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D82A1E6-0E81-4644-B8E6-FEFDC6EDAA8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W511" i="1" s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N307" i="1"/>
  <c r="BM307" i="1"/>
  <c r="Z307" i="1"/>
  <c r="Y307" i="1"/>
  <c r="BP307" i="1" s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O250" i="1"/>
  <c r="BM250" i="1"/>
  <c r="Y250" i="1"/>
  <c r="BP250" i="1" s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X219" i="1"/>
  <c r="X218" i="1"/>
  <c r="BO217" i="1"/>
  <c r="BM217" i="1"/>
  <c r="Y217" i="1"/>
  <c r="P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BP189" i="1" s="1"/>
  <c r="P189" i="1"/>
  <c r="BO188" i="1"/>
  <c r="BM188" i="1"/>
  <c r="Y188" i="1"/>
  <c r="P188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X175" i="1"/>
  <c r="BO174" i="1"/>
  <c r="BM174" i="1"/>
  <c r="Y174" i="1"/>
  <c r="P174" i="1"/>
  <c r="BO173" i="1"/>
  <c r="BM173" i="1"/>
  <c r="Y173" i="1"/>
  <c r="P173" i="1"/>
  <c r="BO172" i="1"/>
  <c r="BM172" i="1"/>
  <c r="Y172" i="1"/>
  <c r="Y176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X151" i="1"/>
  <c r="BO150" i="1"/>
  <c r="BM150" i="1"/>
  <c r="Y150" i="1"/>
  <c r="BP150" i="1" s="1"/>
  <c r="P150" i="1"/>
  <c r="BO149" i="1"/>
  <c r="BM149" i="1"/>
  <c r="Y149" i="1"/>
  <c r="P149" i="1"/>
  <c r="BO148" i="1"/>
  <c r="BM148" i="1"/>
  <c r="Y148" i="1"/>
  <c r="P148" i="1"/>
  <c r="X146" i="1"/>
  <c r="X145" i="1"/>
  <c r="BO144" i="1"/>
  <c r="BM144" i="1"/>
  <c r="Y144" i="1"/>
  <c r="P144" i="1"/>
  <c r="X141" i="1"/>
  <c r="X140" i="1"/>
  <c r="BO139" i="1"/>
  <c r="BM139" i="1"/>
  <c r="Y139" i="1"/>
  <c r="P139" i="1"/>
  <c r="BO138" i="1"/>
  <c r="BM138" i="1"/>
  <c r="Y138" i="1"/>
  <c r="Y140" i="1" s="1"/>
  <c r="P138" i="1"/>
  <c r="X136" i="1"/>
  <c r="X135" i="1"/>
  <c r="BO134" i="1"/>
  <c r="BM134" i="1"/>
  <c r="Y134" i="1"/>
  <c r="P134" i="1"/>
  <c r="BO133" i="1"/>
  <c r="BM133" i="1"/>
  <c r="Y133" i="1"/>
  <c r="Y135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P128" i="1"/>
  <c r="X125" i="1"/>
  <c r="X124" i="1"/>
  <c r="BO123" i="1"/>
  <c r="BM123" i="1"/>
  <c r="Y123" i="1"/>
  <c r="P123" i="1"/>
  <c r="BO122" i="1"/>
  <c r="BM122" i="1"/>
  <c r="Y122" i="1"/>
  <c r="BP122" i="1" s="1"/>
  <c r="P122" i="1"/>
  <c r="X120" i="1"/>
  <c r="X119" i="1"/>
  <c r="BO118" i="1"/>
  <c r="BM118" i="1"/>
  <c r="Y118" i="1"/>
  <c r="P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X113" i="1"/>
  <c r="X112" i="1"/>
  <c r="BO111" i="1"/>
  <c r="BM111" i="1"/>
  <c r="Y111" i="1"/>
  <c r="P111" i="1"/>
  <c r="BO110" i="1"/>
  <c r="BM110" i="1"/>
  <c r="Y110" i="1"/>
  <c r="BP110" i="1" s="1"/>
  <c r="P110" i="1"/>
  <c r="BO109" i="1"/>
  <c r="BM109" i="1"/>
  <c r="Y109" i="1"/>
  <c r="P109" i="1"/>
  <c r="X107" i="1"/>
  <c r="X106" i="1"/>
  <c r="BO105" i="1"/>
  <c r="BM105" i="1"/>
  <c r="Y105" i="1"/>
  <c r="P105" i="1"/>
  <c r="BO104" i="1"/>
  <c r="BM104" i="1"/>
  <c r="Y104" i="1"/>
  <c r="BP104" i="1" s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X99" i="1"/>
  <c r="X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BP93" i="1" s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BP81" i="1" s="1"/>
  <c r="P81" i="1"/>
  <c r="X79" i="1"/>
  <c r="X78" i="1"/>
  <c r="BO77" i="1"/>
  <c r="BM77" i="1"/>
  <c r="Y77" i="1"/>
  <c r="BP77" i="1" s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O73" i="1"/>
  <c r="BM73" i="1"/>
  <c r="Y73" i="1"/>
  <c r="BP73" i="1" s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1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F9" i="1"/>
  <c r="A9" i="1"/>
  <c r="A10" i="1" s="1"/>
  <c r="D7" i="1"/>
  <c r="Q6" i="1"/>
  <c r="P2" i="1"/>
  <c r="BP139" i="1" l="1"/>
  <c r="BN139" i="1"/>
  <c r="Z139" i="1"/>
  <c r="Y145" i="1"/>
  <c r="BP144" i="1"/>
  <c r="BN144" i="1"/>
  <c r="Z144" i="1"/>
  <c r="Z145" i="1" s="1"/>
  <c r="BP148" i="1"/>
  <c r="BN148" i="1"/>
  <c r="Z148" i="1"/>
  <c r="BP174" i="1"/>
  <c r="BN174" i="1"/>
  <c r="Z174" i="1"/>
  <c r="BP205" i="1"/>
  <c r="BN205" i="1"/>
  <c r="Z205" i="1"/>
  <c r="BP228" i="1"/>
  <c r="BN228" i="1"/>
  <c r="Z228" i="1"/>
  <c r="Y240" i="1"/>
  <c r="Y239" i="1"/>
  <c r="BP238" i="1"/>
  <c r="BN238" i="1"/>
  <c r="Z238" i="1"/>
  <c r="Z239" i="1" s="1"/>
  <c r="BP242" i="1"/>
  <c r="BN242" i="1"/>
  <c r="Z242" i="1"/>
  <c r="BP259" i="1"/>
  <c r="BN259" i="1"/>
  <c r="Z259" i="1"/>
  <c r="BP268" i="1"/>
  <c r="BN268" i="1"/>
  <c r="Z268" i="1"/>
  <c r="BP323" i="1"/>
  <c r="BN323" i="1"/>
  <c r="Z323" i="1"/>
  <c r="BP352" i="1"/>
  <c r="BN352" i="1"/>
  <c r="Z352" i="1"/>
  <c r="BP393" i="1"/>
  <c r="BN393" i="1"/>
  <c r="Z393" i="1"/>
  <c r="BP448" i="1"/>
  <c r="BN448" i="1"/>
  <c r="Z448" i="1"/>
  <c r="BP493" i="1"/>
  <c r="BN493" i="1"/>
  <c r="Z493" i="1"/>
  <c r="Z30" i="1"/>
  <c r="BN30" i="1"/>
  <c r="Z57" i="1"/>
  <c r="BN57" i="1"/>
  <c r="Z69" i="1"/>
  <c r="BN69" i="1"/>
  <c r="Z81" i="1"/>
  <c r="BN81" i="1"/>
  <c r="Z95" i="1"/>
  <c r="BN95" i="1"/>
  <c r="Z110" i="1"/>
  <c r="BN110" i="1"/>
  <c r="BP118" i="1"/>
  <c r="BN118" i="1"/>
  <c r="Z118" i="1"/>
  <c r="BP164" i="1"/>
  <c r="BN164" i="1"/>
  <c r="Z164" i="1"/>
  <c r="BP193" i="1"/>
  <c r="BN193" i="1"/>
  <c r="Z193" i="1"/>
  <c r="BP216" i="1"/>
  <c r="BN216" i="1"/>
  <c r="Z216" i="1"/>
  <c r="BP229" i="1"/>
  <c r="BN229" i="1"/>
  <c r="Z229" i="1"/>
  <c r="BP243" i="1"/>
  <c r="BN243" i="1"/>
  <c r="Z243" i="1"/>
  <c r="BP260" i="1"/>
  <c r="BN260" i="1"/>
  <c r="Z260" i="1"/>
  <c r="BP299" i="1"/>
  <c r="BN299" i="1"/>
  <c r="Z299" i="1"/>
  <c r="BP342" i="1"/>
  <c r="BN342" i="1"/>
  <c r="Z342" i="1"/>
  <c r="BP369" i="1"/>
  <c r="BN369" i="1"/>
  <c r="Z369" i="1"/>
  <c r="BP412" i="1"/>
  <c r="BN412" i="1"/>
  <c r="Z412" i="1"/>
  <c r="BP462" i="1"/>
  <c r="BN462" i="1"/>
  <c r="Z462" i="1"/>
  <c r="Y175" i="1"/>
  <c r="BP315" i="1"/>
  <c r="BN315" i="1"/>
  <c r="Z315" i="1"/>
  <c r="BP321" i="1"/>
  <c r="BN321" i="1"/>
  <c r="Z321" i="1"/>
  <c r="BP336" i="1"/>
  <c r="BN336" i="1"/>
  <c r="Z336" i="1"/>
  <c r="BP348" i="1"/>
  <c r="BN348" i="1"/>
  <c r="Z348" i="1"/>
  <c r="Y364" i="1"/>
  <c r="Y363" i="1"/>
  <c r="BP362" i="1"/>
  <c r="BN362" i="1"/>
  <c r="Z362" i="1"/>
  <c r="Z363" i="1" s="1"/>
  <c r="BP367" i="1"/>
  <c r="BN367" i="1"/>
  <c r="Z367" i="1"/>
  <c r="BP391" i="1"/>
  <c r="BN391" i="1"/>
  <c r="Z391" i="1"/>
  <c r="BP401" i="1"/>
  <c r="BN401" i="1"/>
  <c r="Z401" i="1"/>
  <c r="BP432" i="1"/>
  <c r="BN432" i="1"/>
  <c r="Z432" i="1"/>
  <c r="BP437" i="1"/>
  <c r="BN437" i="1"/>
  <c r="Z437" i="1"/>
  <c r="BP446" i="1"/>
  <c r="BN446" i="1"/>
  <c r="Z446" i="1"/>
  <c r="BP456" i="1"/>
  <c r="BN456" i="1"/>
  <c r="Z456" i="1"/>
  <c r="BP476" i="1"/>
  <c r="BN476" i="1"/>
  <c r="Z476" i="1"/>
  <c r="Y489" i="1"/>
  <c r="BP487" i="1"/>
  <c r="BN487" i="1"/>
  <c r="Z487" i="1"/>
  <c r="X501" i="1"/>
  <c r="Y32" i="1"/>
  <c r="Z28" i="1"/>
  <c r="BN28" i="1"/>
  <c r="Z42" i="1"/>
  <c r="BN42" i="1"/>
  <c r="D511" i="1"/>
  <c r="Z55" i="1"/>
  <c r="BN55" i="1"/>
  <c r="Z61" i="1"/>
  <c r="BN61" i="1"/>
  <c r="BP61" i="1"/>
  <c r="Z67" i="1"/>
  <c r="BN67" i="1"/>
  <c r="BP67" i="1"/>
  <c r="Z73" i="1"/>
  <c r="BN73" i="1"/>
  <c r="Z77" i="1"/>
  <c r="BN77" i="1"/>
  <c r="Y83" i="1"/>
  <c r="Z88" i="1"/>
  <c r="BN88" i="1"/>
  <c r="Z93" i="1"/>
  <c r="BN93" i="1"/>
  <c r="Z97" i="1"/>
  <c r="BN97" i="1"/>
  <c r="Z104" i="1"/>
  <c r="BN104" i="1"/>
  <c r="Z116" i="1"/>
  <c r="BN116" i="1"/>
  <c r="Z122" i="1"/>
  <c r="BN122" i="1"/>
  <c r="Z133" i="1"/>
  <c r="BN133" i="1"/>
  <c r="BP133" i="1"/>
  <c r="Z150" i="1"/>
  <c r="BN150" i="1"/>
  <c r="Y170" i="1"/>
  <c r="Z162" i="1"/>
  <c r="BN162" i="1"/>
  <c r="Z166" i="1"/>
  <c r="BN166" i="1"/>
  <c r="Z172" i="1"/>
  <c r="BN172" i="1"/>
  <c r="BP172" i="1"/>
  <c r="Z189" i="1"/>
  <c r="BN189" i="1"/>
  <c r="Y201" i="1"/>
  <c r="Z195" i="1"/>
  <c r="BN195" i="1"/>
  <c r="Z199" i="1"/>
  <c r="BN199" i="1"/>
  <c r="Z207" i="1"/>
  <c r="BN207" i="1"/>
  <c r="Z212" i="1"/>
  <c r="BN212" i="1"/>
  <c r="Y218" i="1"/>
  <c r="Z223" i="1"/>
  <c r="BN223" i="1"/>
  <c r="Z226" i="1"/>
  <c r="BN226" i="1"/>
  <c r="Y247" i="1"/>
  <c r="Z245" i="1"/>
  <c r="BN245" i="1"/>
  <c r="Y246" i="1"/>
  <c r="Z250" i="1"/>
  <c r="BN250" i="1"/>
  <c r="Z254" i="1"/>
  <c r="BN254" i="1"/>
  <c r="Z289" i="1"/>
  <c r="BN289" i="1"/>
  <c r="Z297" i="1"/>
  <c r="BN297" i="1"/>
  <c r="Z301" i="1"/>
  <c r="BN301" i="1"/>
  <c r="BP320" i="1"/>
  <c r="BN320" i="1"/>
  <c r="Z320" i="1"/>
  <c r="Y331" i="1"/>
  <c r="BP327" i="1"/>
  <c r="BN327" i="1"/>
  <c r="Z327" i="1"/>
  <c r="Z330" i="1" s="1"/>
  <c r="BP344" i="1"/>
  <c r="BN344" i="1"/>
  <c r="Z344" i="1"/>
  <c r="BP357" i="1"/>
  <c r="BN357" i="1"/>
  <c r="Z357" i="1"/>
  <c r="Y375" i="1"/>
  <c r="Y374" i="1"/>
  <c r="BP373" i="1"/>
  <c r="BN373" i="1"/>
  <c r="Z373" i="1"/>
  <c r="Z374" i="1" s="1"/>
  <c r="Y379" i="1"/>
  <c r="BP377" i="1"/>
  <c r="BN377" i="1"/>
  <c r="Z377" i="1"/>
  <c r="BP395" i="1"/>
  <c r="BN395" i="1"/>
  <c r="Z395" i="1"/>
  <c r="BP414" i="1"/>
  <c r="BN414" i="1"/>
  <c r="Z414" i="1"/>
  <c r="BP433" i="1"/>
  <c r="BN433" i="1"/>
  <c r="Z433" i="1"/>
  <c r="BP440" i="1"/>
  <c r="BN440" i="1"/>
  <c r="Z440" i="1"/>
  <c r="Y458" i="1"/>
  <c r="BP452" i="1"/>
  <c r="BN452" i="1"/>
  <c r="Z452" i="1"/>
  <c r="BP470" i="1"/>
  <c r="BN470" i="1"/>
  <c r="Z470" i="1"/>
  <c r="BP477" i="1"/>
  <c r="BN477" i="1"/>
  <c r="Z477" i="1"/>
  <c r="J9" i="1"/>
  <c r="F10" i="1"/>
  <c r="Y33" i="1"/>
  <c r="Y37" i="1"/>
  <c r="Y45" i="1"/>
  <c r="Y49" i="1"/>
  <c r="Y58" i="1"/>
  <c r="Y64" i="1"/>
  <c r="Y70" i="1"/>
  <c r="BP76" i="1"/>
  <c r="BN76" i="1"/>
  <c r="Z76" i="1"/>
  <c r="BP89" i="1"/>
  <c r="BN89" i="1"/>
  <c r="Z89" i="1"/>
  <c r="Y91" i="1"/>
  <c r="BP94" i="1"/>
  <c r="BN94" i="1"/>
  <c r="Z94" i="1"/>
  <c r="Y98" i="1"/>
  <c r="BP103" i="1"/>
  <c r="BN103" i="1"/>
  <c r="Z103" i="1"/>
  <c r="BP111" i="1"/>
  <c r="BN111" i="1"/>
  <c r="Z111" i="1"/>
  <c r="Y113" i="1"/>
  <c r="Y120" i="1"/>
  <c r="BP115" i="1"/>
  <c r="BN115" i="1"/>
  <c r="Z115" i="1"/>
  <c r="Y119" i="1"/>
  <c r="BP123" i="1"/>
  <c r="BN123" i="1"/>
  <c r="Z123" i="1"/>
  <c r="Z124" i="1" s="1"/>
  <c r="Y125" i="1"/>
  <c r="G511" i="1"/>
  <c r="Y131" i="1"/>
  <c r="BP128" i="1"/>
  <c r="BN128" i="1"/>
  <c r="Z128" i="1"/>
  <c r="Z130" i="1" s="1"/>
  <c r="BP149" i="1"/>
  <c r="BN149" i="1"/>
  <c r="Z149" i="1"/>
  <c r="BP163" i="1"/>
  <c r="BN163" i="1"/>
  <c r="Z163" i="1"/>
  <c r="BP167" i="1"/>
  <c r="BN167" i="1"/>
  <c r="Z167" i="1"/>
  <c r="BP184" i="1"/>
  <c r="BN184" i="1"/>
  <c r="Z184" i="1"/>
  <c r="Z185" i="1" s="1"/>
  <c r="Y186" i="1"/>
  <c r="Y191" i="1"/>
  <c r="BP188" i="1"/>
  <c r="BN188" i="1"/>
  <c r="Z188" i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7" i="1"/>
  <c r="BN227" i="1"/>
  <c r="Z227" i="1"/>
  <c r="BP251" i="1"/>
  <c r="BN251" i="1"/>
  <c r="Z251" i="1"/>
  <c r="Y255" i="1"/>
  <c r="BP261" i="1"/>
  <c r="BN261" i="1"/>
  <c r="Z261" i="1"/>
  <c r="Y264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Z324" i="1"/>
  <c r="BP322" i="1"/>
  <c r="BN322" i="1"/>
  <c r="Z322" i="1"/>
  <c r="Y324" i="1"/>
  <c r="BP345" i="1"/>
  <c r="BN345" i="1"/>
  <c r="Z345" i="1"/>
  <c r="Y349" i="1"/>
  <c r="BP353" i="1"/>
  <c r="BN353" i="1"/>
  <c r="Z353" i="1"/>
  <c r="Z354" i="1" s="1"/>
  <c r="BP358" i="1"/>
  <c r="BN358" i="1"/>
  <c r="Z358" i="1"/>
  <c r="Z359" i="1" s="1"/>
  <c r="Y360" i="1"/>
  <c r="Z370" i="1"/>
  <c r="BP368" i="1"/>
  <c r="BN368" i="1"/>
  <c r="Z368" i="1"/>
  <c r="Y370" i="1"/>
  <c r="F511" i="1"/>
  <c r="H9" i="1"/>
  <c r="B511" i="1"/>
  <c r="X502" i="1"/>
  <c r="X503" i="1"/>
  <c r="X505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4" i="1" s="1"/>
  <c r="BN62" i="1"/>
  <c r="Z68" i="1"/>
  <c r="Z70" i="1" s="1"/>
  <c r="BN68" i="1"/>
  <c r="Y79" i="1"/>
  <c r="Z74" i="1"/>
  <c r="BN74" i="1"/>
  <c r="Y78" i="1"/>
  <c r="BP82" i="1"/>
  <c r="BN82" i="1"/>
  <c r="Z82" i="1"/>
  <c r="Z83" i="1" s="1"/>
  <c r="Y84" i="1"/>
  <c r="E511" i="1"/>
  <c r="Y90" i="1"/>
  <c r="BP87" i="1"/>
  <c r="BN87" i="1"/>
  <c r="Z87" i="1"/>
  <c r="Z90" i="1" s="1"/>
  <c r="Y99" i="1"/>
  <c r="BP96" i="1"/>
  <c r="BN96" i="1"/>
  <c r="Z96" i="1"/>
  <c r="Y106" i="1"/>
  <c r="BP105" i="1"/>
  <c r="BN105" i="1"/>
  <c r="Z105" i="1"/>
  <c r="Y107" i="1"/>
  <c r="Y112" i="1"/>
  <c r="BP109" i="1"/>
  <c r="BN109" i="1"/>
  <c r="Z109" i="1"/>
  <c r="Z112" i="1" s="1"/>
  <c r="BP117" i="1"/>
  <c r="BN117" i="1"/>
  <c r="Z117" i="1"/>
  <c r="Y124" i="1"/>
  <c r="Y130" i="1"/>
  <c r="BP134" i="1"/>
  <c r="BN134" i="1"/>
  <c r="Z134" i="1"/>
  <c r="Z135" i="1" s="1"/>
  <c r="Y136" i="1"/>
  <c r="Y141" i="1"/>
  <c r="BP138" i="1"/>
  <c r="BN138" i="1"/>
  <c r="Z138" i="1"/>
  <c r="Z140" i="1" s="1"/>
  <c r="Y152" i="1"/>
  <c r="Y151" i="1"/>
  <c r="BP161" i="1"/>
  <c r="BN161" i="1"/>
  <c r="Z161" i="1"/>
  <c r="BP165" i="1"/>
  <c r="BN165" i="1"/>
  <c r="Z165" i="1"/>
  <c r="Y169" i="1"/>
  <c r="BP173" i="1"/>
  <c r="BN173" i="1"/>
  <c r="Z173" i="1"/>
  <c r="Z175" i="1" s="1"/>
  <c r="Y190" i="1"/>
  <c r="BP194" i="1"/>
  <c r="BN194" i="1"/>
  <c r="Z194" i="1"/>
  <c r="Z201" i="1" s="1"/>
  <c r="BP198" i="1"/>
  <c r="BN198" i="1"/>
  <c r="Z198" i="1"/>
  <c r="BP206" i="1"/>
  <c r="BN206" i="1"/>
  <c r="Z206" i="1"/>
  <c r="BP211" i="1"/>
  <c r="BN211" i="1"/>
  <c r="Z211" i="1"/>
  <c r="BP335" i="1"/>
  <c r="BN335" i="1"/>
  <c r="Z335" i="1"/>
  <c r="Y337" i="1"/>
  <c r="AB511" i="1"/>
  <c r="Y499" i="1"/>
  <c r="BP498" i="1"/>
  <c r="BN498" i="1"/>
  <c r="Z498" i="1"/>
  <c r="Z499" i="1" s="1"/>
  <c r="Y500" i="1"/>
  <c r="H511" i="1"/>
  <c r="Y146" i="1"/>
  <c r="I511" i="1"/>
  <c r="Y158" i="1"/>
  <c r="J511" i="1"/>
  <c r="Y185" i="1"/>
  <c r="BP209" i="1"/>
  <c r="BN209" i="1"/>
  <c r="Z209" i="1"/>
  <c r="BP217" i="1"/>
  <c r="BN217" i="1"/>
  <c r="Z217" i="1"/>
  <c r="Y219" i="1"/>
  <c r="K511" i="1"/>
  <c r="Y231" i="1"/>
  <c r="BP222" i="1"/>
  <c r="BN222" i="1"/>
  <c r="Z222" i="1"/>
  <c r="BP225" i="1"/>
  <c r="BN225" i="1"/>
  <c r="Z225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Z246" i="1" s="1"/>
  <c r="BP253" i="1"/>
  <c r="BN253" i="1"/>
  <c r="Z253" i="1"/>
  <c r="BP262" i="1"/>
  <c r="BN262" i="1"/>
  <c r="Z262" i="1"/>
  <c r="Y270" i="1"/>
  <c r="BP267" i="1"/>
  <c r="BN267" i="1"/>
  <c r="Z267" i="1"/>
  <c r="Z270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25" i="1"/>
  <c r="BP328" i="1"/>
  <c r="BN328" i="1"/>
  <c r="Z328" i="1"/>
  <c r="S511" i="1"/>
  <c r="BP343" i="1"/>
  <c r="BN343" i="1"/>
  <c r="Z343" i="1"/>
  <c r="BP347" i="1"/>
  <c r="BN347" i="1"/>
  <c r="Z347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6" i="1"/>
  <c r="BN436" i="1"/>
  <c r="Z436" i="1"/>
  <c r="BP439" i="1"/>
  <c r="BN439" i="1"/>
  <c r="Z439" i="1"/>
  <c r="Y443" i="1"/>
  <c r="BP447" i="1"/>
  <c r="BN447" i="1"/>
  <c r="Z447" i="1"/>
  <c r="Y449" i="1"/>
  <c r="O51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BP457" i="1"/>
  <c r="BN457" i="1"/>
  <c r="Z457" i="1"/>
  <c r="Y459" i="1"/>
  <c r="Y464" i="1"/>
  <c r="BP461" i="1"/>
  <c r="BN461" i="1"/>
  <c r="Z461" i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49" i="1" l="1"/>
  <c r="Z494" i="1"/>
  <c r="Z349" i="1"/>
  <c r="Z218" i="1"/>
  <c r="Y505" i="1"/>
  <c r="Y503" i="1"/>
  <c r="Z32" i="1"/>
  <c r="Z106" i="1"/>
  <c r="Z98" i="1"/>
  <c r="Z464" i="1"/>
  <c r="Z458" i="1"/>
  <c r="Z479" i="1"/>
  <c r="Z443" i="1"/>
  <c r="Z317" i="1"/>
  <c r="Z311" i="1"/>
  <c r="Z255" i="1"/>
  <c r="Z337" i="1"/>
  <c r="Z169" i="1"/>
  <c r="Z78" i="1"/>
  <c r="Y502" i="1"/>
  <c r="Z263" i="1"/>
  <c r="Z190" i="1"/>
  <c r="Z151" i="1"/>
  <c r="Y504" i="1"/>
  <c r="Z473" i="1"/>
  <c r="Z398" i="1"/>
  <c r="X504" i="1"/>
  <c r="Z303" i="1"/>
  <c r="Z293" i="1"/>
  <c r="Z415" i="1"/>
  <c r="Z231" i="1"/>
  <c r="Z44" i="1"/>
  <c r="Y501" i="1"/>
  <c r="Z213" i="1"/>
  <c r="Z119" i="1"/>
  <c r="Z506" i="1" l="1"/>
</calcChain>
</file>

<file path=xl/sharedStrings.xml><?xml version="1.0" encoding="utf-8"?>
<sst xmlns="http://schemas.openxmlformats.org/spreadsheetml/2006/main" count="2210" uniqueCount="806">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</sst>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8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5" fillId="0" borderId="0" xfId="0" applyFont="1" applyProtection="1">
      <protection hidden="1"/>
    </xf>
    <xf numFmtId="0" fontId="57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5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topLeftCell="A3" zoomScaleNormal="100" zoomScaleSheetLayoutView="100" workbookViewId="0">
      <selection activeCell="AA117" sqref="AA11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813" t="s">
        <v>0</v>
      </c>
      <c r="E1" s="571"/>
      <c r="F1" s="571"/>
      <c r="G1" s="12" t="s">
        <v>1</v>
      </c>
      <c r="H1" s="813" t="s">
        <v>2</v>
      </c>
      <c r="I1" s="571"/>
      <c r="J1" s="571"/>
      <c r="K1" s="571"/>
      <c r="L1" s="571"/>
      <c r="M1" s="571"/>
      <c r="N1" s="571"/>
      <c r="O1" s="571"/>
      <c r="P1" s="571"/>
      <c r="Q1" s="571"/>
      <c r="R1" s="857" t="s">
        <v>3</v>
      </c>
      <c r="S1" s="571"/>
      <c r="T1" s="57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814" t="s">
        <v>8</v>
      </c>
      <c r="B5" s="574"/>
      <c r="C5" s="575"/>
      <c r="D5" s="733"/>
      <c r="E5" s="734"/>
      <c r="F5" s="604" t="s">
        <v>9</v>
      </c>
      <c r="G5" s="575"/>
      <c r="H5" s="733" t="s">
        <v>805</v>
      </c>
      <c r="I5" s="749"/>
      <c r="J5" s="749"/>
      <c r="K5" s="749"/>
      <c r="L5" s="749"/>
      <c r="M5" s="734"/>
      <c r="N5" s="58"/>
      <c r="P5" s="24" t="s">
        <v>10</v>
      </c>
      <c r="Q5" s="589">
        <v>45913</v>
      </c>
      <c r="R5" s="590"/>
      <c r="T5" s="730" t="s">
        <v>11</v>
      </c>
      <c r="U5" s="719"/>
      <c r="V5" s="732" t="s">
        <v>12</v>
      </c>
      <c r="W5" s="590"/>
      <c r="AB5" s="51"/>
      <c r="AC5" s="51"/>
      <c r="AD5" s="51"/>
      <c r="AE5" s="51"/>
    </row>
    <row r="6" spans="1:32" s="543" customFormat="1" ht="24" customHeight="1" x14ac:dyDescent="0.2">
      <c r="A6" s="814" t="s">
        <v>13</v>
      </c>
      <c r="B6" s="574"/>
      <c r="C6" s="575"/>
      <c r="D6" s="651" t="s">
        <v>782</v>
      </c>
      <c r="E6" s="652"/>
      <c r="F6" s="652"/>
      <c r="G6" s="652"/>
      <c r="H6" s="652"/>
      <c r="I6" s="652"/>
      <c r="J6" s="652"/>
      <c r="K6" s="652"/>
      <c r="L6" s="652"/>
      <c r="M6" s="590"/>
      <c r="N6" s="59"/>
      <c r="P6" s="24" t="s">
        <v>15</v>
      </c>
      <c r="Q6" s="750" t="str">
        <f>IF(Q5=0," ",CHOOSE(WEEKDAY(Q5,2),"Понедельник","Вторник","Среда","Четверг","Пятница","Суббота","Воскресенье"))</f>
        <v>Суббота</v>
      </c>
      <c r="R6" s="561"/>
      <c r="T6" s="756" t="s">
        <v>16</v>
      </c>
      <c r="U6" s="719"/>
      <c r="V6" s="741" t="s">
        <v>17</v>
      </c>
      <c r="W6" s="742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735" t="str">
        <f>IFERROR(VLOOKUP(DeliveryAddress,Table,3,0),1)</f>
        <v>5</v>
      </c>
      <c r="E7" s="736"/>
      <c r="F7" s="736"/>
      <c r="G7" s="736"/>
      <c r="H7" s="736"/>
      <c r="I7" s="736"/>
      <c r="J7" s="736"/>
      <c r="K7" s="736"/>
      <c r="L7" s="736"/>
      <c r="M7" s="737"/>
      <c r="N7" s="60"/>
      <c r="P7" s="24"/>
      <c r="Q7" s="42"/>
      <c r="R7" s="42"/>
      <c r="T7" s="554"/>
      <c r="U7" s="719"/>
      <c r="V7" s="743"/>
      <c r="W7" s="744"/>
      <c r="AB7" s="51"/>
      <c r="AC7" s="51"/>
      <c r="AD7" s="51"/>
      <c r="AE7" s="51"/>
    </row>
    <row r="8" spans="1:32" s="543" customFormat="1" ht="25.5" customHeight="1" x14ac:dyDescent="0.2">
      <c r="A8" s="583" t="s">
        <v>18</v>
      </c>
      <c r="B8" s="567"/>
      <c r="C8" s="568"/>
      <c r="D8" s="835"/>
      <c r="E8" s="836"/>
      <c r="F8" s="836"/>
      <c r="G8" s="836"/>
      <c r="H8" s="836"/>
      <c r="I8" s="836"/>
      <c r="J8" s="836"/>
      <c r="K8" s="836"/>
      <c r="L8" s="836"/>
      <c r="M8" s="837"/>
      <c r="N8" s="61"/>
      <c r="P8" s="24" t="s">
        <v>19</v>
      </c>
      <c r="Q8" s="752">
        <v>0.5</v>
      </c>
      <c r="R8" s="737"/>
      <c r="T8" s="554"/>
      <c r="U8" s="719"/>
      <c r="V8" s="743"/>
      <c r="W8" s="744"/>
      <c r="AB8" s="51"/>
      <c r="AC8" s="51"/>
      <c r="AD8" s="51"/>
      <c r="AE8" s="51"/>
    </row>
    <row r="9" spans="1:32" s="543" customFormat="1" ht="39.950000000000003" customHeight="1" x14ac:dyDescent="0.2">
      <c r="A9" s="5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20"/>
      <c r="E9" s="621"/>
      <c r="F9" s="5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739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73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41"/>
      <c r="P9" s="26" t="s">
        <v>20</v>
      </c>
      <c r="Q9" s="788"/>
      <c r="R9" s="609"/>
      <c r="T9" s="554"/>
      <c r="U9" s="719"/>
      <c r="V9" s="745"/>
      <c r="W9" s="746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5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20"/>
      <c r="E10" s="621"/>
      <c r="F10" s="5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672" t="str">
        <f>IFERROR(VLOOKUP($D$10,Proxy,2,FALSE),"")</f>
        <v/>
      </c>
      <c r="I10" s="554"/>
      <c r="J10" s="554"/>
      <c r="K10" s="554"/>
      <c r="L10" s="554"/>
      <c r="M10" s="554"/>
      <c r="N10" s="542"/>
      <c r="P10" s="26" t="s">
        <v>21</v>
      </c>
      <c r="Q10" s="757"/>
      <c r="R10" s="758"/>
      <c r="U10" s="24" t="s">
        <v>22</v>
      </c>
      <c r="V10" s="840" t="s">
        <v>23</v>
      </c>
      <c r="W10" s="742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89"/>
      <c r="R11" s="590"/>
      <c r="U11" s="24" t="s">
        <v>26</v>
      </c>
      <c r="V11" s="608" t="s">
        <v>27</v>
      </c>
      <c r="W11" s="609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38" t="s">
        <v>28</v>
      </c>
      <c r="B12" s="574"/>
      <c r="C12" s="574"/>
      <c r="D12" s="574"/>
      <c r="E12" s="574"/>
      <c r="F12" s="574"/>
      <c r="G12" s="574"/>
      <c r="H12" s="574"/>
      <c r="I12" s="574"/>
      <c r="J12" s="574"/>
      <c r="K12" s="574"/>
      <c r="L12" s="574"/>
      <c r="M12" s="575"/>
      <c r="N12" s="62"/>
      <c r="P12" s="24" t="s">
        <v>29</v>
      </c>
      <c r="Q12" s="752"/>
      <c r="R12" s="737"/>
      <c r="S12" s="23"/>
      <c r="U12" s="24"/>
      <c r="V12" s="571"/>
      <c r="W12" s="554"/>
      <c r="AB12" s="51"/>
      <c r="AC12" s="51"/>
      <c r="AD12" s="51"/>
      <c r="AE12" s="51"/>
    </row>
    <row r="13" spans="1:32" s="543" customFormat="1" ht="23.25" customHeight="1" x14ac:dyDescent="0.2">
      <c r="A13" s="738" t="s">
        <v>30</v>
      </c>
      <c r="B13" s="574"/>
      <c r="C13" s="574"/>
      <c r="D13" s="574"/>
      <c r="E13" s="574"/>
      <c r="F13" s="574"/>
      <c r="G13" s="574"/>
      <c r="H13" s="574"/>
      <c r="I13" s="574"/>
      <c r="J13" s="574"/>
      <c r="K13" s="574"/>
      <c r="L13" s="574"/>
      <c r="M13" s="575"/>
      <c r="N13" s="62"/>
      <c r="O13" s="26"/>
      <c r="P13" s="26" t="s">
        <v>31</v>
      </c>
      <c r="Q13" s="608"/>
      <c r="R13" s="60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38" t="s">
        <v>32</v>
      </c>
      <c r="B14" s="574"/>
      <c r="C14" s="574"/>
      <c r="D14" s="574"/>
      <c r="E14" s="574"/>
      <c r="F14" s="574"/>
      <c r="G14" s="574"/>
      <c r="H14" s="574"/>
      <c r="I14" s="574"/>
      <c r="J14" s="574"/>
      <c r="K14" s="574"/>
      <c r="L14" s="574"/>
      <c r="M14" s="57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06" t="s">
        <v>33</v>
      </c>
      <c r="B15" s="574"/>
      <c r="C15" s="574"/>
      <c r="D15" s="574"/>
      <c r="E15" s="574"/>
      <c r="F15" s="574"/>
      <c r="G15" s="574"/>
      <c r="H15" s="574"/>
      <c r="I15" s="574"/>
      <c r="J15" s="574"/>
      <c r="K15" s="574"/>
      <c r="L15" s="574"/>
      <c r="M15" s="575"/>
      <c r="N15" s="63"/>
      <c r="P15" s="774" t="s">
        <v>34</v>
      </c>
      <c r="Q15" s="571"/>
      <c r="R15" s="571"/>
      <c r="S15" s="571"/>
      <c r="T15" s="57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75"/>
      <c r="Q16" s="775"/>
      <c r="R16" s="775"/>
      <c r="S16" s="775"/>
      <c r="T16" s="77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2" t="s">
        <v>35</v>
      </c>
      <c r="B17" s="562" t="s">
        <v>36</v>
      </c>
      <c r="C17" s="782" t="s">
        <v>37</v>
      </c>
      <c r="D17" s="562" t="s">
        <v>38</v>
      </c>
      <c r="E17" s="586"/>
      <c r="F17" s="562" t="s">
        <v>39</v>
      </c>
      <c r="G17" s="562" t="s">
        <v>40</v>
      </c>
      <c r="H17" s="562" t="s">
        <v>41</v>
      </c>
      <c r="I17" s="562" t="s">
        <v>42</v>
      </c>
      <c r="J17" s="562" t="s">
        <v>43</v>
      </c>
      <c r="K17" s="562" t="s">
        <v>44</v>
      </c>
      <c r="L17" s="562" t="s">
        <v>45</v>
      </c>
      <c r="M17" s="562" t="s">
        <v>46</v>
      </c>
      <c r="N17" s="562" t="s">
        <v>47</v>
      </c>
      <c r="O17" s="562" t="s">
        <v>48</v>
      </c>
      <c r="P17" s="562" t="s">
        <v>49</v>
      </c>
      <c r="Q17" s="800"/>
      <c r="R17" s="800"/>
      <c r="S17" s="800"/>
      <c r="T17" s="586"/>
      <c r="U17" s="751" t="s">
        <v>50</v>
      </c>
      <c r="V17" s="575"/>
      <c r="W17" s="562" t="s">
        <v>51</v>
      </c>
      <c r="X17" s="562" t="s">
        <v>52</v>
      </c>
      <c r="Y17" s="581" t="s">
        <v>53</v>
      </c>
      <c r="Z17" s="661" t="s">
        <v>54</v>
      </c>
      <c r="AA17" s="598" t="s">
        <v>55</v>
      </c>
      <c r="AB17" s="598" t="s">
        <v>56</v>
      </c>
      <c r="AC17" s="598" t="s">
        <v>57</v>
      </c>
      <c r="AD17" s="598" t="s">
        <v>58</v>
      </c>
      <c r="AE17" s="599"/>
      <c r="AF17" s="600"/>
      <c r="AG17" s="66"/>
      <c r="BD17" s="65" t="s">
        <v>59</v>
      </c>
    </row>
    <row r="18" spans="1:68" ht="14.25" customHeight="1" x14ac:dyDescent="0.2">
      <c r="A18" s="563"/>
      <c r="B18" s="563"/>
      <c r="C18" s="563"/>
      <c r="D18" s="587"/>
      <c r="E18" s="588"/>
      <c r="F18" s="563"/>
      <c r="G18" s="563"/>
      <c r="H18" s="563"/>
      <c r="I18" s="563"/>
      <c r="J18" s="563"/>
      <c r="K18" s="563"/>
      <c r="L18" s="563"/>
      <c r="M18" s="563"/>
      <c r="N18" s="563"/>
      <c r="O18" s="563"/>
      <c r="P18" s="587"/>
      <c r="Q18" s="801"/>
      <c r="R18" s="801"/>
      <c r="S18" s="801"/>
      <c r="T18" s="588"/>
      <c r="U18" s="67" t="s">
        <v>60</v>
      </c>
      <c r="V18" s="67" t="s">
        <v>61</v>
      </c>
      <c r="W18" s="563"/>
      <c r="X18" s="563"/>
      <c r="Y18" s="582"/>
      <c r="Z18" s="662"/>
      <c r="AA18" s="663"/>
      <c r="AB18" s="663"/>
      <c r="AC18" s="663"/>
      <c r="AD18" s="601"/>
      <c r="AE18" s="602"/>
      <c r="AF18" s="603"/>
      <c r="AG18" s="66"/>
      <c r="BD18" s="65"/>
    </row>
    <row r="19" spans="1:68" ht="27.75" hidden="1" customHeight="1" x14ac:dyDescent="0.2">
      <c r="A19" s="577" t="s">
        <v>62</v>
      </c>
      <c r="B19" s="578"/>
      <c r="C19" s="578"/>
      <c r="D19" s="578"/>
      <c r="E19" s="578"/>
      <c r="F19" s="578"/>
      <c r="G19" s="578"/>
      <c r="H19" s="578"/>
      <c r="I19" s="578"/>
      <c r="J19" s="578"/>
      <c r="K19" s="578"/>
      <c r="L19" s="578"/>
      <c r="M19" s="578"/>
      <c r="N19" s="578"/>
      <c r="O19" s="578"/>
      <c r="P19" s="578"/>
      <c r="Q19" s="578"/>
      <c r="R19" s="578"/>
      <c r="S19" s="578"/>
      <c r="T19" s="578"/>
      <c r="U19" s="578"/>
      <c r="V19" s="578"/>
      <c r="W19" s="578"/>
      <c r="X19" s="578"/>
      <c r="Y19" s="578"/>
      <c r="Z19" s="578"/>
      <c r="AA19" s="48"/>
      <c r="AB19" s="48"/>
      <c r="AC19" s="48"/>
    </row>
    <row r="20" spans="1:68" ht="16.5" hidden="1" customHeight="1" x14ac:dyDescent="0.25">
      <c r="A20" s="565" t="s">
        <v>62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44"/>
      <c r="AB20" s="544"/>
      <c r="AC20" s="544"/>
    </row>
    <row r="21" spans="1:68" ht="14.25" hidden="1" customHeight="1" x14ac:dyDescent="0.25">
      <c r="A21" s="564" t="s">
        <v>63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0">
        <v>4680115886643</v>
      </c>
      <c r="E22" s="561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47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7"/>
      <c r="R22" s="557"/>
      <c r="S22" s="557"/>
      <c r="T22" s="558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3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55"/>
      <c r="P23" s="566" t="s">
        <v>70</v>
      </c>
      <c r="Q23" s="567"/>
      <c r="R23" s="567"/>
      <c r="S23" s="567"/>
      <c r="T23" s="567"/>
      <c r="U23" s="567"/>
      <c r="V23" s="568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55"/>
      <c r="P24" s="566" t="s">
        <v>70</v>
      </c>
      <c r="Q24" s="567"/>
      <c r="R24" s="567"/>
      <c r="S24" s="567"/>
      <c r="T24" s="567"/>
      <c r="U24" s="567"/>
      <c r="V24" s="568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64" t="s">
        <v>72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60">
        <v>4680115885912</v>
      </c>
      <c r="E26" s="561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1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7"/>
      <c r="R26" s="557"/>
      <c r="S26" s="557"/>
      <c r="T26" s="558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60">
        <v>4607091388237</v>
      </c>
      <c r="E27" s="561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4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7"/>
      <c r="R27" s="557"/>
      <c r="S27" s="557"/>
      <c r="T27" s="558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0">
        <v>4680115886230</v>
      </c>
      <c r="E28" s="561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5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7"/>
      <c r="R28" s="557"/>
      <c r="S28" s="557"/>
      <c r="T28" s="558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0">
        <v>4680115886247</v>
      </c>
      <c r="E29" s="561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3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7"/>
      <c r="R29" s="557"/>
      <c r="S29" s="557"/>
      <c r="T29" s="558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0">
        <v>4680115885905</v>
      </c>
      <c r="E30" s="561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6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7"/>
      <c r="R30" s="557"/>
      <c r="S30" s="557"/>
      <c r="T30" s="558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60">
        <v>4607091388244</v>
      </c>
      <c r="E31" s="561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83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7"/>
      <c r="R31" s="557"/>
      <c r="S31" s="557"/>
      <c r="T31" s="558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53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55"/>
      <c r="P32" s="566" t="s">
        <v>70</v>
      </c>
      <c r="Q32" s="567"/>
      <c r="R32" s="567"/>
      <c r="S32" s="567"/>
      <c r="T32" s="567"/>
      <c r="U32" s="567"/>
      <c r="V32" s="568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55"/>
      <c r="P33" s="566" t="s">
        <v>70</v>
      </c>
      <c r="Q33" s="567"/>
      <c r="R33" s="567"/>
      <c r="S33" s="567"/>
      <c r="T33" s="567"/>
      <c r="U33" s="567"/>
      <c r="V33" s="568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64" t="s">
        <v>94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0">
        <v>4607091388503</v>
      </c>
      <c r="E35" s="561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6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7"/>
      <c r="R35" s="557"/>
      <c r="S35" s="557"/>
      <c r="T35" s="558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53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55"/>
      <c r="P36" s="566" t="s">
        <v>70</v>
      </c>
      <c r="Q36" s="567"/>
      <c r="R36" s="567"/>
      <c r="S36" s="567"/>
      <c r="T36" s="567"/>
      <c r="U36" s="567"/>
      <c r="V36" s="568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55"/>
      <c r="P37" s="566" t="s">
        <v>70</v>
      </c>
      <c r="Q37" s="567"/>
      <c r="R37" s="567"/>
      <c r="S37" s="567"/>
      <c r="T37" s="567"/>
      <c r="U37" s="567"/>
      <c r="V37" s="568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577" t="s">
        <v>100</v>
      </c>
      <c r="B38" s="578"/>
      <c r="C38" s="578"/>
      <c r="D38" s="578"/>
      <c r="E38" s="578"/>
      <c r="F38" s="578"/>
      <c r="G38" s="578"/>
      <c r="H38" s="578"/>
      <c r="I38" s="578"/>
      <c r="J38" s="578"/>
      <c r="K38" s="578"/>
      <c r="L38" s="578"/>
      <c r="M38" s="578"/>
      <c r="N38" s="578"/>
      <c r="O38" s="578"/>
      <c r="P38" s="578"/>
      <c r="Q38" s="578"/>
      <c r="R38" s="578"/>
      <c r="S38" s="578"/>
      <c r="T38" s="578"/>
      <c r="U38" s="578"/>
      <c r="V38" s="578"/>
      <c r="W38" s="578"/>
      <c r="X38" s="578"/>
      <c r="Y38" s="578"/>
      <c r="Z38" s="578"/>
      <c r="AA38" s="48"/>
      <c r="AB38" s="48"/>
      <c r="AC38" s="48"/>
    </row>
    <row r="39" spans="1:68" ht="16.5" hidden="1" customHeight="1" x14ac:dyDescent="0.25">
      <c r="A39" s="565" t="s">
        <v>101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44"/>
      <c r="AB39" s="544"/>
      <c r="AC39" s="544"/>
    </row>
    <row r="40" spans="1:68" ht="14.25" hidden="1" customHeight="1" x14ac:dyDescent="0.25">
      <c r="A40" s="564" t="s">
        <v>102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45"/>
      <c r="AB40" s="545"/>
      <c r="AC40" s="545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60">
        <v>4607091385670</v>
      </c>
      <c r="E41" s="561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3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7"/>
      <c r="R41" s="557"/>
      <c r="S41" s="557"/>
      <c r="T41" s="558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60">
        <v>4607091385687</v>
      </c>
      <c r="E42" s="561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81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7"/>
      <c r="R42" s="557"/>
      <c r="S42" s="557"/>
      <c r="T42" s="558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60">
        <v>4680115882539</v>
      </c>
      <c r="E43" s="561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7"/>
      <c r="R43" s="557"/>
      <c r="S43" s="557"/>
      <c r="T43" s="558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53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55"/>
      <c r="P44" s="566" t="s">
        <v>70</v>
      </c>
      <c r="Q44" s="567"/>
      <c r="R44" s="567"/>
      <c r="S44" s="567"/>
      <c r="T44" s="567"/>
      <c r="U44" s="567"/>
      <c r="V44" s="568"/>
      <c r="W44" s="37" t="s">
        <v>71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hidden="1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55"/>
      <c r="P45" s="566" t="s">
        <v>70</v>
      </c>
      <c r="Q45" s="567"/>
      <c r="R45" s="567"/>
      <c r="S45" s="567"/>
      <c r="T45" s="567"/>
      <c r="U45" s="567"/>
      <c r="V45" s="568"/>
      <c r="W45" s="37" t="s">
        <v>68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hidden="1" customHeight="1" x14ac:dyDescent="0.25">
      <c r="A46" s="564" t="s">
        <v>72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0">
        <v>4680115884915</v>
      </c>
      <c r="E47" s="561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8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7"/>
      <c r="R47" s="557"/>
      <c r="S47" s="557"/>
      <c r="T47" s="558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53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55"/>
      <c r="P48" s="566" t="s">
        <v>70</v>
      </c>
      <c r="Q48" s="567"/>
      <c r="R48" s="567"/>
      <c r="S48" s="567"/>
      <c r="T48" s="567"/>
      <c r="U48" s="567"/>
      <c r="V48" s="568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55"/>
      <c r="P49" s="566" t="s">
        <v>70</v>
      </c>
      <c r="Q49" s="567"/>
      <c r="R49" s="567"/>
      <c r="S49" s="567"/>
      <c r="T49" s="567"/>
      <c r="U49" s="567"/>
      <c r="V49" s="568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565" t="s">
        <v>116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44"/>
      <c r="AB50" s="544"/>
      <c r="AC50" s="544"/>
    </row>
    <row r="51" spans="1:68" ht="14.25" hidden="1" customHeight="1" x14ac:dyDescent="0.25">
      <c r="A51" s="564" t="s">
        <v>102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45"/>
      <c r="AB51" s="545"/>
      <c r="AC51" s="545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60">
        <v>4680115885882</v>
      </c>
      <c r="E52" s="561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79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7"/>
      <c r="R52" s="557"/>
      <c r="S52" s="557"/>
      <c r="T52" s="558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60">
        <v>4680115881426</v>
      </c>
      <c r="E53" s="561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7"/>
      <c r="R53" s="557"/>
      <c r="S53" s="557"/>
      <c r="T53" s="558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0">
        <v>4680115880283</v>
      </c>
      <c r="E54" s="561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7"/>
      <c r="R54" s="557"/>
      <c r="S54" s="557"/>
      <c r="T54" s="558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60">
        <v>4680115881525</v>
      </c>
      <c r="E55" s="561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7"/>
      <c r="R55" s="557"/>
      <c r="S55" s="557"/>
      <c r="T55" s="558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0">
        <v>4680115885899</v>
      </c>
      <c r="E56" s="561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85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7"/>
      <c r="R56" s="557"/>
      <c r="S56" s="557"/>
      <c r="T56" s="558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0">
        <v>4680115881419</v>
      </c>
      <c r="E57" s="561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7"/>
      <c r="R57" s="557"/>
      <c r="S57" s="557"/>
      <c r="T57" s="558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53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55"/>
      <c r="P58" s="566" t="s">
        <v>70</v>
      </c>
      <c r="Q58" s="567"/>
      <c r="R58" s="567"/>
      <c r="S58" s="567"/>
      <c r="T58" s="567"/>
      <c r="U58" s="567"/>
      <c r="V58" s="568"/>
      <c r="W58" s="37" t="s">
        <v>71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hidden="1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55"/>
      <c r="P59" s="566" t="s">
        <v>70</v>
      </c>
      <c r="Q59" s="567"/>
      <c r="R59" s="567"/>
      <c r="S59" s="567"/>
      <c r="T59" s="567"/>
      <c r="U59" s="567"/>
      <c r="V59" s="568"/>
      <c r="W59" s="37" t="s">
        <v>68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hidden="1" customHeight="1" x14ac:dyDescent="0.25">
      <c r="A60" s="564" t="s">
        <v>134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45"/>
      <c r="AB60" s="545"/>
      <c r="AC60" s="545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60">
        <v>4680115881440</v>
      </c>
      <c r="E61" s="561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7"/>
      <c r="R61" s="557"/>
      <c r="S61" s="557"/>
      <c r="T61" s="558"/>
      <c r="U61" s="34"/>
      <c r="V61" s="34"/>
      <c r="W61" s="35" t="s">
        <v>68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60">
        <v>4680115885950</v>
      </c>
      <c r="E62" s="561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64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7"/>
      <c r="R62" s="557"/>
      <c r="S62" s="557"/>
      <c r="T62" s="558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60">
        <v>4680115881433</v>
      </c>
      <c r="E63" s="561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80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7"/>
      <c r="R63" s="557"/>
      <c r="S63" s="557"/>
      <c r="T63" s="558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553"/>
      <c r="B64" s="554"/>
      <c r="C64" s="554"/>
      <c r="D64" s="554"/>
      <c r="E64" s="554"/>
      <c r="F64" s="554"/>
      <c r="G64" s="554"/>
      <c r="H64" s="554"/>
      <c r="I64" s="554"/>
      <c r="J64" s="554"/>
      <c r="K64" s="554"/>
      <c r="L64" s="554"/>
      <c r="M64" s="554"/>
      <c r="N64" s="554"/>
      <c r="O64" s="555"/>
      <c r="P64" s="566" t="s">
        <v>70</v>
      </c>
      <c r="Q64" s="567"/>
      <c r="R64" s="567"/>
      <c r="S64" s="567"/>
      <c r="T64" s="567"/>
      <c r="U64" s="567"/>
      <c r="V64" s="568"/>
      <c r="W64" s="37" t="s">
        <v>71</v>
      </c>
      <c r="X64" s="551">
        <f>IFERROR(X61/H61,"0")+IFERROR(X62/H62,"0")+IFERROR(X63/H63,"0")</f>
        <v>0</v>
      </c>
      <c r="Y64" s="551">
        <f>IFERROR(Y61/H61,"0")+IFERROR(Y62/H62,"0")+IFERROR(Y63/H63,"0")</f>
        <v>0</v>
      </c>
      <c r="Z64" s="551">
        <f>IFERROR(IF(Z61="",0,Z61),"0")+IFERROR(IF(Z62="",0,Z62),"0")+IFERROR(IF(Z63="",0,Z63),"0")</f>
        <v>0</v>
      </c>
      <c r="AA64" s="552"/>
      <c r="AB64" s="552"/>
      <c r="AC64" s="552"/>
    </row>
    <row r="65" spans="1:68" hidden="1" x14ac:dyDescent="0.2">
      <c r="A65" s="554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55"/>
      <c r="P65" s="566" t="s">
        <v>70</v>
      </c>
      <c r="Q65" s="567"/>
      <c r="R65" s="567"/>
      <c r="S65" s="567"/>
      <c r="T65" s="567"/>
      <c r="U65" s="567"/>
      <c r="V65" s="568"/>
      <c r="W65" s="37" t="s">
        <v>68</v>
      </c>
      <c r="X65" s="551">
        <f>IFERROR(SUM(X61:X63),"0")</f>
        <v>0</v>
      </c>
      <c r="Y65" s="551">
        <f>IFERROR(SUM(Y61:Y63),"0")</f>
        <v>0</v>
      </c>
      <c r="Z65" s="37"/>
      <c r="AA65" s="552"/>
      <c r="AB65" s="552"/>
      <c r="AC65" s="552"/>
    </row>
    <row r="66" spans="1:68" ht="14.25" hidden="1" customHeight="1" x14ac:dyDescent="0.25">
      <c r="A66" s="564" t="s">
        <v>63</v>
      </c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54"/>
      <c r="P66" s="554"/>
      <c r="Q66" s="554"/>
      <c r="R66" s="554"/>
      <c r="S66" s="554"/>
      <c r="T66" s="554"/>
      <c r="U66" s="554"/>
      <c r="V66" s="554"/>
      <c r="W66" s="554"/>
      <c r="X66" s="554"/>
      <c r="Y66" s="554"/>
      <c r="Z66" s="554"/>
      <c r="AA66" s="545"/>
      <c r="AB66" s="545"/>
      <c r="AC66" s="545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60">
        <v>4680115885073</v>
      </c>
      <c r="E67" s="561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6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7"/>
      <c r="R67" s="557"/>
      <c r="S67" s="557"/>
      <c r="T67" s="558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60">
        <v>4680115885059</v>
      </c>
      <c r="E68" s="561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7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7"/>
      <c r="R68" s="557"/>
      <c r="S68" s="557"/>
      <c r="T68" s="558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60">
        <v>4680115885097</v>
      </c>
      <c r="E69" s="561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5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7"/>
      <c r="R69" s="557"/>
      <c r="S69" s="557"/>
      <c r="T69" s="558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53"/>
      <c r="B70" s="554"/>
      <c r="C70" s="554"/>
      <c r="D70" s="554"/>
      <c r="E70" s="554"/>
      <c r="F70" s="554"/>
      <c r="G70" s="554"/>
      <c r="H70" s="554"/>
      <c r="I70" s="554"/>
      <c r="J70" s="554"/>
      <c r="K70" s="554"/>
      <c r="L70" s="554"/>
      <c r="M70" s="554"/>
      <c r="N70" s="554"/>
      <c r="O70" s="555"/>
      <c r="P70" s="566" t="s">
        <v>70</v>
      </c>
      <c r="Q70" s="567"/>
      <c r="R70" s="567"/>
      <c r="S70" s="567"/>
      <c r="T70" s="567"/>
      <c r="U70" s="567"/>
      <c r="V70" s="568"/>
      <c r="W70" s="37" t="s">
        <v>71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hidden="1" x14ac:dyDescent="0.2">
      <c r="A71" s="554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55"/>
      <c r="P71" s="566" t="s">
        <v>70</v>
      </c>
      <c r="Q71" s="567"/>
      <c r="R71" s="567"/>
      <c r="S71" s="567"/>
      <c r="T71" s="567"/>
      <c r="U71" s="567"/>
      <c r="V71" s="568"/>
      <c r="W71" s="37" t="s">
        <v>68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hidden="1" customHeight="1" x14ac:dyDescent="0.25">
      <c r="A72" s="564" t="s">
        <v>72</v>
      </c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54"/>
      <c r="P72" s="554"/>
      <c r="Q72" s="554"/>
      <c r="R72" s="554"/>
      <c r="S72" s="554"/>
      <c r="T72" s="554"/>
      <c r="U72" s="554"/>
      <c r="V72" s="554"/>
      <c r="W72" s="554"/>
      <c r="X72" s="554"/>
      <c r="Y72" s="554"/>
      <c r="Z72" s="554"/>
      <c r="AA72" s="545"/>
      <c r="AB72" s="545"/>
      <c r="AC72" s="545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60">
        <v>4680115881891</v>
      </c>
      <c r="E73" s="561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86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7"/>
      <c r="R73" s="557"/>
      <c r="S73" s="557"/>
      <c r="T73" s="558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60">
        <v>4680115885769</v>
      </c>
      <c r="E74" s="561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6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7"/>
      <c r="R74" s="557"/>
      <c r="S74" s="557"/>
      <c r="T74" s="558"/>
      <c r="U74" s="34"/>
      <c r="V74" s="34"/>
      <c r="W74" s="35" t="s">
        <v>68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60">
        <v>4680115884311</v>
      </c>
      <c r="E75" s="561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64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7"/>
      <c r="R75" s="557"/>
      <c r="S75" s="557"/>
      <c r="T75" s="558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60">
        <v>4680115885929</v>
      </c>
      <c r="E76" s="561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3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7"/>
      <c r="R76" s="557"/>
      <c r="S76" s="557"/>
      <c r="T76" s="558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60">
        <v>4680115884403</v>
      </c>
      <c r="E77" s="561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0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7"/>
      <c r="R77" s="557"/>
      <c r="S77" s="557"/>
      <c r="T77" s="558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53"/>
      <c r="B78" s="554"/>
      <c r="C78" s="554"/>
      <c r="D78" s="554"/>
      <c r="E78" s="554"/>
      <c r="F78" s="554"/>
      <c r="G78" s="554"/>
      <c r="H78" s="554"/>
      <c r="I78" s="554"/>
      <c r="J78" s="554"/>
      <c r="K78" s="554"/>
      <c r="L78" s="554"/>
      <c r="M78" s="554"/>
      <c r="N78" s="554"/>
      <c r="O78" s="555"/>
      <c r="P78" s="566" t="s">
        <v>70</v>
      </c>
      <c r="Q78" s="567"/>
      <c r="R78" s="567"/>
      <c r="S78" s="567"/>
      <c r="T78" s="567"/>
      <c r="U78" s="567"/>
      <c r="V78" s="568"/>
      <c r="W78" s="37" t="s">
        <v>71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hidden="1" x14ac:dyDescent="0.2">
      <c r="A79" s="554"/>
      <c r="B79" s="554"/>
      <c r="C79" s="554"/>
      <c r="D79" s="554"/>
      <c r="E79" s="554"/>
      <c r="F79" s="554"/>
      <c r="G79" s="554"/>
      <c r="H79" s="554"/>
      <c r="I79" s="554"/>
      <c r="J79" s="554"/>
      <c r="K79" s="554"/>
      <c r="L79" s="554"/>
      <c r="M79" s="554"/>
      <c r="N79" s="554"/>
      <c r="O79" s="555"/>
      <c r="P79" s="566" t="s">
        <v>70</v>
      </c>
      <c r="Q79" s="567"/>
      <c r="R79" s="567"/>
      <c r="S79" s="567"/>
      <c r="T79" s="567"/>
      <c r="U79" s="567"/>
      <c r="V79" s="568"/>
      <c r="W79" s="37" t="s">
        <v>68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hidden="1" customHeight="1" x14ac:dyDescent="0.25">
      <c r="A80" s="564" t="s">
        <v>164</v>
      </c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54"/>
      <c r="P80" s="554"/>
      <c r="Q80" s="554"/>
      <c r="R80" s="554"/>
      <c r="S80" s="554"/>
      <c r="T80" s="554"/>
      <c r="U80" s="554"/>
      <c r="V80" s="554"/>
      <c r="W80" s="554"/>
      <c r="X80" s="554"/>
      <c r="Y80" s="554"/>
      <c r="Z80" s="554"/>
      <c r="AA80" s="545"/>
      <c r="AB80" s="545"/>
      <c r="AC80" s="545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60">
        <v>4680115881532</v>
      </c>
      <c r="E81" s="561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85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7"/>
      <c r="R81" s="557"/>
      <c r="S81" s="557"/>
      <c r="T81" s="558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60">
        <v>4680115881464</v>
      </c>
      <c r="E82" s="561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60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7"/>
      <c r="R82" s="557"/>
      <c r="S82" s="557"/>
      <c r="T82" s="558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53"/>
      <c r="B83" s="554"/>
      <c r="C83" s="554"/>
      <c r="D83" s="554"/>
      <c r="E83" s="554"/>
      <c r="F83" s="554"/>
      <c r="G83" s="554"/>
      <c r="H83" s="554"/>
      <c r="I83" s="554"/>
      <c r="J83" s="554"/>
      <c r="K83" s="554"/>
      <c r="L83" s="554"/>
      <c r="M83" s="554"/>
      <c r="N83" s="554"/>
      <c r="O83" s="555"/>
      <c r="P83" s="566" t="s">
        <v>70</v>
      </c>
      <c r="Q83" s="567"/>
      <c r="R83" s="567"/>
      <c r="S83" s="567"/>
      <c r="T83" s="567"/>
      <c r="U83" s="567"/>
      <c r="V83" s="568"/>
      <c r="W83" s="37" t="s">
        <v>71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hidden="1" x14ac:dyDescent="0.2">
      <c r="A84" s="554"/>
      <c r="B84" s="554"/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55"/>
      <c r="P84" s="566" t="s">
        <v>70</v>
      </c>
      <c r="Q84" s="567"/>
      <c r="R84" s="567"/>
      <c r="S84" s="567"/>
      <c r="T84" s="567"/>
      <c r="U84" s="567"/>
      <c r="V84" s="568"/>
      <c r="W84" s="37" t="s">
        <v>68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hidden="1" customHeight="1" x14ac:dyDescent="0.25">
      <c r="A85" s="565" t="s">
        <v>171</v>
      </c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54"/>
      <c r="P85" s="554"/>
      <c r="Q85" s="554"/>
      <c r="R85" s="554"/>
      <c r="S85" s="554"/>
      <c r="T85" s="554"/>
      <c r="U85" s="554"/>
      <c r="V85" s="554"/>
      <c r="W85" s="554"/>
      <c r="X85" s="554"/>
      <c r="Y85" s="554"/>
      <c r="Z85" s="554"/>
      <c r="AA85" s="544"/>
      <c r="AB85" s="544"/>
      <c r="AC85" s="544"/>
    </row>
    <row r="86" spans="1:68" ht="14.25" hidden="1" customHeight="1" x14ac:dyDescent="0.25">
      <c r="A86" s="564" t="s">
        <v>102</v>
      </c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54"/>
      <c r="P86" s="554"/>
      <c r="Q86" s="554"/>
      <c r="R86" s="554"/>
      <c r="S86" s="554"/>
      <c r="T86" s="554"/>
      <c r="U86" s="554"/>
      <c r="V86" s="554"/>
      <c r="W86" s="554"/>
      <c r="X86" s="554"/>
      <c r="Y86" s="554"/>
      <c r="Z86" s="554"/>
      <c r="AA86" s="545"/>
      <c r="AB86" s="545"/>
      <c r="AC86" s="545"/>
    </row>
    <row r="87" spans="1:68" ht="27" hidden="1" customHeight="1" x14ac:dyDescent="0.25">
      <c r="A87" s="54" t="s">
        <v>172</v>
      </c>
      <c r="B87" s="54" t="s">
        <v>173</v>
      </c>
      <c r="C87" s="31">
        <v>4301011468</v>
      </c>
      <c r="D87" s="560">
        <v>4680115881327</v>
      </c>
      <c r="E87" s="561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84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7"/>
      <c r="R87" s="557"/>
      <c r="S87" s="557"/>
      <c r="T87" s="558"/>
      <c r="U87" s="34"/>
      <c r="V87" s="34"/>
      <c r="W87" s="35" t="s">
        <v>68</v>
      </c>
      <c r="X87" s="549">
        <v>0</v>
      </c>
      <c r="Y87" s="55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60">
        <v>4680115881518</v>
      </c>
      <c r="E88" s="561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7"/>
      <c r="R88" s="557"/>
      <c r="S88" s="557"/>
      <c r="T88" s="558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177</v>
      </c>
      <c r="B89" s="54" t="s">
        <v>178</v>
      </c>
      <c r="C89" s="31">
        <v>4301011443</v>
      </c>
      <c r="D89" s="560">
        <v>4680115881303</v>
      </c>
      <c r="E89" s="561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2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7"/>
      <c r="R89" s="557"/>
      <c r="S89" s="557"/>
      <c r="T89" s="558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553"/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55"/>
      <c r="P90" s="566" t="s">
        <v>70</v>
      </c>
      <c r="Q90" s="567"/>
      <c r="R90" s="567"/>
      <c r="S90" s="567"/>
      <c r="T90" s="567"/>
      <c r="U90" s="567"/>
      <c r="V90" s="568"/>
      <c r="W90" s="37" t="s">
        <v>71</v>
      </c>
      <c r="X90" s="551">
        <f>IFERROR(X87/H87,"0")+IFERROR(X88/H88,"0")+IFERROR(X89/H89,"0")</f>
        <v>0</v>
      </c>
      <c r="Y90" s="551">
        <f>IFERROR(Y87/H87,"0")+IFERROR(Y88/H88,"0")+IFERROR(Y89/H89,"0")</f>
        <v>0</v>
      </c>
      <c r="Z90" s="551">
        <f>IFERROR(IF(Z87="",0,Z87),"0")+IFERROR(IF(Z88="",0,Z88),"0")+IFERROR(IF(Z89="",0,Z89),"0")</f>
        <v>0</v>
      </c>
      <c r="AA90" s="552"/>
      <c r="AB90" s="552"/>
      <c r="AC90" s="552"/>
    </row>
    <row r="91" spans="1:68" hidden="1" x14ac:dyDescent="0.2">
      <c r="A91" s="554"/>
      <c r="B91" s="554"/>
      <c r="C91" s="554"/>
      <c r="D91" s="554"/>
      <c r="E91" s="554"/>
      <c r="F91" s="554"/>
      <c r="G91" s="554"/>
      <c r="H91" s="554"/>
      <c r="I91" s="554"/>
      <c r="J91" s="554"/>
      <c r="K91" s="554"/>
      <c r="L91" s="554"/>
      <c r="M91" s="554"/>
      <c r="N91" s="554"/>
      <c r="O91" s="555"/>
      <c r="P91" s="566" t="s">
        <v>70</v>
      </c>
      <c r="Q91" s="567"/>
      <c r="R91" s="567"/>
      <c r="S91" s="567"/>
      <c r="T91" s="567"/>
      <c r="U91" s="567"/>
      <c r="V91" s="568"/>
      <c r="W91" s="37" t="s">
        <v>68</v>
      </c>
      <c r="X91" s="551">
        <f>IFERROR(SUM(X87:X89),"0")</f>
        <v>0</v>
      </c>
      <c r="Y91" s="551">
        <f>IFERROR(SUM(Y87:Y89),"0")</f>
        <v>0</v>
      </c>
      <c r="Z91" s="37"/>
      <c r="AA91" s="552"/>
      <c r="AB91" s="552"/>
      <c r="AC91" s="552"/>
    </row>
    <row r="92" spans="1:68" ht="14.25" hidden="1" customHeight="1" x14ac:dyDescent="0.25">
      <c r="A92" s="564" t="s">
        <v>72</v>
      </c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54"/>
      <c r="P92" s="554"/>
      <c r="Q92" s="554"/>
      <c r="R92" s="554"/>
      <c r="S92" s="554"/>
      <c r="T92" s="554"/>
      <c r="U92" s="554"/>
      <c r="V92" s="554"/>
      <c r="W92" s="554"/>
      <c r="X92" s="554"/>
      <c r="Y92" s="554"/>
      <c r="Z92" s="554"/>
      <c r="AA92" s="545"/>
      <c r="AB92" s="545"/>
      <c r="AC92" s="545"/>
    </row>
    <row r="93" spans="1:68" ht="16.5" hidden="1" customHeight="1" x14ac:dyDescent="0.25">
      <c r="A93" s="54" t="s">
        <v>179</v>
      </c>
      <c r="B93" s="54" t="s">
        <v>180</v>
      </c>
      <c r="C93" s="31">
        <v>4301051712</v>
      </c>
      <c r="D93" s="560">
        <v>4607091386967</v>
      </c>
      <c r="E93" s="561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657" t="s">
        <v>181</v>
      </c>
      <c r="Q93" s="557"/>
      <c r="R93" s="557"/>
      <c r="S93" s="557"/>
      <c r="T93" s="558"/>
      <c r="U93" s="34"/>
      <c r="V93" s="34"/>
      <c r="W93" s="35" t="s">
        <v>68</v>
      </c>
      <c r="X93" s="549">
        <v>0</v>
      </c>
      <c r="Y93" s="55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60">
        <v>4680115884953</v>
      </c>
      <c r="E94" s="561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83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7"/>
      <c r="R94" s="557"/>
      <c r="S94" s="557"/>
      <c r="T94" s="558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186</v>
      </c>
      <c r="B95" s="54" t="s">
        <v>187</v>
      </c>
      <c r="C95" s="31">
        <v>4301052039</v>
      </c>
      <c r="D95" s="560">
        <v>4607091385731</v>
      </c>
      <c r="E95" s="561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87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5" s="557"/>
      <c r="R95" s="557"/>
      <c r="S95" s="557"/>
      <c r="T95" s="558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188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186</v>
      </c>
      <c r="B96" s="54" t="s">
        <v>189</v>
      </c>
      <c r="C96" s="31">
        <v>4301051718</v>
      </c>
      <c r="D96" s="560">
        <v>4607091385731</v>
      </c>
      <c r="E96" s="561"/>
      <c r="F96" s="548">
        <v>0.45</v>
      </c>
      <c r="G96" s="32">
        <v>6</v>
      </c>
      <c r="H96" s="548">
        <v>2.7</v>
      </c>
      <c r="I96" s="548">
        <v>2.952</v>
      </c>
      <c r="J96" s="32">
        <v>182</v>
      </c>
      <c r="K96" s="32" t="s">
        <v>75</v>
      </c>
      <c r="L96" s="32"/>
      <c r="M96" s="33" t="s">
        <v>92</v>
      </c>
      <c r="N96" s="33"/>
      <c r="O96" s="32">
        <v>45</v>
      </c>
      <c r="P96" s="69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557"/>
      <c r="R96" s="557"/>
      <c r="S96" s="557"/>
      <c r="T96" s="558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182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190</v>
      </c>
      <c r="B97" s="54" t="s">
        <v>191</v>
      </c>
      <c r="C97" s="31">
        <v>4301051438</v>
      </c>
      <c r="D97" s="560">
        <v>4680115880894</v>
      </c>
      <c r="E97" s="561"/>
      <c r="F97" s="548">
        <v>0.33</v>
      </c>
      <c r="G97" s="32">
        <v>6</v>
      </c>
      <c r="H97" s="548">
        <v>1.98</v>
      </c>
      <c r="I97" s="548">
        <v>2.238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81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7"/>
      <c r="R97" s="557"/>
      <c r="S97" s="557"/>
      <c r="T97" s="558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553"/>
      <c r="B98" s="554"/>
      <c r="C98" s="554"/>
      <c r="D98" s="554"/>
      <c r="E98" s="554"/>
      <c r="F98" s="554"/>
      <c r="G98" s="554"/>
      <c r="H98" s="554"/>
      <c r="I98" s="554"/>
      <c r="J98" s="554"/>
      <c r="K98" s="554"/>
      <c r="L98" s="554"/>
      <c r="M98" s="554"/>
      <c r="N98" s="554"/>
      <c r="O98" s="555"/>
      <c r="P98" s="566" t="s">
        <v>70</v>
      </c>
      <c r="Q98" s="567"/>
      <c r="R98" s="567"/>
      <c r="S98" s="567"/>
      <c r="T98" s="567"/>
      <c r="U98" s="567"/>
      <c r="V98" s="568"/>
      <c r="W98" s="37" t="s">
        <v>71</v>
      </c>
      <c r="X98" s="551">
        <f>IFERROR(X93/H93,"0")+IFERROR(X94/H94,"0")+IFERROR(X95/H95,"0")+IFERROR(X96/H96,"0")+IFERROR(X97/H97,"0")</f>
        <v>0</v>
      </c>
      <c r="Y98" s="551">
        <f>IFERROR(Y93/H93,"0")+IFERROR(Y94/H94,"0")+IFERROR(Y95/H95,"0")+IFERROR(Y96/H96,"0")+IFERROR(Y97/H97,"0")</f>
        <v>0</v>
      </c>
      <c r="Z98" s="551">
        <f>IFERROR(IF(Z93="",0,Z93),"0")+IFERROR(IF(Z94="",0,Z94),"0")+IFERROR(IF(Z95="",0,Z95),"0")+IFERROR(IF(Z96="",0,Z96),"0")+IFERROR(IF(Z97="",0,Z97),"0")</f>
        <v>0</v>
      </c>
      <c r="AA98" s="552"/>
      <c r="AB98" s="552"/>
      <c r="AC98" s="552"/>
    </row>
    <row r="99" spans="1:68" hidden="1" x14ac:dyDescent="0.2">
      <c r="A99" s="554"/>
      <c r="B99" s="554"/>
      <c r="C99" s="554"/>
      <c r="D99" s="554"/>
      <c r="E99" s="554"/>
      <c r="F99" s="554"/>
      <c r="G99" s="554"/>
      <c r="H99" s="554"/>
      <c r="I99" s="554"/>
      <c r="J99" s="554"/>
      <c r="K99" s="554"/>
      <c r="L99" s="554"/>
      <c r="M99" s="554"/>
      <c r="N99" s="554"/>
      <c r="O99" s="555"/>
      <c r="P99" s="566" t="s">
        <v>70</v>
      </c>
      <c r="Q99" s="567"/>
      <c r="R99" s="567"/>
      <c r="S99" s="567"/>
      <c r="T99" s="567"/>
      <c r="U99" s="567"/>
      <c r="V99" s="568"/>
      <c r="W99" s="37" t="s">
        <v>68</v>
      </c>
      <c r="X99" s="551">
        <f>IFERROR(SUM(X93:X97),"0")</f>
        <v>0</v>
      </c>
      <c r="Y99" s="551">
        <f>IFERROR(SUM(Y93:Y97),"0")</f>
        <v>0</v>
      </c>
      <c r="Z99" s="37"/>
      <c r="AA99" s="552"/>
      <c r="AB99" s="552"/>
      <c r="AC99" s="552"/>
    </row>
    <row r="100" spans="1:68" ht="16.5" hidden="1" customHeight="1" x14ac:dyDescent="0.25">
      <c r="A100" s="565" t="s">
        <v>193</v>
      </c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54"/>
      <c r="P100" s="554"/>
      <c r="Q100" s="554"/>
      <c r="R100" s="554"/>
      <c r="S100" s="554"/>
      <c r="T100" s="554"/>
      <c r="U100" s="554"/>
      <c r="V100" s="554"/>
      <c r="W100" s="554"/>
      <c r="X100" s="554"/>
      <c r="Y100" s="554"/>
      <c r="Z100" s="554"/>
      <c r="AA100" s="544"/>
      <c r="AB100" s="544"/>
      <c r="AC100" s="544"/>
    </row>
    <row r="101" spans="1:68" ht="14.25" hidden="1" customHeight="1" x14ac:dyDescent="0.25">
      <c r="A101" s="564" t="s">
        <v>102</v>
      </c>
      <c r="B101" s="554"/>
      <c r="C101" s="554"/>
      <c r="D101" s="554"/>
      <c r="E101" s="554"/>
      <c r="F101" s="554"/>
      <c r="G101" s="554"/>
      <c r="H101" s="554"/>
      <c r="I101" s="554"/>
      <c r="J101" s="554"/>
      <c r="K101" s="554"/>
      <c r="L101" s="554"/>
      <c r="M101" s="554"/>
      <c r="N101" s="554"/>
      <c r="O101" s="554"/>
      <c r="P101" s="554"/>
      <c r="Q101" s="554"/>
      <c r="R101" s="554"/>
      <c r="S101" s="554"/>
      <c r="T101" s="554"/>
      <c r="U101" s="554"/>
      <c r="V101" s="554"/>
      <c r="W101" s="554"/>
      <c r="X101" s="554"/>
      <c r="Y101" s="554"/>
      <c r="Z101" s="554"/>
      <c r="AA101" s="545"/>
      <c r="AB101" s="545"/>
      <c r="AC101" s="545"/>
    </row>
    <row r="102" spans="1:68" ht="27" hidden="1" customHeight="1" x14ac:dyDescent="0.25">
      <c r="A102" s="54" t="s">
        <v>194</v>
      </c>
      <c r="B102" s="54" t="s">
        <v>195</v>
      </c>
      <c r="C102" s="31">
        <v>4301011514</v>
      </c>
      <c r="D102" s="560">
        <v>4680115882133</v>
      </c>
      <c r="E102" s="561"/>
      <c r="F102" s="548">
        <v>1.35</v>
      </c>
      <c r="G102" s="32">
        <v>8</v>
      </c>
      <c r="H102" s="548">
        <v>10.8</v>
      </c>
      <c r="I102" s="548">
        <v>11.234999999999999</v>
      </c>
      <c r="J102" s="32">
        <v>64</v>
      </c>
      <c r="K102" s="32" t="s">
        <v>105</v>
      </c>
      <c r="L102" s="32"/>
      <c r="M102" s="33" t="s">
        <v>106</v>
      </c>
      <c r="N102" s="33"/>
      <c r="O102" s="32">
        <v>50</v>
      </c>
      <c r="P102" s="62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7"/>
      <c r="R102" s="557"/>
      <c r="S102" s="557"/>
      <c r="T102" s="558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IFERROR(IF(Y102=0,"",ROUNDUP(Y102/H102,0)*0.01898),"")</f>
        <v/>
      </c>
      <c r="AA102" s="56"/>
      <c r="AB102" s="57"/>
      <c r="AC102" s="147" t="s">
        <v>196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4301011417</v>
      </c>
      <c r="D103" s="560">
        <v>4680115880269</v>
      </c>
      <c r="E103" s="561"/>
      <c r="F103" s="548">
        <v>0.375</v>
      </c>
      <c r="G103" s="32">
        <v>10</v>
      </c>
      <c r="H103" s="548">
        <v>3.75</v>
      </c>
      <c r="I103" s="548">
        <v>3.96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81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7"/>
      <c r="R103" s="557"/>
      <c r="S103" s="557"/>
      <c r="T103" s="558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196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4301011415</v>
      </c>
      <c r="D104" s="560">
        <v>4680115880429</v>
      </c>
      <c r="E104" s="561"/>
      <c r="F104" s="548">
        <v>0.45</v>
      </c>
      <c r="G104" s="32">
        <v>10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84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7"/>
      <c r="R104" s="557"/>
      <c r="S104" s="557"/>
      <c r="T104" s="558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201</v>
      </c>
      <c r="B105" s="54" t="s">
        <v>202</v>
      </c>
      <c r="C105" s="31">
        <v>4301011462</v>
      </c>
      <c r="D105" s="560">
        <v>4680115881457</v>
      </c>
      <c r="E105" s="561"/>
      <c r="F105" s="548">
        <v>0.75</v>
      </c>
      <c r="G105" s="32">
        <v>6</v>
      </c>
      <c r="H105" s="548">
        <v>4.5</v>
      </c>
      <c r="I105" s="548">
        <v>4.71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63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7"/>
      <c r="R105" s="557"/>
      <c r="S105" s="557"/>
      <c r="T105" s="558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196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553"/>
      <c r="B106" s="554"/>
      <c r="C106" s="554"/>
      <c r="D106" s="554"/>
      <c r="E106" s="554"/>
      <c r="F106" s="554"/>
      <c r="G106" s="554"/>
      <c r="H106" s="554"/>
      <c r="I106" s="554"/>
      <c r="J106" s="554"/>
      <c r="K106" s="554"/>
      <c r="L106" s="554"/>
      <c r="M106" s="554"/>
      <c r="N106" s="554"/>
      <c r="O106" s="555"/>
      <c r="P106" s="566" t="s">
        <v>70</v>
      </c>
      <c r="Q106" s="567"/>
      <c r="R106" s="567"/>
      <c r="S106" s="567"/>
      <c r="T106" s="567"/>
      <c r="U106" s="567"/>
      <c r="V106" s="568"/>
      <c r="W106" s="37" t="s">
        <v>71</v>
      </c>
      <c r="X106" s="551">
        <f>IFERROR(X102/H102,"0")+IFERROR(X103/H103,"0")+IFERROR(X104/H104,"0")+IFERROR(X105/H105,"0")</f>
        <v>0</v>
      </c>
      <c r="Y106" s="551">
        <f>IFERROR(Y102/H102,"0")+IFERROR(Y103/H103,"0")+IFERROR(Y104/H104,"0")+IFERROR(Y105/H105,"0")</f>
        <v>0</v>
      </c>
      <c r="Z106" s="551">
        <f>IFERROR(IF(Z102="",0,Z102),"0")+IFERROR(IF(Z103="",0,Z103),"0")+IFERROR(IF(Z104="",0,Z104),"0")+IFERROR(IF(Z105="",0,Z105),"0")</f>
        <v>0</v>
      </c>
      <c r="AA106" s="552"/>
      <c r="AB106" s="552"/>
      <c r="AC106" s="552"/>
    </row>
    <row r="107" spans="1:68" hidden="1" x14ac:dyDescent="0.2">
      <c r="A107" s="554"/>
      <c r="B107" s="554"/>
      <c r="C107" s="554"/>
      <c r="D107" s="554"/>
      <c r="E107" s="554"/>
      <c r="F107" s="554"/>
      <c r="G107" s="554"/>
      <c r="H107" s="554"/>
      <c r="I107" s="554"/>
      <c r="J107" s="554"/>
      <c r="K107" s="554"/>
      <c r="L107" s="554"/>
      <c r="M107" s="554"/>
      <c r="N107" s="554"/>
      <c r="O107" s="555"/>
      <c r="P107" s="566" t="s">
        <v>70</v>
      </c>
      <c r="Q107" s="567"/>
      <c r="R107" s="567"/>
      <c r="S107" s="567"/>
      <c r="T107" s="567"/>
      <c r="U107" s="567"/>
      <c r="V107" s="568"/>
      <c r="W107" s="37" t="s">
        <v>68</v>
      </c>
      <c r="X107" s="551">
        <f>IFERROR(SUM(X102:X105),"0")</f>
        <v>0</v>
      </c>
      <c r="Y107" s="551">
        <f>IFERROR(SUM(Y102:Y105),"0")</f>
        <v>0</v>
      </c>
      <c r="Z107" s="37"/>
      <c r="AA107" s="552"/>
      <c r="AB107" s="552"/>
      <c r="AC107" s="552"/>
    </row>
    <row r="108" spans="1:68" ht="14.25" hidden="1" customHeight="1" x14ac:dyDescent="0.25">
      <c r="A108" s="564" t="s">
        <v>134</v>
      </c>
      <c r="B108" s="554"/>
      <c r="C108" s="554"/>
      <c r="D108" s="554"/>
      <c r="E108" s="554"/>
      <c r="F108" s="554"/>
      <c r="G108" s="554"/>
      <c r="H108" s="554"/>
      <c r="I108" s="554"/>
      <c r="J108" s="554"/>
      <c r="K108" s="554"/>
      <c r="L108" s="554"/>
      <c r="M108" s="554"/>
      <c r="N108" s="554"/>
      <c r="O108" s="554"/>
      <c r="P108" s="554"/>
      <c r="Q108" s="554"/>
      <c r="R108" s="554"/>
      <c r="S108" s="554"/>
      <c r="T108" s="554"/>
      <c r="U108" s="554"/>
      <c r="V108" s="554"/>
      <c r="W108" s="554"/>
      <c r="X108" s="554"/>
      <c r="Y108" s="554"/>
      <c r="Z108" s="554"/>
      <c r="AA108" s="545"/>
      <c r="AB108" s="545"/>
      <c r="AC108" s="545"/>
    </row>
    <row r="109" spans="1:68" ht="16.5" hidden="1" customHeight="1" x14ac:dyDescent="0.25">
      <c r="A109" s="54" t="s">
        <v>203</v>
      </c>
      <c r="B109" s="54" t="s">
        <v>204</v>
      </c>
      <c r="C109" s="31">
        <v>4301020345</v>
      </c>
      <c r="D109" s="560">
        <v>4680115881488</v>
      </c>
      <c r="E109" s="561"/>
      <c r="F109" s="548">
        <v>1.35</v>
      </c>
      <c r="G109" s="32">
        <v>8</v>
      </c>
      <c r="H109" s="548">
        <v>10.8</v>
      </c>
      <c r="I109" s="548">
        <v>11.234999999999999</v>
      </c>
      <c r="J109" s="32">
        <v>64</v>
      </c>
      <c r="K109" s="32" t="s">
        <v>105</v>
      </c>
      <c r="L109" s="32"/>
      <c r="M109" s="33" t="s">
        <v>106</v>
      </c>
      <c r="N109" s="33"/>
      <c r="O109" s="32">
        <v>55</v>
      </c>
      <c r="P109" s="69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7"/>
      <c r="R109" s="557"/>
      <c r="S109" s="557"/>
      <c r="T109" s="558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205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4301020346</v>
      </c>
      <c r="D110" s="560">
        <v>4680115882775</v>
      </c>
      <c r="E110" s="561"/>
      <c r="F110" s="548">
        <v>0.3</v>
      </c>
      <c r="G110" s="32">
        <v>8</v>
      </c>
      <c r="H110" s="548">
        <v>2.4</v>
      </c>
      <c r="I110" s="548">
        <v>2.5</v>
      </c>
      <c r="J110" s="32">
        <v>234</v>
      </c>
      <c r="K110" s="32" t="s">
        <v>66</v>
      </c>
      <c r="L110" s="32"/>
      <c r="M110" s="33" t="s">
        <v>106</v>
      </c>
      <c r="N110" s="33"/>
      <c r="O110" s="32">
        <v>55</v>
      </c>
      <c r="P110" s="71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7"/>
      <c r="R110" s="557"/>
      <c r="S110" s="557"/>
      <c r="T110" s="558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205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208</v>
      </c>
      <c r="B111" s="54" t="s">
        <v>209</v>
      </c>
      <c r="C111" s="31">
        <v>4301020344</v>
      </c>
      <c r="D111" s="560">
        <v>4680115880658</v>
      </c>
      <c r="E111" s="561"/>
      <c r="F111" s="548">
        <v>0.4</v>
      </c>
      <c r="G111" s="32">
        <v>6</v>
      </c>
      <c r="H111" s="548">
        <v>2.4</v>
      </c>
      <c r="I111" s="548">
        <v>2.58</v>
      </c>
      <c r="J111" s="32">
        <v>182</v>
      </c>
      <c r="K111" s="32" t="s">
        <v>75</v>
      </c>
      <c r="L111" s="32"/>
      <c r="M111" s="33" t="s">
        <v>106</v>
      </c>
      <c r="N111" s="33"/>
      <c r="O111" s="32">
        <v>55</v>
      </c>
      <c r="P111" s="66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7"/>
      <c r="R111" s="557"/>
      <c r="S111" s="557"/>
      <c r="T111" s="558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IFERROR(IF(Y111=0,"",ROUNDUP(Y111/H111,0)*0.00651),"")</f>
        <v/>
      </c>
      <c r="AA111" s="56"/>
      <c r="AB111" s="57"/>
      <c r="AC111" s="159" t="s">
        <v>205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idden="1" x14ac:dyDescent="0.2">
      <c r="A112" s="553"/>
      <c r="B112" s="554"/>
      <c r="C112" s="554"/>
      <c r="D112" s="554"/>
      <c r="E112" s="554"/>
      <c r="F112" s="554"/>
      <c r="G112" s="554"/>
      <c r="H112" s="554"/>
      <c r="I112" s="554"/>
      <c r="J112" s="554"/>
      <c r="K112" s="554"/>
      <c r="L112" s="554"/>
      <c r="M112" s="554"/>
      <c r="N112" s="554"/>
      <c r="O112" s="555"/>
      <c r="P112" s="566" t="s">
        <v>70</v>
      </c>
      <c r="Q112" s="567"/>
      <c r="R112" s="567"/>
      <c r="S112" s="567"/>
      <c r="T112" s="567"/>
      <c r="U112" s="567"/>
      <c r="V112" s="568"/>
      <c r="W112" s="37" t="s">
        <v>71</v>
      </c>
      <c r="X112" s="551">
        <f>IFERROR(X109/H109,"0")+IFERROR(X110/H110,"0")+IFERROR(X111/H111,"0")</f>
        <v>0</v>
      </c>
      <c r="Y112" s="551">
        <f>IFERROR(Y109/H109,"0")+IFERROR(Y110/H110,"0")+IFERROR(Y111/H111,"0")</f>
        <v>0</v>
      </c>
      <c r="Z112" s="551">
        <f>IFERROR(IF(Z109="",0,Z109),"0")+IFERROR(IF(Z110="",0,Z110),"0")+IFERROR(IF(Z111="",0,Z111),"0")</f>
        <v>0</v>
      </c>
      <c r="AA112" s="552"/>
      <c r="AB112" s="552"/>
      <c r="AC112" s="552"/>
    </row>
    <row r="113" spans="1:68" hidden="1" x14ac:dyDescent="0.2">
      <c r="A113" s="554"/>
      <c r="B113" s="554"/>
      <c r="C113" s="554"/>
      <c r="D113" s="554"/>
      <c r="E113" s="554"/>
      <c r="F113" s="554"/>
      <c r="G113" s="554"/>
      <c r="H113" s="554"/>
      <c r="I113" s="554"/>
      <c r="J113" s="554"/>
      <c r="K113" s="554"/>
      <c r="L113" s="554"/>
      <c r="M113" s="554"/>
      <c r="N113" s="554"/>
      <c r="O113" s="555"/>
      <c r="P113" s="566" t="s">
        <v>70</v>
      </c>
      <c r="Q113" s="567"/>
      <c r="R113" s="567"/>
      <c r="S113" s="567"/>
      <c r="T113" s="567"/>
      <c r="U113" s="567"/>
      <c r="V113" s="568"/>
      <c r="W113" s="37" t="s">
        <v>68</v>
      </c>
      <c r="X113" s="551">
        <f>IFERROR(SUM(X109:X111),"0")</f>
        <v>0</v>
      </c>
      <c r="Y113" s="551">
        <f>IFERROR(SUM(Y109:Y111),"0")</f>
        <v>0</v>
      </c>
      <c r="Z113" s="37"/>
      <c r="AA113" s="552"/>
      <c r="AB113" s="552"/>
      <c r="AC113" s="552"/>
    </row>
    <row r="114" spans="1:68" ht="14.25" hidden="1" customHeight="1" x14ac:dyDescent="0.25">
      <c r="A114" s="564" t="s">
        <v>72</v>
      </c>
      <c r="B114" s="554"/>
      <c r="C114" s="554"/>
      <c r="D114" s="554"/>
      <c r="E114" s="554"/>
      <c r="F114" s="554"/>
      <c r="G114" s="554"/>
      <c r="H114" s="554"/>
      <c r="I114" s="554"/>
      <c r="J114" s="554"/>
      <c r="K114" s="554"/>
      <c r="L114" s="554"/>
      <c r="M114" s="554"/>
      <c r="N114" s="554"/>
      <c r="O114" s="554"/>
      <c r="P114" s="554"/>
      <c r="Q114" s="554"/>
      <c r="R114" s="554"/>
      <c r="S114" s="554"/>
      <c r="T114" s="554"/>
      <c r="U114" s="554"/>
      <c r="V114" s="554"/>
      <c r="W114" s="554"/>
      <c r="X114" s="554"/>
      <c r="Y114" s="554"/>
      <c r="Z114" s="554"/>
      <c r="AA114" s="545"/>
      <c r="AB114" s="545"/>
      <c r="AC114" s="545"/>
    </row>
    <row r="115" spans="1:68" ht="16.5" hidden="1" customHeight="1" x14ac:dyDescent="0.25">
      <c r="A115" s="54" t="s">
        <v>210</v>
      </c>
      <c r="B115" s="54" t="s">
        <v>211</v>
      </c>
      <c r="C115" s="31">
        <v>4301051724</v>
      </c>
      <c r="D115" s="560">
        <v>4607091385168</v>
      </c>
      <c r="E115" s="561"/>
      <c r="F115" s="548">
        <v>1.35</v>
      </c>
      <c r="G115" s="32">
        <v>6</v>
      </c>
      <c r="H115" s="548">
        <v>8.1</v>
      </c>
      <c r="I115" s="548">
        <v>8.6129999999999995</v>
      </c>
      <c r="J115" s="32">
        <v>64</v>
      </c>
      <c r="K115" s="32" t="s">
        <v>105</v>
      </c>
      <c r="L115" s="32"/>
      <c r="M115" s="33" t="s">
        <v>92</v>
      </c>
      <c r="N115" s="33"/>
      <c r="O115" s="32">
        <v>45</v>
      </c>
      <c r="P115" s="7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7"/>
      <c r="R115" s="557"/>
      <c r="S115" s="557"/>
      <c r="T115" s="558"/>
      <c r="U115" s="34"/>
      <c r="V115" s="34"/>
      <c r="W115" s="35" t="s">
        <v>68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1" t="s">
        <v>212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4301051730</v>
      </c>
      <c r="D116" s="560">
        <v>4607091383256</v>
      </c>
      <c r="E116" s="561"/>
      <c r="F116" s="548">
        <v>0.33</v>
      </c>
      <c r="G116" s="32">
        <v>6</v>
      </c>
      <c r="H116" s="548">
        <v>1.98</v>
      </c>
      <c r="I116" s="548">
        <v>2.226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82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7"/>
      <c r="R116" s="557"/>
      <c r="S116" s="557"/>
      <c r="T116" s="558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212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215</v>
      </c>
      <c r="B117" s="54" t="s">
        <v>216</v>
      </c>
      <c r="C117" s="31">
        <v>4301051721</v>
      </c>
      <c r="D117" s="560">
        <v>4607091385748</v>
      </c>
      <c r="E117" s="561"/>
      <c r="F117" s="548">
        <v>0.45</v>
      </c>
      <c r="G117" s="32">
        <v>6</v>
      </c>
      <c r="H117" s="548">
        <v>2.7</v>
      </c>
      <c r="I117" s="548">
        <v>2.952</v>
      </c>
      <c r="J117" s="32">
        <v>182</v>
      </c>
      <c r="K117" s="32" t="s">
        <v>75</v>
      </c>
      <c r="L117" s="32"/>
      <c r="M117" s="33" t="s">
        <v>92</v>
      </c>
      <c r="N117" s="33"/>
      <c r="O117" s="32">
        <v>45</v>
      </c>
      <c r="P117" s="80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7"/>
      <c r="R117" s="557"/>
      <c r="S117" s="557"/>
      <c r="T117" s="558"/>
      <c r="U117" s="34"/>
      <c r="V117" s="34"/>
      <c r="W117" s="35" t="s">
        <v>68</v>
      </c>
      <c r="X117" s="549">
        <v>450</v>
      </c>
      <c r="Y117" s="550">
        <f>IFERROR(IF(X117="",0,CEILING((X117/$H117),1)*$H117),"")</f>
        <v>450.90000000000003</v>
      </c>
      <c r="Z117" s="36">
        <f>IFERROR(IF(Y117=0,"",ROUNDUP(Y117/H117,0)*0.00651),"")</f>
        <v>1.08717</v>
      </c>
      <c r="AA117" s="56"/>
      <c r="AB117" s="57"/>
      <c r="AC117" s="165" t="s">
        <v>212</v>
      </c>
      <c r="AG117" s="64"/>
      <c r="AJ117" s="68"/>
      <c r="AK117" s="68">
        <v>0</v>
      </c>
      <c r="BB117" s="166" t="s">
        <v>1</v>
      </c>
      <c r="BM117" s="64">
        <f>IFERROR(X117*I117/H117,"0")</f>
        <v>492</v>
      </c>
      <c r="BN117" s="64">
        <f>IFERROR(Y117*I117/H117,"0")</f>
        <v>492.98399999999998</v>
      </c>
      <c r="BO117" s="64">
        <f>IFERROR(1/J117*(X117/H117),"0")</f>
        <v>0.91575091575091572</v>
      </c>
      <c r="BP117" s="64">
        <f>IFERROR(1/J117*(Y117/H117),"0")</f>
        <v>0.91758241758241765</v>
      </c>
    </row>
    <row r="118" spans="1:68" ht="16.5" hidden="1" customHeight="1" x14ac:dyDescent="0.25">
      <c r="A118" s="54" t="s">
        <v>217</v>
      </c>
      <c r="B118" s="54" t="s">
        <v>218</v>
      </c>
      <c r="C118" s="31">
        <v>4301051740</v>
      </c>
      <c r="D118" s="560">
        <v>4680115884533</v>
      </c>
      <c r="E118" s="561"/>
      <c r="F118" s="548">
        <v>0.3</v>
      </c>
      <c r="G118" s="32">
        <v>6</v>
      </c>
      <c r="H118" s="548">
        <v>1.8</v>
      </c>
      <c r="I118" s="548">
        <v>1.98</v>
      </c>
      <c r="J118" s="32">
        <v>182</v>
      </c>
      <c r="K118" s="32" t="s">
        <v>75</v>
      </c>
      <c r="L118" s="32"/>
      <c r="M118" s="33" t="s">
        <v>76</v>
      </c>
      <c r="N118" s="33"/>
      <c r="O118" s="32">
        <v>45</v>
      </c>
      <c r="P118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7"/>
      <c r="R118" s="557"/>
      <c r="S118" s="557"/>
      <c r="T118" s="558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219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553"/>
      <c r="B119" s="554"/>
      <c r="C119" s="554"/>
      <c r="D119" s="554"/>
      <c r="E119" s="554"/>
      <c r="F119" s="554"/>
      <c r="G119" s="554"/>
      <c r="H119" s="554"/>
      <c r="I119" s="554"/>
      <c r="J119" s="554"/>
      <c r="K119" s="554"/>
      <c r="L119" s="554"/>
      <c r="M119" s="554"/>
      <c r="N119" s="554"/>
      <c r="O119" s="555"/>
      <c r="P119" s="566" t="s">
        <v>70</v>
      </c>
      <c r="Q119" s="567"/>
      <c r="R119" s="567"/>
      <c r="S119" s="567"/>
      <c r="T119" s="567"/>
      <c r="U119" s="567"/>
      <c r="V119" s="568"/>
      <c r="W119" s="37" t="s">
        <v>71</v>
      </c>
      <c r="X119" s="551">
        <f>IFERROR(X115/H115,"0")+IFERROR(X116/H116,"0")+IFERROR(X117/H117,"0")+IFERROR(X118/H118,"0")</f>
        <v>166.66666666666666</v>
      </c>
      <c r="Y119" s="551">
        <f>IFERROR(Y115/H115,"0")+IFERROR(Y116/H116,"0")+IFERROR(Y117/H117,"0")+IFERROR(Y118/H118,"0")</f>
        <v>167</v>
      </c>
      <c r="Z119" s="551">
        <f>IFERROR(IF(Z115="",0,Z115),"0")+IFERROR(IF(Z116="",0,Z116),"0")+IFERROR(IF(Z117="",0,Z117),"0")+IFERROR(IF(Z118="",0,Z118),"0")</f>
        <v>1.08717</v>
      </c>
      <c r="AA119" s="552"/>
      <c r="AB119" s="552"/>
      <c r="AC119" s="552"/>
    </row>
    <row r="120" spans="1:68" x14ac:dyDescent="0.2">
      <c r="A120" s="554"/>
      <c r="B120" s="554"/>
      <c r="C120" s="554"/>
      <c r="D120" s="554"/>
      <c r="E120" s="554"/>
      <c r="F120" s="554"/>
      <c r="G120" s="554"/>
      <c r="H120" s="554"/>
      <c r="I120" s="554"/>
      <c r="J120" s="554"/>
      <c r="K120" s="554"/>
      <c r="L120" s="554"/>
      <c r="M120" s="554"/>
      <c r="N120" s="554"/>
      <c r="O120" s="555"/>
      <c r="P120" s="566" t="s">
        <v>70</v>
      </c>
      <c r="Q120" s="567"/>
      <c r="R120" s="567"/>
      <c r="S120" s="567"/>
      <c r="T120" s="567"/>
      <c r="U120" s="567"/>
      <c r="V120" s="568"/>
      <c r="W120" s="37" t="s">
        <v>68</v>
      </c>
      <c r="X120" s="551">
        <f>IFERROR(SUM(X115:X118),"0")</f>
        <v>450</v>
      </c>
      <c r="Y120" s="551">
        <f>IFERROR(SUM(Y115:Y118),"0")</f>
        <v>450.90000000000003</v>
      </c>
      <c r="Z120" s="37"/>
      <c r="AA120" s="552"/>
      <c r="AB120" s="552"/>
      <c r="AC120" s="552"/>
    </row>
    <row r="121" spans="1:68" ht="14.25" hidden="1" customHeight="1" x14ac:dyDescent="0.25">
      <c r="A121" s="564" t="s">
        <v>164</v>
      </c>
      <c r="B121" s="554"/>
      <c r="C121" s="554"/>
      <c r="D121" s="554"/>
      <c r="E121" s="554"/>
      <c r="F121" s="554"/>
      <c r="G121" s="554"/>
      <c r="H121" s="554"/>
      <c r="I121" s="554"/>
      <c r="J121" s="554"/>
      <c r="K121" s="554"/>
      <c r="L121" s="554"/>
      <c r="M121" s="554"/>
      <c r="N121" s="554"/>
      <c r="O121" s="554"/>
      <c r="P121" s="554"/>
      <c r="Q121" s="554"/>
      <c r="R121" s="554"/>
      <c r="S121" s="554"/>
      <c r="T121" s="554"/>
      <c r="U121" s="554"/>
      <c r="V121" s="554"/>
      <c r="W121" s="554"/>
      <c r="X121" s="554"/>
      <c r="Y121" s="554"/>
      <c r="Z121" s="554"/>
      <c r="AA121" s="545"/>
      <c r="AB121" s="545"/>
      <c r="AC121" s="545"/>
    </row>
    <row r="122" spans="1:68" ht="27" hidden="1" customHeight="1" x14ac:dyDescent="0.25">
      <c r="A122" s="54" t="s">
        <v>220</v>
      </c>
      <c r="B122" s="54" t="s">
        <v>221</v>
      </c>
      <c r="C122" s="31">
        <v>4301060357</v>
      </c>
      <c r="D122" s="560">
        <v>4680115882652</v>
      </c>
      <c r="E122" s="561"/>
      <c r="F122" s="548">
        <v>0.33</v>
      </c>
      <c r="G122" s="32">
        <v>6</v>
      </c>
      <c r="H122" s="548">
        <v>1.98</v>
      </c>
      <c r="I122" s="548">
        <v>2.82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7"/>
      <c r="R122" s="557"/>
      <c r="S122" s="557"/>
      <c r="T122" s="558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222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223</v>
      </c>
      <c r="B123" s="54" t="s">
        <v>224</v>
      </c>
      <c r="C123" s="31">
        <v>4301060317</v>
      </c>
      <c r="D123" s="560">
        <v>4680115880238</v>
      </c>
      <c r="E123" s="561"/>
      <c r="F123" s="548">
        <v>0.33</v>
      </c>
      <c r="G123" s="32">
        <v>6</v>
      </c>
      <c r="H123" s="548">
        <v>1.98</v>
      </c>
      <c r="I123" s="548">
        <v>2.238</v>
      </c>
      <c r="J123" s="32">
        <v>182</v>
      </c>
      <c r="K123" s="32" t="s">
        <v>75</v>
      </c>
      <c r="L123" s="32"/>
      <c r="M123" s="33" t="s">
        <v>76</v>
      </c>
      <c r="N123" s="33"/>
      <c r="O123" s="32">
        <v>40</v>
      </c>
      <c r="P123" s="71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7"/>
      <c r="R123" s="557"/>
      <c r="S123" s="557"/>
      <c r="T123" s="558"/>
      <c r="U123" s="34"/>
      <c r="V123" s="34"/>
      <c r="W123" s="35" t="s">
        <v>68</v>
      </c>
      <c r="X123" s="549">
        <v>0</v>
      </c>
      <c r="Y123" s="550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1" t="s">
        <v>225</v>
      </c>
      <c r="AG123" s="64"/>
      <c r="AJ123" s="68"/>
      <c r="AK123" s="68">
        <v>0</v>
      </c>
      <c r="BB123" s="172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553"/>
      <c r="B124" s="554"/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4"/>
      <c r="O124" s="555"/>
      <c r="P124" s="566" t="s">
        <v>70</v>
      </c>
      <c r="Q124" s="567"/>
      <c r="R124" s="567"/>
      <c r="S124" s="567"/>
      <c r="T124" s="567"/>
      <c r="U124" s="567"/>
      <c r="V124" s="568"/>
      <c r="W124" s="37" t="s">
        <v>71</v>
      </c>
      <c r="X124" s="551">
        <f>IFERROR(X122/H122,"0")+IFERROR(X123/H123,"0")</f>
        <v>0</v>
      </c>
      <c r="Y124" s="551">
        <f>IFERROR(Y122/H122,"0")+IFERROR(Y123/H123,"0")</f>
        <v>0</v>
      </c>
      <c r="Z124" s="551">
        <f>IFERROR(IF(Z122="",0,Z122),"0")+IFERROR(IF(Z123="",0,Z123),"0")</f>
        <v>0</v>
      </c>
      <c r="AA124" s="552"/>
      <c r="AB124" s="552"/>
      <c r="AC124" s="552"/>
    </row>
    <row r="125" spans="1:68" hidden="1" x14ac:dyDescent="0.2">
      <c r="A125" s="554"/>
      <c r="B125" s="554"/>
      <c r="C125" s="554"/>
      <c r="D125" s="554"/>
      <c r="E125" s="554"/>
      <c r="F125" s="554"/>
      <c r="G125" s="554"/>
      <c r="H125" s="554"/>
      <c r="I125" s="554"/>
      <c r="J125" s="554"/>
      <c r="K125" s="554"/>
      <c r="L125" s="554"/>
      <c r="M125" s="554"/>
      <c r="N125" s="554"/>
      <c r="O125" s="555"/>
      <c r="P125" s="566" t="s">
        <v>70</v>
      </c>
      <c r="Q125" s="567"/>
      <c r="R125" s="567"/>
      <c r="S125" s="567"/>
      <c r="T125" s="567"/>
      <c r="U125" s="567"/>
      <c r="V125" s="568"/>
      <c r="W125" s="37" t="s">
        <v>68</v>
      </c>
      <c r="X125" s="551">
        <f>IFERROR(SUM(X122:X123),"0")</f>
        <v>0</v>
      </c>
      <c r="Y125" s="551">
        <f>IFERROR(SUM(Y122:Y123),"0")</f>
        <v>0</v>
      </c>
      <c r="Z125" s="37"/>
      <c r="AA125" s="552"/>
      <c r="AB125" s="552"/>
      <c r="AC125" s="552"/>
    </row>
    <row r="126" spans="1:68" ht="16.5" hidden="1" customHeight="1" x14ac:dyDescent="0.25">
      <c r="A126" s="565" t="s">
        <v>226</v>
      </c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54"/>
      <c r="P126" s="554"/>
      <c r="Q126" s="554"/>
      <c r="R126" s="554"/>
      <c r="S126" s="554"/>
      <c r="T126" s="554"/>
      <c r="U126" s="554"/>
      <c r="V126" s="554"/>
      <c r="W126" s="554"/>
      <c r="X126" s="554"/>
      <c r="Y126" s="554"/>
      <c r="Z126" s="554"/>
      <c r="AA126" s="544"/>
      <c r="AB126" s="544"/>
      <c r="AC126" s="544"/>
    </row>
    <row r="127" spans="1:68" ht="14.25" hidden="1" customHeight="1" x14ac:dyDescent="0.25">
      <c r="A127" s="564" t="s">
        <v>102</v>
      </c>
      <c r="B127" s="554"/>
      <c r="C127" s="554"/>
      <c r="D127" s="554"/>
      <c r="E127" s="554"/>
      <c r="F127" s="554"/>
      <c r="G127" s="554"/>
      <c r="H127" s="554"/>
      <c r="I127" s="554"/>
      <c r="J127" s="554"/>
      <c r="K127" s="554"/>
      <c r="L127" s="554"/>
      <c r="M127" s="554"/>
      <c r="N127" s="554"/>
      <c r="O127" s="554"/>
      <c r="P127" s="554"/>
      <c r="Q127" s="554"/>
      <c r="R127" s="554"/>
      <c r="S127" s="554"/>
      <c r="T127" s="554"/>
      <c r="U127" s="554"/>
      <c r="V127" s="554"/>
      <c r="W127" s="554"/>
      <c r="X127" s="554"/>
      <c r="Y127" s="554"/>
      <c r="Z127" s="554"/>
      <c r="AA127" s="545"/>
      <c r="AB127" s="545"/>
      <c r="AC127" s="545"/>
    </row>
    <row r="128" spans="1:68" ht="27" hidden="1" customHeight="1" x14ac:dyDescent="0.25">
      <c r="A128" s="54" t="s">
        <v>227</v>
      </c>
      <c r="B128" s="54" t="s">
        <v>228</v>
      </c>
      <c r="C128" s="31">
        <v>4301011562</v>
      </c>
      <c r="D128" s="560">
        <v>4680115882577</v>
      </c>
      <c r="E128" s="561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62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7"/>
      <c r="R128" s="557"/>
      <c r="S128" s="557"/>
      <c r="T128" s="558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229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227</v>
      </c>
      <c r="B129" s="54" t="s">
        <v>230</v>
      </c>
      <c r="C129" s="31">
        <v>4301011564</v>
      </c>
      <c r="D129" s="560">
        <v>4680115882577</v>
      </c>
      <c r="E129" s="561"/>
      <c r="F129" s="548">
        <v>0.4</v>
      </c>
      <c r="G129" s="32">
        <v>8</v>
      </c>
      <c r="H129" s="548">
        <v>3.2</v>
      </c>
      <c r="I129" s="548">
        <v>3.38</v>
      </c>
      <c r="J129" s="32">
        <v>182</v>
      </c>
      <c r="K129" s="32" t="s">
        <v>75</v>
      </c>
      <c r="L129" s="32"/>
      <c r="M129" s="33" t="s">
        <v>97</v>
      </c>
      <c r="N129" s="33"/>
      <c r="O129" s="32">
        <v>90</v>
      </c>
      <c r="P129" s="8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7"/>
      <c r="R129" s="557"/>
      <c r="S129" s="557"/>
      <c r="T129" s="558"/>
      <c r="U129" s="34"/>
      <c r="V129" s="34"/>
      <c r="W129" s="35" t="s">
        <v>68</v>
      </c>
      <c r="X129" s="549">
        <v>0</v>
      </c>
      <c r="Y129" s="55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229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553"/>
      <c r="B130" s="554"/>
      <c r="C130" s="554"/>
      <c r="D130" s="554"/>
      <c r="E130" s="554"/>
      <c r="F130" s="554"/>
      <c r="G130" s="554"/>
      <c r="H130" s="554"/>
      <c r="I130" s="554"/>
      <c r="J130" s="554"/>
      <c r="K130" s="554"/>
      <c r="L130" s="554"/>
      <c r="M130" s="554"/>
      <c r="N130" s="554"/>
      <c r="O130" s="555"/>
      <c r="P130" s="566" t="s">
        <v>70</v>
      </c>
      <c r="Q130" s="567"/>
      <c r="R130" s="567"/>
      <c r="S130" s="567"/>
      <c r="T130" s="567"/>
      <c r="U130" s="567"/>
      <c r="V130" s="568"/>
      <c r="W130" s="37" t="s">
        <v>71</v>
      </c>
      <c r="X130" s="551">
        <f>IFERROR(X128/H128,"0")+IFERROR(X129/H129,"0")</f>
        <v>0</v>
      </c>
      <c r="Y130" s="551">
        <f>IFERROR(Y128/H128,"0")+IFERROR(Y129/H129,"0")</f>
        <v>0</v>
      </c>
      <c r="Z130" s="551">
        <f>IFERROR(IF(Z128="",0,Z128),"0")+IFERROR(IF(Z129="",0,Z129),"0")</f>
        <v>0</v>
      </c>
      <c r="AA130" s="552"/>
      <c r="AB130" s="552"/>
      <c r="AC130" s="552"/>
    </row>
    <row r="131" spans="1:68" hidden="1" x14ac:dyDescent="0.2">
      <c r="A131" s="554"/>
      <c r="B131" s="554"/>
      <c r="C131" s="554"/>
      <c r="D131" s="554"/>
      <c r="E131" s="554"/>
      <c r="F131" s="554"/>
      <c r="G131" s="554"/>
      <c r="H131" s="554"/>
      <c r="I131" s="554"/>
      <c r="J131" s="554"/>
      <c r="K131" s="554"/>
      <c r="L131" s="554"/>
      <c r="M131" s="554"/>
      <c r="N131" s="554"/>
      <c r="O131" s="555"/>
      <c r="P131" s="566" t="s">
        <v>70</v>
      </c>
      <c r="Q131" s="567"/>
      <c r="R131" s="567"/>
      <c r="S131" s="567"/>
      <c r="T131" s="567"/>
      <c r="U131" s="567"/>
      <c r="V131" s="568"/>
      <c r="W131" s="37" t="s">
        <v>68</v>
      </c>
      <c r="X131" s="551">
        <f>IFERROR(SUM(X128:X129),"0")</f>
        <v>0</v>
      </c>
      <c r="Y131" s="551">
        <f>IFERROR(SUM(Y128:Y129),"0")</f>
        <v>0</v>
      </c>
      <c r="Z131" s="37"/>
      <c r="AA131" s="552"/>
      <c r="AB131" s="552"/>
      <c r="AC131" s="552"/>
    </row>
    <row r="132" spans="1:68" ht="14.25" hidden="1" customHeight="1" x14ac:dyDescent="0.25">
      <c r="A132" s="564" t="s">
        <v>63</v>
      </c>
      <c r="B132" s="554"/>
      <c r="C132" s="554"/>
      <c r="D132" s="554"/>
      <c r="E132" s="554"/>
      <c r="F132" s="554"/>
      <c r="G132" s="554"/>
      <c r="H132" s="554"/>
      <c r="I132" s="554"/>
      <c r="J132" s="554"/>
      <c r="K132" s="554"/>
      <c r="L132" s="554"/>
      <c r="M132" s="554"/>
      <c r="N132" s="554"/>
      <c r="O132" s="554"/>
      <c r="P132" s="554"/>
      <c r="Q132" s="554"/>
      <c r="R132" s="554"/>
      <c r="S132" s="554"/>
      <c r="T132" s="554"/>
      <c r="U132" s="554"/>
      <c r="V132" s="554"/>
      <c r="W132" s="554"/>
      <c r="X132" s="554"/>
      <c r="Y132" s="554"/>
      <c r="Z132" s="554"/>
      <c r="AA132" s="545"/>
      <c r="AB132" s="545"/>
      <c r="AC132" s="545"/>
    </row>
    <row r="133" spans="1:68" ht="27" hidden="1" customHeight="1" x14ac:dyDescent="0.25">
      <c r="A133" s="54" t="s">
        <v>231</v>
      </c>
      <c r="B133" s="54" t="s">
        <v>232</v>
      </c>
      <c r="C133" s="31">
        <v>4301031235</v>
      </c>
      <c r="D133" s="560">
        <v>4680115883444</v>
      </c>
      <c r="E133" s="561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61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7"/>
      <c r="R133" s="557"/>
      <c r="S133" s="557"/>
      <c r="T133" s="558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233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231</v>
      </c>
      <c r="B134" s="54" t="s">
        <v>234</v>
      </c>
      <c r="C134" s="31">
        <v>4301031234</v>
      </c>
      <c r="D134" s="560">
        <v>4680115883444</v>
      </c>
      <c r="E134" s="561"/>
      <c r="F134" s="548">
        <v>0.35</v>
      </c>
      <c r="G134" s="32">
        <v>8</v>
      </c>
      <c r="H134" s="548">
        <v>2.8</v>
      </c>
      <c r="I134" s="548">
        <v>3.0680000000000001</v>
      </c>
      <c r="J134" s="32">
        <v>182</v>
      </c>
      <c r="K134" s="32" t="s">
        <v>75</v>
      </c>
      <c r="L134" s="32"/>
      <c r="M134" s="33" t="s">
        <v>97</v>
      </c>
      <c r="N134" s="33"/>
      <c r="O134" s="32">
        <v>90</v>
      </c>
      <c r="P134" s="64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7"/>
      <c r="R134" s="557"/>
      <c r="S134" s="557"/>
      <c r="T134" s="558"/>
      <c r="U134" s="34"/>
      <c r="V134" s="34"/>
      <c r="W134" s="35" t="s">
        <v>68</v>
      </c>
      <c r="X134" s="549">
        <v>0</v>
      </c>
      <c r="Y134" s="550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79" t="s">
        <v>233</v>
      </c>
      <c r="AG134" s="64"/>
      <c r="AJ134" s="68"/>
      <c r="AK134" s="68">
        <v>0</v>
      </c>
      <c r="BB134" s="18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553"/>
      <c r="B135" s="554"/>
      <c r="C135" s="554"/>
      <c r="D135" s="554"/>
      <c r="E135" s="554"/>
      <c r="F135" s="554"/>
      <c r="G135" s="554"/>
      <c r="H135" s="554"/>
      <c r="I135" s="554"/>
      <c r="J135" s="554"/>
      <c r="K135" s="554"/>
      <c r="L135" s="554"/>
      <c r="M135" s="554"/>
      <c r="N135" s="554"/>
      <c r="O135" s="555"/>
      <c r="P135" s="566" t="s">
        <v>70</v>
      </c>
      <c r="Q135" s="567"/>
      <c r="R135" s="567"/>
      <c r="S135" s="567"/>
      <c r="T135" s="567"/>
      <c r="U135" s="567"/>
      <c r="V135" s="568"/>
      <c r="W135" s="37" t="s">
        <v>71</v>
      </c>
      <c r="X135" s="551">
        <f>IFERROR(X133/H133,"0")+IFERROR(X134/H134,"0")</f>
        <v>0</v>
      </c>
      <c r="Y135" s="551">
        <f>IFERROR(Y133/H133,"0")+IFERROR(Y134/H134,"0")</f>
        <v>0</v>
      </c>
      <c r="Z135" s="551">
        <f>IFERROR(IF(Z133="",0,Z133),"0")+IFERROR(IF(Z134="",0,Z134),"0")</f>
        <v>0</v>
      </c>
      <c r="AA135" s="552"/>
      <c r="AB135" s="552"/>
      <c r="AC135" s="552"/>
    </row>
    <row r="136" spans="1:68" hidden="1" x14ac:dyDescent="0.2">
      <c r="A136" s="554"/>
      <c r="B136" s="554"/>
      <c r="C136" s="554"/>
      <c r="D136" s="554"/>
      <c r="E136" s="554"/>
      <c r="F136" s="554"/>
      <c r="G136" s="554"/>
      <c r="H136" s="554"/>
      <c r="I136" s="554"/>
      <c r="J136" s="554"/>
      <c r="K136" s="554"/>
      <c r="L136" s="554"/>
      <c r="M136" s="554"/>
      <c r="N136" s="554"/>
      <c r="O136" s="555"/>
      <c r="P136" s="566" t="s">
        <v>70</v>
      </c>
      <c r="Q136" s="567"/>
      <c r="R136" s="567"/>
      <c r="S136" s="567"/>
      <c r="T136" s="567"/>
      <c r="U136" s="567"/>
      <c r="V136" s="568"/>
      <c r="W136" s="37" t="s">
        <v>68</v>
      </c>
      <c r="X136" s="551">
        <f>IFERROR(SUM(X133:X134),"0")</f>
        <v>0</v>
      </c>
      <c r="Y136" s="551">
        <f>IFERROR(SUM(Y133:Y134),"0")</f>
        <v>0</v>
      </c>
      <c r="Z136" s="37"/>
      <c r="AA136" s="552"/>
      <c r="AB136" s="552"/>
      <c r="AC136" s="552"/>
    </row>
    <row r="137" spans="1:68" ht="14.25" hidden="1" customHeight="1" x14ac:dyDescent="0.25">
      <c r="A137" s="564" t="s">
        <v>72</v>
      </c>
      <c r="B137" s="554"/>
      <c r="C137" s="554"/>
      <c r="D137" s="554"/>
      <c r="E137" s="554"/>
      <c r="F137" s="554"/>
      <c r="G137" s="554"/>
      <c r="H137" s="554"/>
      <c r="I137" s="554"/>
      <c r="J137" s="554"/>
      <c r="K137" s="554"/>
      <c r="L137" s="554"/>
      <c r="M137" s="554"/>
      <c r="N137" s="554"/>
      <c r="O137" s="554"/>
      <c r="P137" s="554"/>
      <c r="Q137" s="554"/>
      <c r="R137" s="554"/>
      <c r="S137" s="554"/>
      <c r="T137" s="554"/>
      <c r="U137" s="554"/>
      <c r="V137" s="554"/>
      <c r="W137" s="554"/>
      <c r="X137" s="554"/>
      <c r="Y137" s="554"/>
      <c r="Z137" s="554"/>
      <c r="AA137" s="545"/>
      <c r="AB137" s="545"/>
      <c r="AC137" s="545"/>
    </row>
    <row r="138" spans="1:68" ht="16.5" hidden="1" customHeight="1" x14ac:dyDescent="0.25">
      <c r="A138" s="54" t="s">
        <v>235</v>
      </c>
      <c r="B138" s="54" t="s">
        <v>236</v>
      </c>
      <c r="C138" s="31">
        <v>4301051477</v>
      </c>
      <c r="D138" s="560">
        <v>4680115882584</v>
      </c>
      <c r="E138" s="561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6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7"/>
      <c r="R138" s="557"/>
      <c r="S138" s="557"/>
      <c r="T138" s="558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229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hidden="1" customHeight="1" x14ac:dyDescent="0.25">
      <c r="A139" s="54" t="s">
        <v>235</v>
      </c>
      <c r="B139" s="54" t="s">
        <v>237</v>
      </c>
      <c r="C139" s="31">
        <v>4301051476</v>
      </c>
      <c r="D139" s="560">
        <v>4680115882584</v>
      </c>
      <c r="E139" s="561"/>
      <c r="F139" s="548">
        <v>0.33</v>
      </c>
      <c r="G139" s="32">
        <v>8</v>
      </c>
      <c r="H139" s="548">
        <v>2.64</v>
      </c>
      <c r="I139" s="548">
        <v>2.9079999999999999</v>
      </c>
      <c r="J139" s="32">
        <v>182</v>
      </c>
      <c r="K139" s="32" t="s">
        <v>75</v>
      </c>
      <c r="L139" s="32"/>
      <c r="M139" s="33" t="s">
        <v>97</v>
      </c>
      <c r="N139" s="33"/>
      <c r="O139" s="32">
        <v>60</v>
      </c>
      <c r="P139" s="64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7"/>
      <c r="R139" s="557"/>
      <c r="S139" s="557"/>
      <c r="T139" s="558"/>
      <c r="U139" s="34"/>
      <c r="V139" s="34"/>
      <c r="W139" s="35" t="s">
        <v>68</v>
      </c>
      <c r="X139" s="549">
        <v>0</v>
      </c>
      <c r="Y139" s="55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3" t="s">
        <v>229</v>
      </c>
      <c r="AG139" s="64"/>
      <c r="AJ139" s="68"/>
      <c r="AK139" s="68">
        <v>0</v>
      </c>
      <c r="BB139" s="18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553"/>
      <c r="B140" s="554"/>
      <c r="C140" s="554"/>
      <c r="D140" s="554"/>
      <c r="E140" s="554"/>
      <c r="F140" s="554"/>
      <c r="G140" s="554"/>
      <c r="H140" s="554"/>
      <c r="I140" s="554"/>
      <c r="J140" s="554"/>
      <c r="K140" s="554"/>
      <c r="L140" s="554"/>
      <c r="M140" s="554"/>
      <c r="N140" s="554"/>
      <c r="O140" s="555"/>
      <c r="P140" s="566" t="s">
        <v>70</v>
      </c>
      <c r="Q140" s="567"/>
      <c r="R140" s="567"/>
      <c r="S140" s="567"/>
      <c r="T140" s="567"/>
      <c r="U140" s="567"/>
      <c r="V140" s="568"/>
      <c r="W140" s="37" t="s">
        <v>71</v>
      </c>
      <c r="X140" s="551">
        <f>IFERROR(X138/H138,"0")+IFERROR(X139/H139,"0")</f>
        <v>0</v>
      </c>
      <c r="Y140" s="551">
        <f>IFERROR(Y138/H138,"0")+IFERROR(Y139/H139,"0")</f>
        <v>0</v>
      </c>
      <c r="Z140" s="551">
        <f>IFERROR(IF(Z138="",0,Z138),"0")+IFERROR(IF(Z139="",0,Z139),"0")</f>
        <v>0</v>
      </c>
      <c r="AA140" s="552"/>
      <c r="AB140" s="552"/>
      <c r="AC140" s="552"/>
    </row>
    <row r="141" spans="1:68" hidden="1" x14ac:dyDescent="0.2">
      <c r="A141" s="554"/>
      <c r="B141" s="554"/>
      <c r="C141" s="554"/>
      <c r="D141" s="554"/>
      <c r="E141" s="554"/>
      <c r="F141" s="554"/>
      <c r="G141" s="554"/>
      <c r="H141" s="554"/>
      <c r="I141" s="554"/>
      <c r="J141" s="554"/>
      <c r="K141" s="554"/>
      <c r="L141" s="554"/>
      <c r="M141" s="554"/>
      <c r="N141" s="554"/>
      <c r="O141" s="555"/>
      <c r="P141" s="566" t="s">
        <v>70</v>
      </c>
      <c r="Q141" s="567"/>
      <c r="R141" s="567"/>
      <c r="S141" s="567"/>
      <c r="T141" s="567"/>
      <c r="U141" s="567"/>
      <c r="V141" s="568"/>
      <c r="W141" s="37" t="s">
        <v>68</v>
      </c>
      <c r="X141" s="551">
        <f>IFERROR(SUM(X138:X139),"0")</f>
        <v>0</v>
      </c>
      <c r="Y141" s="551">
        <f>IFERROR(SUM(Y138:Y139),"0")</f>
        <v>0</v>
      </c>
      <c r="Z141" s="37"/>
      <c r="AA141" s="552"/>
      <c r="AB141" s="552"/>
      <c r="AC141" s="552"/>
    </row>
    <row r="142" spans="1:68" ht="16.5" hidden="1" customHeight="1" x14ac:dyDescent="0.25">
      <c r="A142" s="565" t="s">
        <v>100</v>
      </c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54"/>
      <c r="P142" s="554"/>
      <c r="Q142" s="554"/>
      <c r="R142" s="554"/>
      <c r="S142" s="554"/>
      <c r="T142" s="554"/>
      <c r="U142" s="554"/>
      <c r="V142" s="554"/>
      <c r="W142" s="554"/>
      <c r="X142" s="554"/>
      <c r="Y142" s="554"/>
      <c r="Z142" s="554"/>
      <c r="AA142" s="544"/>
      <c r="AB142" s="544"/>
      <c r="AC142" s="544"/>
    </row>
    <row r="143" spans="1:68" ht="14.25" hidden="1" customHeight="1" x14ac:dyDescent="0.25">
      <c r="A143" s="564" t="s">
        <v>102</v>
      </c>
      <c r="B143" s="554"/>
      <c r="C143" s="554"/>
      <c r="D143" s="554"/>
      <c r="E143" s="554"/>
      <c r="F143" s="554"/>
      <c r="G143" s="554"/>
      <c r="H143" s="554"/>
      <c r="I143" s="554"/>
      <c r="J143" s="554"/>
      <c r="K143" s="554"/>
      <c r="L143" s="554"/>
      <c r="M143" s="554"/>
      <c r="N143" s="554"/>
      <c r="O143" s="554"/>
      <c r="P143" s="554"/>
      <c r="Q143" s="554"/>
      <c r="R143" s="554"/>
      <c r="S143" s="554"/>
      <c r="T143" s="554"/>
      <c r="U143" s="554"/>
      <c r="V143" s="554"/>
      <c r="W143" s="554"/>
      <c r="X143" s="554"/>
      <c r="Y143" s="554"/>
      <c r="Z143" s="554"/>
      <c r="AA143" s="545"/>
      <c r="AB143" s="545"/>
      <c r="AC143" s="545"/>
    </row>
    <row r="144" spans="1:68" ht="27" hidden="1" customHeight="1" x14ac:dyDescent="0.25">
      <c r="A144" s="54" t="s">
        <v>238</v>
      </c>
      <c r="B144" s="54" t="s">
        <v>239</v>
      </c>
      <c r="C144" s="31">
        <v>4301011705</v>
      </c>
      <c r="D144" s="560">
        <v>4607091384604</v>
      </c>
      <c r="E144" s="561"/>
      <c r="F144" s="548">
        <v>0.4</v>
      </c>
      <c r="G144" s="32">
        <v>10</v>
      </c>
      <c r="H144" s="548">
        <v>4</v>
      </c>
      <c r="I144" s="548">
        <v>4.21</v>
      </c>
      <c r="J144" s="32">
        <v>132</v>
      </c>
      <c r="K144" s="32" t="s">
        <v>110</v>
      </c>
      <c r="L144" s="32"/>
      <c r="M144" s="33" t="s">
        <v>106</v>
      </c>
      <c r="N144" s="33"/>
      <c r="O144" s="32">
        <v>50</v>
      </c>
      <c r="P144" s="8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7"/>
      <c r="R144" s="557"/>
      <c r="S144" s="557"/>
      <c r="T144" s="558"/>
      <c r="U144" s="34"/>
      <c r="V144" s="34"/>
      <c r="W144" s="35" t="s">
        <v>68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240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53"/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5"/>
      <c r="P145" s="566" t="s">
        <v>70</v>
      </c>
      <c r="Q145" s="567"/>
      <c r="R145" s="567"/>
      <c r="S145" s="567"/>
      <c r="T145" s="567"/>
      <c r="U145" s="567"/>
      <c r="V145" s="568"/>
      <c r="W145" s="37" t="s">
        <v>71</v>
      </c>
      <c r="X145" s="551">
        <f>IFERROR(X144/H144,"0")</f>
        <v>0</v>
      </c>
      <c r="Y145" s="551">
        <f>IFERROR(Y144/H144,"0")</f>
        <v>0</v>
      </c>
      <c r="Z145" s="551">
        <f>IFERROR(IF(Z144="",0,Z144),"0")</f>
        <v>0</v>
      </c>
      <c r="AA145" s="552"/>
      <c r="AB145" s="552"/>
      <c r="AC145" s="552"/>
    </row>
    <row r="146" spans="1:68" hidden="1" x14ac:dyDescent="0.2">
      <c r="A146" s="554"/>
      <c r="B146" s="554"/>
      <c r="C146" s="554"/>
      <c r="D146" s="554"/>
      <c r="E146" s="554"/>
      <c r="F146" s="554"/>
      <c r="G146" s="554"/>
      <c r="H146" s="554"/>
      <c r="I146" s="554"/>
      <c r="J146" s="554"/>
      <c r="K146" s="554"/>
      <c r="L146" s="554"/>
      <c r="M146" s="554"/>
      <c r="N146" s="554"/>
      <c r="O146" s="555"/>
      <c r="P146" s="566" t="s">
        <v>70</v>
      </c>
      <c r="Q146" s="567"/>
      <c r="R146" s="567"/>
      <c r="S146" s="567"/>
      <c r="T146" s="567"/>
      <c r="U146" s="567"/>
      <c r="V146" s="568"/>
      <c r="W146" s="37" t="s">
        <v>68</v>
      </c>
      <c r="X146" s="551">
        <f>IFERROR(SUM(X144:X144),"0")</f>
        <v>0</v>
      </c>
      <c r="Y146" s="551">
        <f>IFERROR(SUM(Y144:Y144),"0")</f>
        <v>0</v>
      </c>
      <c r="Z146" s="37"/>
      <c r="AA146" s="552"/>
      <c r="AB146" s="552"/>
      <c r="AC146" s="552"/>
    </row>
    <row r="147" spans="1:68" ht="14.25" hidden="1" customHeight="1" x14ac:dyDescent="0.25">
      <c r="A147" s="564" t="s">
        <v>63</v>
      </c>
      <c r="B147" s="554"/>
      <c r="C147" s="554"/>
      <c r="D147" s="554"/>
      <c r="E147" s="554"/>
      <c r="F147" s="554"/>
      <c r="G147" s="554"/>
      <c r="H147" s="554"/>
      <c r="I147" s="554"/>
      <c r="J147" s="554"/>
      <c r="K147" s="554"/>
      <c r="L147" s="554"/>
      <c r="M147" s="554"/>
      <c r="N147" s="554"/>
      <c r="O147" s="554"/>
      <c r="P147" s="554"/>
      <c r="Q147" s="554"/>
      <c r="R147" s="554"/>
      <c r="S147" s="554"/>
      <c r="T147" s="554"/>
      <c r="U147" s="554"/>
      <c r="V147" s="554"/>
      <c r="W147" s="554"/>
      <c r="X147" s="554"/>
      <c r="Y147" s="554"/>
      <c r="Z147" s="554"/>
      <c r="AA147" s="545"/>
      <c r="AB147" s="545"/>
      <c r="AC147" s="545"/>
    </row>
    <row r="148" spans="1:68" ht="16.5" hidden="1" customHeight="1" x14ac:dyDescent="0.25">
      <c r="A148" s="54" t="s">
        <v>241</v>
      </c>
      <c r="B148" s="54" t="s">
        <v>242</v>
      </c>
      <c r="C148" s="31">
        <v>4301030895</v>
      </c>
      <c r="D148" s="560">
        <v>4607091387667</v>
      </c>
      <c r="E148" s="561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8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7"/>
      <c r="R148" s="557"/>
      <c r="S148" s="557"/>
      <c r="T148" s="558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243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244</v>
      </c>
      <c r="B149" s="54" t="s">
        <v>245</v>
      </c>
      <c r="C149" s="31">
        <v>4301030961</v>
      </c>
      <c r="D149" s="560">
        <v>4607091387636</v>
      </c>
      <c r="E149" s="561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5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7"/>
      <c r="R149" s="557"/>
      <c r="S149" s="557"/>
      <c r="T149" s="558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246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247</v>
      </c>
      <c r="B150" s="54" t="s">
        <v>248</v>
      </c>
      <c r="C150" s="31">
        <v>4301030963</v>
      </c>
      <c r="D150" s="560">
        <v>4607091382426</v>
      </c>
      <c r="E150" s="561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85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7"/>
      <c r="R150" s="557"/>
      <c r="S150" s="557"/>
      <c r="T150" s="558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249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53"/>
      <c r="B151" s="554"/>
      <c r="C151" s="554"/>
      <c r="D151" s="554"/>
      <c r="E151" s="554"/>
      <c r="F151" s="554"/>
      <c r="G151" s="554"/>
      <c r="H151" s="554"/>
      <c r="I151" s="554"/>
      <c r="J151" s="554"/>
      <c r="K151" s="554"/>
      <c r="L151" s="554"/>
      <c r="M151" s="554"/>
      <c r="N151" s="554"/>
      <c r="O151" s="555"/>
      <c r="P151" s="566" t="s">
        <v>70</v>
      </c>
      <c r="Q151" s="567"/>
      <c r="R151" s="567"/>
      <c r="S151" s="567"/>
      <c r="T151" s="567"/>
      <c r="U151" s="567"/>
      <c r="V151" s="568"/>
      <c r="W151" s="37" t="s">
        <v>71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hidden="1" x14ac:dyDescent="0.2">
      <c r="A152" s="554"/>
      <c r="B152" s="554"/>
      <c r="C152" s="554"/>
      <c r="D152" s="554"/>
      <c r="E152" s="554"/>
      <c r="F152" s="554"/>
      <c r="G152" s="554"/>
      <c r="H152" s="554"/>
      <c r="I152" s="554"/>
      <c r="J152" s="554"/>
      <c r="K152" s="554"/>
      <c r="L152" s="554"/>
      <c r="M152" s="554"/>
      <c r="N152" s="554"/>
      <c r="O152" s="555"/>
      <c r="P152" s="566" t="s">
        <v>70</v>
      </c>
      <c r="Q152" s="567"/>
      <c r="R152" s="567"/>
      <c r="S152" s="567"/>
      <c r="T152" s="567"/>
      <c r="U152" s="567"/>
      <c r="V152" s="568"/>
      <c r="W152" s="37" t="s">
        <v>68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hidden="1" customHeight="1" x14ac:dyDescent="0.2">
      <c r="A153" s="577" t="s">
        <v>250</v>
      </c>
      <c r="B153" s="578"/>
      <c r="C153" s="578"/>
      <c r="D153" s="578"/>
      <c r="E153" s="578"/>
      <c r="F153" s="578"/>
      <c r="G153" s="578"/>
      <c r="H153" s="578"/>
      <c r="I153" s="578"/>
      <c r="J153" s="578"/>
      <c r="K153" s="578"/>
      <c r="L153" s="578"/>
      <c r="M153" s="578"/>
      <c r="N153" s="578"/>
      <c r="O153" s="578"/>
      <c r="P153" s="578"/>
      <c r="Q153" s="578"/>
      <c r="R153" s="578"/>
      <c r="S153" s="578"/>
      <c r="T153" s="578"/>
      <c r="U153" s="578"/>
      <c r="V153" s="578"/>
      <c r="W153" s="578"/>
      <c r="X153" s="578"/>
      <c r="Y153" s="578"/>
      <c r="Z153" s="578"/>
      <c r="AA153" s="48"/>
      <c r="AB153" s="48"/>
      <c r="AC153" s="48"/>
    </row>
    <row r="154" spans="1:68" ht="16.5" hidden="1" customHeight="1" x14ac:dyDescent="0.25">
      <c r="A154" s="565" t="s">
        <v>251</v>
      </c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54"/>
      <c r="P154" s="554"/>
      <c r="Q154" s="554"/>
      <c r="R154" s="554"/>
      <c r="S154" s="554"/>
      <c r="T154" s="554"/>
      <c r="U154" s="554"/>
      <c r="V154" s="554"/>
      <c r="W154" s="554"/>
      <c r="X154" s="554"/>
      <c r="Y154" s="554"/>
      <c r="Z154" s="554"/>
      <c r="AA154" s="544"/>
      <c r="AB154" s="544"/>
      <c r="AC154" s="544"/>
    </row>
    <row r="155" spans="1:68" ht="14.25" hidden="1" customHeight="1" x14ac:dyDescent="0.25">
      <c r="A155" s="564" t="s">
        <v>134</v>
      </c>
      <c r="B155" s="554"/>
      <c r="C155" s="554"/>
      <c r="D155" s="554"/>
      <c r="E155" s="554"/>
      <c r="F155" s="554"/>
      <c r="G155" s="554"/>
      <c r="H155" s="554"/>
      <c r="I155" s="554"/>
      <c r="J155" s="554"/>
      <c r="K155" s="554"/>
      <c r="L155" s="554"/>
      <c r="M155" s="554"/>
      <c r="N155" s="554"/>
      <c r="O155" s="554"/>
      <c r="P155" s="554"/>
      <c r="Q155" s="554"/>
      <c r="R155" s="554"/>
      <c r="S155" s="554"/>
      <c r="T155" s="554"/>
      <c r="U155" s="554"/>
      <c r="V155" s="554"/>
      <c r="W155" s="554"/>
      <c r="X155" s="554"/>
      <c r="Y155" s="554"/>
      <c r="Z155" s="554"/>
      <c r="AA155" s="545"/>
      <c r="AB155" s="545"/>
      <c r="AC155" s="545"/>
    </row>
    <row r="156" spans="1:68" ht="27" hidden="1" customHeight="1" x14ac:dyDescent="0.25">
      <c r="A156" s="54" t="s">
        <v>252</v>
      </c>
      <c r="B156" s="54" t="s">
        <v>253</v>
      </c>
      <c r="C156" s="31">
        <v>4301020323</v>
      </c>
      <c r="D156" s="560">
        <v>4680115886223</v>
      </c>
      <c r="E156" s="561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1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7"/>
      <c r="R156" s="557"/>
      <c r="S156" s="557"/>
      <c r="T156" s="558"/>
      <c r="U156" s="34"/>
      <c r="V156" s="34"/>
      <c r="W156" s="35" t="s">
        <v>68</v>
      </c>
      <c r="X156" s="549">
        <v>0</v>
      </c>
      <c r="Y156" s="550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254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53"/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5"/>
      <c r="P157" s="566" t="s">
        <v>70</v>
      </c>
      <c r="Q157" s="567"/>
      <c r="R157" s="567"/>
      <c r="S157" s="567"/>
      <c r="T157" s="567"/>
      <c r="U157" s="567"/>
      <c r="V157" s="568"/>
      <c r="W157" s="37" t="s">
        <v>71</v>
      </c>
      <c r="X157" s="551">
        <f>IFERROR(X156/H156,"0")</f>
        <v>0</v>
      </c>
      <c r="Y157" s="551">
        <f>IFERROR(Y156/H156,"0")</f>
        <v>0</v>
      </c>
      <c r="Z157" s="551">
        <f>IFERROR(IF(Z156="",0,Z156),"0")</f>
        <v>0</v>
      </c>
      <c r="AA157" s="552"/>
      <c r="AB157" s="552"/>
      <c r="AC157" s="552"/>
    </row>
    <row r="158" spans="1:68" hidden="1" x14ac:dyDescent="0.2">
      <c r="A158" s="554"/>
      <c r="B158" s="554"/>
      <c r="C158" s="554"/>
      <c r="D158" s="554"/>
      <c r="E158" s="554"/>
      <c r="F158" s="554"/>
      <c r="G158" s="554"/>
      <c r="H158" s="554"/>
      <c r="I158" s="554"/>
      <c r="J158" s="554"/>
      <c r="K158" s="554"/>
      <c r="L158" s="554"/>
      <c r="M158" s="554"/>
      <c r="N158" s="554"/>
      <c r="O158" s="555"/>
      <c r="P158" s="566" t="s">
        <v>70</v>
      </c>
      <c r="Q158" s="567"/>
      <c r="R158" s="567"/>
      <c r="S158" s="567"/>
      <c r="T158" s="567"/>
      <c r="U158" s="567"/>
      <c r="V158" s="568"/>
      <c r="W158" s="37" t="s">
        <v>68</v>
      </c>
      <c r="X158" s="551">
        <f>IFERROR(SUM(X156:X156),"0")</f>
        <v>0</v>
      </c>
      <c r="Y158" s="551">
        <f>IFERROR(SUM(Y156:Y156),"0")</f>
        <v>0</v>
      </c>
      <c r="Z158" s="37"/>
      <c r="AA158" s="552"/>
      <c r="AB158" s="552"/>
      <c r="AC158" s="552"/>
    </row>
    <row r="159" spans="1:68" ht="14.25" hidden="1" customHeight="1" x14ac:dyDescent="0.25">
      <c r="A159" s="564" t="s">
        <v>63</v>
      </c>
      <c r="B159" s="554"/>
      <c r="C159" s="554"/>
      <c r="D159" s="554"/>
      <c r="E159" s="554"/>
      <c r="F159" s="554"/>
      <c r="G159" s="554"/>
      <c r="H159" s="554"/>
      <c r="I159" s="554"/>
      <c r="J159" s="554"/>
      <c r="K159" s="554"/>
      <c r="L159" s="554"/>
      <c r="M159" s="554"/>
      <c r="N159" s="554"/>
      <c r="O159" s="554"/>
      <c r="P159" s="554"/>
      <c r="Q159" s="554"/>
      <c r="R159" s="554"/>
      <c r="S159" s="554"/>
      <c r="T159" s="554"/>
      <c r="U159" s="554"/>
      <c r="V159" s="554"/>
      <c r="W159" s="554"/>
      <c r="X159" s="554"/>
      <c r="Y159" s="554"/>
      <c r="Z159" s="554"/>
      <c r="AA159" s="545"/>
      <c r="AB159" s="545"/>
      <c r="AC159" s="545"/>
    </row>
    <row r="160" spans="1:68" ht="27" hidden="1" customHeight="1" x14ac:dyDescent="0.25">
      <c r="A160" s="54" t="s">
        <v>255</v>
      </c>
      <c r="B160" s="54" t="s">
        <v>256</v>
      </c>
      <c r="C160" s="31">
        <v>4301031191</v>
      </c>
      <c r="D160" s="560">
        <v>4680115880993</v>
      </c>
      <c r="E160" s="561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8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7"/>
      <c r="R160" s="557"/>
      <c r="S160" s="557"/>
      <c r="T160" s="558"/>
      <c r="U160" s="34"/>
      <c r="V160" s="34"/>
      <c r="W160" s="35" t="s">
        <v>68</v>
      </c>
      <c r="X160" s="549">
        <v>0</v>
      </c>
      <c r="Y160" s="550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257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hidden="1" customHeight="1" x14ac:dyDescent="0.25">
      <c r="A161" s="54" t="s">
        <v>258</v>
      </c>
      <c r="B161" s="54" t="s">
        <v>259</v>
      </c>
      <c r="C161" s="31">
        <v>4301031204</v>
      </c>
      <c r="D161" s="560">
        <v>4680115881761</v>
      </c>
      <c r="E161" s="561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5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7"/>
      <c r="R161" s="557"/>
      <c r="S161" s="557"/>
      <c r="T161" s="558"/>
      <c r="U161" s="34"/>
      <c r="V161" s="34"/>
      <c r="W161" s="35" t="s">
        <v>68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260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261</v>
      </c>
      <c r="B162" s="54" t="s">
        <v>262</v>
      </c>
      <c r="C162" s="31">
        <v>4301031201</v>
      </c>
      <c r="D162" s="560">
        <v>4680115881563</v>
      </c>
      <c r="E162" s="561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65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7"/>
      <c r="R162" s="557"/>
      <c r="S162" s="557"/>
      <c r="T162" s="558"/>
      <c r="U162" s="34"/>
      <c r="V162" s="34"/>
      <c r="W162" s="35" t="s">
        <v>68</v>
      </c>
      <c r="X162" s="549">
        <v>0</v>
      </c>
      <c r="Y162" s="550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263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264</v>
      </c>
      <c r="B163" s="54" t="s">
        <v>265</v>
      </c>
      <c r="C163" s="31">
        <v>4301031199</v>
      </c>
      <c r="D163" s="560">
        <v>4680115880986</v>
      </c>
      <c r="E163" s="561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6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7"/>
      <c r="R163" s="557"/>
      <c r="S163" s="557"/>
      <c r="T163" s="558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257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4301031205</v>
      </c>
      <c r="D164" s="560">
        <v>4680115881785</v>
      </c>
      <c r="E164" s="561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66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7"/>
      <c r="R164" s="557"/>
      <c r="S164" s="557"/>
      <c r="T164" s="558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260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268</v>
      </c>
      <c r="B165" s="54" t="s">
        <v>269</v>
      </c>
      <c r="C165" s="31">
        <v>4301031399</v>
      </c>
      <c r="D165" s="560">
        <v>4680115886537</v>
      </c>
      <c r="E165" s="561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85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7"/>
      <c r="R165" s="557"/>
      <c r="S165" s="557"/>
      <c r="T165" s="558"/>
      <c r="U165" s="34"/>
      <c r="V165" s="34"/>
      <c r="W165" s="35" t="s">
        <v>68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270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hidden="1" customHeight="1" x14ac:dyDescent="0.25">
      <c r="A166" s="54" t="s">
        <v>271</v>
      </c>
      <c r="B166" s="54" t="s">
        <v>272</v>
      </c>
      <c r="C166" s="31">
        <v>4301031202</v>
      </c>
      <c r="D166" s="560">
        <v>4680115881679</v>
      </c>
      <c r="E166" s="561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7"/>
      <c r="R166" s="557"/>
      <c r="S166" s="557"/>
      <c r="T166" s="558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4301031158</v>
      </c>
      <c r="D167" s="560">
        <v>4680115880191</v>
      </c>
      <c r="E167" s="561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7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7"/>
      <c r="R167" s="557"/>
      <c r="S167" s="557"/>
      <c r="T167" s="558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263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275</v>
      </c>
      <c r="B168" s="54" t="s">
        <v>276</v>
      </c>
      <c r="C168" s="31">
        <v>4301031245</v>
      </c>
      <c r="D168" s="560">
        <v>4680115883963</v>
      </c>
      <c r="E168" s="561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7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7"/>
      <c r="R168" s="557"/>
      <c r="S168" s="557"/>
      <c r="T168" s="558"/>
      <c r="U168" s="34"/>
      <c r="V168" s="34"/>
      <c r="W168" s="35" t="s">
        <v>68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277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hidden="1" x14ac:dyDescent="0.2">
      <c r="A169" s="553"/>
      <c r="B169" s="554"/>
      <c r="C169" s="554"/>
      <c r="D169" s="554"/>
      <c r="E169" s="554"/>
      <c r="F169" s="554"/>
      <c r="G169" s="554"/>
      <c r="H169" s="554"/>
      <c r="I169" s="554"/>
      <c r="J169" s="554"/>
      <c r="K169" s="554"/>
      <c r="L169" s="554"/>
      <c r="M169" s="554"/>
      <c r="N169" s="554"/>
      <c r="O169" s="555"/>
      <c r="P169" s="566" t="s">
        <v>70</v>
      </c>
      <c r="Q169" s="567"/>
      <c r="R169" s="567"/>
      <c r="S169" s="567"/>
      <c r="T169" s="567"/>
      <c r="U169" s="567"/>
      <c r="V169" s="568"/>
      <c r="W169" s="37" t="s">
        <v>71</v>
      </c>
      <c r="X169" s="551">
        <f>IFERROR(X160/H160,"0")+IFERROR(X161/H161,"0")+IFERROR(X162/H162,"0")+IFERROR(X163/H163,"0")+IFERROR(X164/H164,"0")+IFERROR(X165/H165,"0")+IFERROR(X166/H166,"0")+IFERROR(X167/H167,"0")+IFERROR(X168/H168,"0")</f>
        <v>0</v>
      </c>
      <c r="Y169" s="551">
        <f>IFERROR(Y160/H160,"0")+IFERROR(Y161/H161,"0")+IFERROR(Y162/H162,"0")+IFERROR(Y163/H163,"0")+IFERROR(Y164/H164,"0")+IFERROR(Y165/H165,"0")+IFERROR(Y166/H166,"0")+IFERROR(Y167/H167,"0")+IFERROR(Y168/H168,"0")</f>
        <v>0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52"/>
      <c r="AB169" s="552"/>
      <c r="AC169" s="552"/>
    </row>
    <row r="170" spans="1:68" hidden="1" x14ac:dyDescent="0.2">
      <c r="A170" s="554"/>
      <c r="B170" s="554"/>
      <c r="C170" s="554"/>
      <c r="D170" s="554"/>
      <c r="E170" s="554"/>
      <c r="F170" s="554"/>
      <c r="G170" s="554"/>
      <c r="H170" s="554"/>
      <c r="I170" s="554"/>
      <c r="J170" s="554"/>
      <c r="K170" s="554"/>
      <c r="L170" s="554"/>
      <c r="M170" s="554"/>
      <c r="N170" s="554"/>
      <c r="O170" s="555"/>
      <c r="P170" s="566" t="s">
        <v>70</v>
      </c>
      <c r="Q170" s="567"/>
      <c r="R170" s="567"/>
      <c r="S170" s="567"/>
      <c r="T170" s="567"/>
      <c r="U170" s="567"/>
      <c r="V170" s="568"/>
      <c r="W170" s="37" t="s">
        <v>68</v>
      </c>
      <c r="X170" s="551">
        <f>IFERROR(SUM(X160:X168),"0")</f>
        <v>0</v>
      </c>
      <c r="Y170" s="551">
        <f>IFERROR(SUM(Y160:Y168),"0")</f>
        <v>0</v>
      </c>
      <c r="Z170" s="37"/>
      <c r="AA170" s="552"/>
      <c r="AB170" s="552"/>
      <c r="AC170" s="552"/>
    </row>
    <row r="171" spans="1:68" ht="14.25" hidden="1" customHeight="1" x14ac:dyDescent="0.25">
      <c r="A171" s="564" t="s">
        <v>94</v>
      </c>
      <c r="B171" s="554"/>
      <c r="C171" s="554"/>
      <c r="D171" s="554"/>
      <c r="E171" s="554"/>
      <c r="F171" s="554"/>
      <c r="G171" s="554"/>
      <c r="H171" s="554"/>
      <c r="I171" s="554"/>
      <c r="J171" s="554"/>
      <c r="K171" s="554"/>
      <c r="L171" s="554"/>
      <c r="M171" s="554"/>
      <c r="N171" s="554"/>
      <c r="O171" s="554"/>
      <c r="P171" s="554"/>
      <c r="Q171" s="554"/>
      <c r="R171" s="554"/>
      <c r="S171" s="554"/>
      <c r="T171" s="554"/>
      <c r="U171" s="554"/>
      <c r="V171" s="554"/>
      <c r="W171" s="554"/>
      <c r="X171" s="554"/>
      <c r="Y171" s="554"/>
      <c r="Z171" s="554"/>
      <c r="AA171" s="545"/>
      <c r="AB171" s="545"/>
      <c r="AC171" s="545"/>
    </row>
    <row r="172" spans="1:68" ht="27" hidden="1" customHeight="1" x14ac:dyDescent="0.25">
      <c r="A172" s="54" t="s">
        <v>278</v>
      </c>
      <c r="B172" s="54" t="s">
        <v>279</v>
      </c>
      <c r="C172" s="31">
        <v>4301032053</v>
      </c>
      <c r="D172" s="560">
        <v>4680115886780</v>
      </c>
      <c r="E172" s="561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60</v>
      </c>
      <c r="P172" s="86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7"/>
      <c r="R172" s="557"/>
      <c r="S172" s="557"/>
      <c r="T172" s="558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282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283</v>
      </c>
      <c r="B173" s="54" t="s">
        <v>284</v>
      </c>
      <c r="C173" s="31">
        <v>4301032051</v>
      </c>
      <c r="D173" s="560">
        <v>4680115886742</v>
      </c>
      <c r="E173" s="561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280</v>
      </c>
      <c r="L173" s="32"/>
      <c r="M173" s="33" t="s">
        <v>281</v>
      </c>
      <c r="N173" s="33"/>
      <c r="O173" s="32">
        <v>90</v>
      </c>
      <c r="P173" s="87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7"/>
      <c r="R173" s="557"/>
      <c r="S173" s="557"/>
      <c r="T173" s="558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285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286</v>
      </c>
      <c r="B174" s="54" t="s">
        <v>287</v>
      </c>
      <c r="C174" s="31">
        <v>4301032052</v>
      </c>
      <c r="D174" s="560">
        <v>4680115886766</v>
      </c>
      <c r="E174" s="561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280</v>
      </c>
      <c r="L174" s="32"/>
      <c r="M174" s="33" t="s">
        <v>281</v>
      </c>
      <c r="N174" s="33"/>
      <c r="O174" s="32">
        <v>90</v>
      </c>
      <c r="P174" s="57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7"/>
      <c r="R174" s="557"/>
      <c r="S174" s="557"/>
      <c r="T174" s="558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285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53"/>
      <c r="B175" s="554"/>
      <c r="C175" s="554"/>
      <c r="D175" s="554"/>
      <c r="E175" s="554"/>
      <c r="F175" s="554"/>
      <c r="G175" s="554"/>
      <c r="H175" s="554"/>
      <c r="I175" s="554"/>
      <c r="J175" s="554"/>
      <c r="K175" s="554"/>
      <c r="L175" s="554"/>
      <c r="M175" s="554"/>
      <c r="N175" s="554"/>
      <c r="O175" s="555"/>
      <c r="P175" s="566" t="s">
        <v>70</v>
      </c>
      <c r="Q175" s="567"/>
      <c r="R175" s="567"/>
      <c r="S175" s="567"/>
      <c r="T175" s="567"/>
      <c r="U175" s="567"/>
      <c r="V175" s="568"/>
      <c r="W175" s="37" t="s">
        <v>71</v>
      </c>
      <c r="X175" s="551">
        <f>IFERROR(X172/H172,"0")+IFERROR(X173/H173,"0")+IFERROR(X174/H174,"0")</f>
        <v>0</v>
      </c>
      <c r="Y175" s="551">
        <f>IFERROR(Y172/H172,"0")+IFERROR(Y173/H173,"0")+IFERROR(Y174/H174,"0")</f>
        <v>0</v>
      </c>
      <c r="Z175" s="551">
        <f>IFERROR(IF(Z172="",0,Z172),"0")+IFERROR(IF(Z173="",0,Z173),"0")+IFERROR(IF(Z174="",0,Z174),"0")</f>
        <v>0</v>
      </c>
      <c r="AA175" s="552"/>
      <c r="AB175" s="552"/>
      <c r="AC175" s="552"/>
    </row>
    <row r="176" spans="1:68" hidden="1" x14ac:dyDescent="0.2">
      <c r="A176" s="554"/>
      <c r="B176" s="554"/>
      <c r="C176" s="554"/>
      <c r="D176" s="554"/>
      <c r="E176" s="554"/>
      <c r="F176" s="554"/>
      <c r="G176" s="554"/>
      <c r="H176" s="554"/>
      <c r="I176" s="554"/>
      <c r="J176" s="554"/>
      <c r="K176" s="554"/>
      <c r="L176" s="554"/>
      <c r="M176" s="554"/>
      <c r="N176" s="554"/>
      <c r="O176" s="555"/>
      <c r="P176" s="566" t="s">
        <v>70</v>
      </c>
      <c r="Q176" s="567"/>
      <c r="R176" s="567"/>
      <c r="S176" s="567"/>
      <c r="T176" s="567"/>
      <c r="U176" s="567"/>
      <c r="V176" s="568"/>
      <c r="W176" s="37" t="s">
        <v>68</v>
      </c>
      <c r="X176" s="551">
        <f>IFERROR(SUM(X172:X174),"0")</f>
        <v>0</v>
      </c>
      <c r="Y176" s="551">
        <f>IFERROR(SUM(Y172:Y174),"0")</f>
        <v>0</v>
      </c>
      <c r="Z176" s="37"/>
      <c r="AA176" s="552"/>
      <c r="AB176" s="552"/>
      <c r="AC176" s="552"/>
    </row>
    <row r="177" spans="1:68" ht="14.25" hidden="1" customHeight="1" x14ac:dyDescent="0.25">
      <c r="A177" s="564" t="s">
        <v>288</v>
      </c>
      <c r="B177" s="554"/>
      <c r="C177" s="554"/>
      <c r="D177" s="554"/>
      <c r="E177" s="554"/>
      <c r="F177" s="554"/>
      <c r="G177" s="554"/>
      <c r="H177" s="554"/>
      <c r="I177" s="554"/>
      <c r="J177" s="554"/>
      <c r="K177" s="554"/>
      <c r="L177" s="554"/>
      <c r="M177" s="554"/>
      <c r="N177" s="554"/>
      <c r="O177" s="554"/>
      <c r="P177" s="554"/>
      <c r="Q177" s="554"/>
      <c r="R177" s="554"/>
      <c r="S177" s="554"/>
      <c r="T177" s="554"/>
      <c r="U177" s="554"/>
      <c r="V177" s="554"/>
      <c r="W177" s="554"/>
      <c r="X177" s="554"/>
      <c r="Y177" s="554"/>
      <c r="Z177" s="554"/>
      <c r="AA177" s="545"/>
      <c r="AB177" s="545"/>
      <c r="AC177" s="545"/>
    </row>
    <row r="178" spans="1:68" ht="27" hidden="1" customHeight="1" x14ac:dyDescent="0.25">
      <c r="A178" s="54" t="s">
        <v>289</v>
      </c>
      <c r="B178" s="54" t="s">
        <v>290</v>
      </c>
      <c r="C178" s="31">
        <v>4301170013</v>
      </c>
      <c r="D178" s="560">
        <v>4680115886797</v>
      </c>
      <c r="E178" s="561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280</v>
      </c>
      <c r="L178" s="32"/>
      <c r="M178" s="33" t="s">
        <v>281</v>
      </c>
      <c r="N178" s="33"/>
      <c r="O178" s="32">
        <v>90</v>
      </c>
      <c r="P178" s="63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7"/>
      <c r="R178" s="557"/>
      <c r="S178" s="557"/>
      <c r="T178" s="558"/>
      <c r="U178" s="34"/>
      <c r="V178" s="34"/>
      <c r="W178" s="35" t="s">
        <v>68</v>
      </c>
      <c r="X178" s="549">
        <v>0</v>
      </c>
      <c r="Y178" s="550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285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53"/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5"/>
      <c r="P179" s="566" t="s">
        <v>70</v>
      </c>
      <c r="Q179" s="567"/>
      <c r="R179" s="567"/>
      <c r="S179" s="567"/>
      <c r="T179" s="567"/>
      <c r="U179" s="567"/>
      <c r="V179" s="568"/>
      <c r="W179" s="37" t="s">
        <v>71</v>
      </c>
      <c r="X179" s="551">
        <f>IFERROR(X178/H178,"0")</f>
        <v>0</v>
      </c>
      <c r="Y179" s="551">
        <f>IFERROR(Y178/H178,"0")</f>
        <v>0</v>
      </c>
      <c r="Z179" s="551">
        <f>IFERROR(IF(Z178="",0,Z178),"0")</f>
        <v>0</v>
      </c>
      <c r="AA179" s="552"/>
      <c r="AB179" s="552"/>
      <c r="AC179" s="552"/>
    </row>
    <row r="180" spans="1:68" hidden="1" x14ac:dyDescent="0.2">
      <c r="A180" s="554"/>
      <c r="B180" s="554"/>
      <c r="C180" s="554"/>
      <c r="D180" s="554"/>
      <c r="E180" s="554"/>
      <c r="F180" s="554"/>
      <c r="G180" s="554"/>
      <c r="H180" s="554"/>
      <c r="I180" s="554"/>
      <c r="J180" s="554"/>
      <c r="K180" s="554"/>
      <c r="L180" s="554"/>
      <c r="M180" s="554"/>
      <c r="N180" s="554"/>
      <c r="O180" s="555"/>
      <c r="P180" s="566" t="s">
        <v>70</v>
      </c>
      <c r="Q180" s="567"/>
      <c r="R180" s="567"/>
      <c r="S180" s="567"/>
      <c r="T180" s="567"/>
      <c r="U180" s="567"/>
      <c r="V180" s="568"/>
      <c r="W180" s="37" t="s">
        <v>68</v>
      </c>
      <c r="X180" s="551">
        <f>IFERROR(SUM(X178:X178),"0")</f>
        <v>0</v>
      </c>
      <c r="Y180" s="551">
        <f>IFERROR(SUM(Y178:Y178),"0")</f>
        <v>0</v>
      </c>
      <c r="Z180" s="37"/>
      <c r="AA180" s="552"/>
      <c r="AB180" s="552"/>
      <c r="AC180" s="552"/>
    </row>
    <row r="181" spans="1:68" ht="16.5" hidden="1" customHeight="1" x14ac:dyDescent="0.25">
      <c r="A181" s="565" t="s">
        <v>291</v>
      </c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54"/>
      <c r="P181" s="554"/>
      <c r="Q181" s="554"/>
      <c r="R181" s="554"/>
      <c r="S181" s="554"/>
      <c r="T181" s="554"/>
      <c r="U181" s="554"/>
      <c r="V181" s="554"/>
      <c r="W181" s="554"/>
      <c r="X181" s="554"/>
      <c r="Y181" s="554"/>
      <c r="Z181" s="554"/>
      <c r="AA181" s="544"/>
      <c r="AB181" s="544"/>
      <c r="AC181" s="544"/>
    </row>
    <row r="182" spans="1:68" ht="14.25" hidden="1" customHeight="1" x14ac:dyDescent="0.25">
      <c r="A182" s="564" t="s">
        <v>102</v>
      </c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54"/>
      <c r="P182" s="554"/>
      <c r="Q182" s="554"/>
      <c r="R182" s="554"/>
      <c r="S182" s="554"/>
      <c r="T182" s="554"/>
      <c r="U182" s="554"/>
      <c r="V182" s="554"/>
      <c r="W182" s="554"/>
      <c r="X182" s="554"/>
      <c r="Y182" s="554"/>
      <c r="Z182" s="554"/>
      <c r="AA182" s="545"/>
      <c r="AB182" s="545"/>
      <c r="AC182" s="545"/>
    </row>
    <row r="183" spans="1:68" ht="16.5" hidden="1" customHeight="1" x14ac:dyDescent="0.25">
      <c r="A183" s="54" t="s">
        <v>292</v>
      </c>
      <c r="B183" s="54" t="s">
        <v>293</v>
      </c>
      <c r="C183" s="31">
        <v>4301011450</v>
      </c>
      <c r="D183" s="560">
        <v>4680115881402</v>
      </c>
      <c r="E183" s="561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6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7"/>
      <c r="R183" s="557"/>
      <c r="S183" s="557"/>
      <c r="T183" s="558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294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295</v>
      </c>
      <c r="B184" s="54" t="s">
        <v>296</v>
      </c>
      <c r="C184" s="31">
        <v>4301011768</v>
      </c>
      <c r="D184" s="560">
        <v>4680115881396</v>
      </c>
      <c r="E184" s="561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7"/>
      <c r="R184" s="557"/>
      <c r="S184" s="557"/>
      <c r="T184" s="558"/>
      <c r="U184" s="34"/>
      <c r="V184" s="34"/>
      <c r="W184" s="35" t="s">
        <v>68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294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53"/>
      <c r="B185" s="554"/>
      <c r="C185" s="554"/>
      <c r="D185" s="554"/>
      <c r="E185" s="554"/>
      <c r="F185" s="554"/>
      <c r="G185" s="554"/>
      <c r="H185" s="554"/>
      <c r="I185" s="554"/>
      <c r="J185" s="554"/>
      <c r="K185" s="554"/>
      <c r="L185" s="554"/>
      <c r="M185" s="554"/>
      <c r="N185" s="554"/>
      <c r="O185" s="555"/>
      <c r="P185" s="566" t="s">
        <v>70</v>
      </c>
      <c r="Q185" s="567"/>
      <c r="R185" s="567"/>
      <c r="S185" s="567"/>
      <c r="T185" s="567"/>
      <c r="U185" s="567"/>
      <c r="V185" s="568"/>
      <c r="W185" s="37" t="s">
        <v>71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hidden="1" x14ac:dyDescent="0.2">
      <c r="A186" s="554"/>
      <c r="B186" s="554"/>
      <c r="C186" s="554"/>
      <c r="D186" s="554"/>
      <c r="E186" s="554"/>
      <c r="F186" s="554"/>
      <c r="G186" s="554"/>
      <c r="H186" s="554"/>
      <c r="I186" s="554"/>
      <c r="J186" s="554"/>
      <c r="K186" s="554"/>
      <c r="L186" s="554"/>
      <c r="M186" s="554"/>
      <c r="N186" s="554"/>
      <c r="O186" s="555"/>
      <c r="P186" s="566" t="s">
        <v>70</v>
      </c>
      <c r="Q186" s="567"/>
      <c r="R186" s="567"/>
      <c r="S186" s="567"/>
      <c r="T186" s="567"/>
      <c r="U186" s="567"/>
      <c r="V186" s="568"/>
      <c r="W186" s="37" t="s">
        <v>68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hidden="1" customHeight="1" x14ac:dyDescent="0.25">
      <c r="A187" s="564" t="s">
        <v>134</v>
      </c>
      <c r="B187" s="554"/>
      <c r="C187" s="554"/>
      <c r="D187" s="554"/>
      <c r="E187" s="554"/>
      <c r="F187" s="554"/>
      <c r="G187" s="554"/>
      <c r="H187" s="554"/>
      <c r="I187" s="554"/>
      <c r="J187" s="554"/>
      <c r="K187" s="554"/>
      <c r="L187" s="554"/>
      <c r="M187" s="554"/>
      <c r="N187" s="554"/>
      <c r="O187" s="554"/>
      <c r="P187" s="554"/>
      <c r="Q187" s="554"/>
      <c r="R187" s="554"/>
      <c r="S187" s="554"/>
      <c r="T187" s="554"/>
      <c r="U187" s="554"/>
      <c r="V187" s="554"/>
      <c r="W187" s="554"/>
      <c r="X187" s="554"/>
      <c r="Y187" s="554"/>
      <c r="Z187" s="554"/>
      <c r="AA187" s="545"/>
      <c r="AB187" s="545"/>
      <c r="AC187" s="545"/>
    </row>
    <row r="188" spans="1:68" ht="16.5" hidden="1" customHeight="1" x14ac:dyDescent="0.25">
      <c r="A188" s="54" t="s">
        <v>297</v>
      </c>
      <c r="B188" s="54" t="s">
        <v>298</v>
      </c>
      <c r="C188" s="31">
        <v>4301020262</v>
      </c>
      <c r="D188" s="560">
        <v>4680115882935</v>
      </c>
      <c r="E188" s="561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6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7"/>
      <c r="R188" s="557"/>
      <c r="S188" s="557"/>
      <c r="T188" s="558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299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300</v>
      </c>
      <c r="B189" s="54" t="s">
        <v>301</v>
      </c>
      <c r="C189" s="31">
        <v>4301020220</v>
      </c>
      <c r="D189" s="560">
        <v>4680115880764</v>
      </c>
      <c r="E189" s="561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79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7"/>
      <c r="R189" s="557"/>
      <c r="S189" s="557"/>
      <c r="T189" s="558"/>
      <c r="U189" s="34"/>
      <c r="V189" s="34"/>
      <c r="W189" s="35" t="s">
        <v>68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299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53"/>
      <c r="B190" s="554"/>
      <c r="C190" s="554"/>
      <c r="D190" s="554"/>
      <c r="E190" s="554"/>
      <c r="F190" s="554"/>
      <c r="G190" s="554"/>
      <c r="H190" s="554"/>
      <c r="I190" s="554"/>
      <c r="J190" s="554"/>
      <c r="K190" s="554"/>
      <c r="L190" s="554"/>
      <c r="M190" s="554"/>
      <c r="N190" s="554"/>
      <c r="O190" s="555"/>
      <c r="P190" s="566" t="s">
        <v>70</v>
      </c>
      <c r="Q190" s="567"/>
      <c r="R190" s="567"/>
      <c r="S190" s="567"/>
      <c r="T190" s="567"/>
      <c r="U190" s="567"/>
      <c r="V190" s="568"/>
      <c r="W190" s="37" t="s">
        <v>71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hidden="1" x14ac:dyDescent="0.2">
      <c r="A191" s="554"/>
      <c r="B191" s="554"/>
      <c r="C191" s="554"/>
      <c r="D191" s="554"/>
      <c r="E191" s="554"/>
      <c r="F191" s="554"/>
      <c r="G191" s="554"/>
      <c r="H191" s="554"/>
      <c r="I191" s="554"/>
      <c r="J191" s="554"/>
      <c r="K191" s="554"/>
      <c r="L191" s="554"/>
      <c r="M191" s="554"/>
      <c r="N191" s="554"/>
      <c r="O191" s="555"/>
      <c r="P191" s="566" t="s">
        <v>70</v>
      </c>
      <c r="Q191" s="567"/>
      <c r="R191" s="567"/>
      <c r="S191" s="567"/>
      <c r="T191" s="567"/>
      <c r="U191" s="567"/>
      <c r="V191" s="568"/>
      <c r="W191" s="37" t="s">
        <v>68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hidden="1" customHeight="1" x14ac:dyDescent="0.25">
      <c r="A192" s="564" t="s">
        <v>63</v>
      </c>
      <c r="B192" s="554"/>
      <c r="C192" s="554"/>
      <c r="D192" s="554"/>
      <c r="E192" s="554"/>
      <c r="F192" s="554"/>
      <c r="G192" s="554"/>
      <c r="H192" s="554"/>
      <c r="I192" s="554"/>
      <c r="J192" s="554"/>
      <c r="K192" s="554"/>
      <c r="L192" s="554"/>
      <c r="M192" s="554"/>
      <c r="N192" s="554"/>
      <c r="O192" s="554"/>
      <c r="P192" s="554"/>
      <c r="Q192" s="554"/>
      <c r="R192" s="554"/>
      <c r="S192" s="554"/>
      <c r="T192" s="554"/>
      <c r="U192" s="554"/>
      <c r="V192" s="554"/>
      <c r="W192" s="554"/>
      <c r="X192" s="554"/>
      <c r="Y192" s="554"/>
      <c r="Z192" s="554"/>
      <c r="AA192" s="545"/>
      <c r="AB192" s="545"/>
      <c r="AC192" s="545"/>
    </row>
    <row r="193" spans="1:68" ht="27" hidden="1" customHeight="1" x14ac:dyDescent="0.25">
      <c r="A193" s="54" t="s">
        <v>302</v>
      </c>
      <c r="B193" s="54" t="s">
        <v>303</v>
      </c>
      <c r="C193" s="31">
        <v>4301031224</v>
      </c>
      <c r="D193" s="560">
        <v>4680115882683</v>
      </c>
      <c r="E193" s="561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7"/>
      <c r="R193" s="557"/>
      <c r="S193" s="557"/>
      <c r="T193" s="558"/>
      <c r="U193" s="34"/>
      <c r="V193" s="34"/>
      <c r="W193" s="35" t="s">
        <v>68</v>
      </c>
      <c r="X193" s="549">
        <v>0</v>
      </c>
      <c r="Y193" s="550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304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hidden="1" customHeight="1" x14ac:dyDescent="0.25">
      <c r="A194" s="54" t="s">
        <v>305</v>
      </c>
      <c r="B194" s="54" t="s">
        <v>306</v>
      </c>
      <c r="C194" s="31">
        <v>4301031230</v>
      </c>
      <c r="D194" s="560">
        <v>4680115882690</v>
      </c>
      <c r="E194" s="561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8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7"/>
      <c r="R194" s="557"/>
      <c r="S194" s="557"/>
      <c r="T194" s="558"/>
      <c r="U194" s="34"/>
      <c r="V194" s="34"/>
      <c r="W194" s="35" t="s">
        <v>68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307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308</v>
      </c>
      <c r="B195" s="54" t="s">
        <v>309</v>
      </c>
      <c r="C195" s="31">
        <v>4301031220</v>
      </c>
      <c r="D195" s="560">
        <v>4680115882669</v>
      </c>
      <c r="E195" s="561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7"/>
      <c r="R195" s="557"/>
      <c r="S195" s="557"/>
      <c r="T195" s="558"/>
      <c r="U195" s="34"/>
      <c r="V195" s="34"/>
      <c r="W195" s="35" t="s">
        <v>68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310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311</v>
      </c>
      <c r="B196" s="54" t="s">
        <v>312</v>
      </c>
      <c r="C196" s="31">
        <v>4301031221</v>
      </c>
      <c r="D196" s="560">
        <v>4680115882676</v>
      </c>
      <c r="E196" s="561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6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7"/>
      <c r="R196" s="557"/>
      <c r="S196" s="557"/>
      <c r="T196" s="558"/>
      <c r="U196" s="34"/>
      <c r="V196" s="34"/>
      <c r="W196" s="35" t="s">
        <v>68</v>
      </c>
      <c r="X196" s="549">
        <v>0</v>
      </c>
      <c r="Y196" s="550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313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314</v>
      </c>
      <c r="B197" s="54" t="s">
        <v>315</v>
      </c>
      <c r="C197" s="31">
        <v>4301031223</v>
      </c>
      <c r="D197" s="560">
        <v>4680115884014</v>
      </c>
      <c r="E197" s="561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7"/>
      <c r="R197" s="557"/>
      <c r="S197" s="557"/>
      <c r="T197" s="558"/>
      <c r="U197" s="34"/>
      <c r="V197" s="34"/>
      <c r="W197" s="35" t="s">
        <v>68</v>
      </c>
      <c r="X197" s="549">
        <v>0</v>
      </c>
      <c r="Y197" s="550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304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4301031222</v>
      </c>
      <c r="D198" s="560">
        <v>4680115884007</v>
      </c>
      <c r="E198" s="561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6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7"/>
      <c r="R198" s="557"/>
      <c r="S198" s="557"/>
      <c r="T198" s="558"/>
      <c r="U198" s="34"/>
      <c r="V198" s="34"/>
      <c r="W198" s="35" t="s">
        <v>68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307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318</v>
      </c>
      <c r="B199" s="54" t="s">
        <v>319</v>
      </c>
      <c r="C199" s="31">
        <v>4301031229</v>
      </c>
      <c r="D199" s="560">
        <v>4680115884038</v>
      </c>
      <c r="E199" s="561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59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7"/>
      <c r="R199" s="557"/>
      <c r="S199" s="557"/>
      <c r="T199" s="558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310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hidden="1" customHeight="1" x14ac:dyDescent="0.25">
      <c r="A200" s="54" t="s">
        <v>320</v>
      </c>
      <c r="B200" s="54" t="s">
        <v>321</v>
      </c>
      <c r="C200" s="31">
        <v>4301031225</v>
      </c>
      <c r="D200" s="560">
        <v>4680115884021</v>
      </c>
      <c r="E200" s="561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64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7"/>
      <c r="R200" s="557"/>
      <c r="S200" s="557"/>
      <c r="T200" s="558"/>
      <c r="U200" s="34"/>
      <c r="V200" s="34"/>
      <c r="W200" s="35" t="s">
        <v>68</v>
      </c>
      <c r="X200" s="549">
        <v>0</v>
      </c>
      <c r="Y200" s="550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313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hidden="1" x14ac:dyDescent="0.2">
      <c r="A201" s="553"/>
      <c r="B201" s="554"/>
      <c r="C201" s="554"/>
      <c r="D201" s="554"/>
      <c r="E201" s="554"/>
      <c r="F201" s="554"/>
      <c r="G201" s="554"/>
      <c r="H201" s="554"/>
      <c r="I201" s="554"/>
      <c r="J201" s="554"/>
      <c r="K201" s="554"/>
      <c r="L201" s="554"/>
      <c r="M201" s="554"/>
      <c r="N201" s="554"/>
      <c r="O201" s="555"/>
      <c r="P201" s="566" t="s">
        <v>70</v>
      </c>
      <c r="Q201" s="567"/>
      <c r="R201" s="567"/>
      <c r="S201" s="567"/>
      <c r="T201" s="567"/>
      <c r="U201" s="567"/>
      <c r="V201" s="568"/>
      <c r="W201" s="37" t="s">
        <v>71</v>
      </c>
      <c r="X201" s="551">
        <f>IFERROR(X193/H193,"0")+IFERROR(X194/H194,"0")+IFERROR(X195/H195,"0")+IFERROR(X196/H196,"0")+IFERROR(X197/H197,"0")+IFERROR(X198/H198,"0")+IFERROR(X199/H199,"0")+IFERROR(X200/H200,"0")</f>
        <v>0</v>
      </c>
      <c r="Y201" s="551">
        <f>IFERROR(Y193/H193,"0")+IFERROR(Y194/H194,"0")+IFERROR(Y195/H195,"0")+IFERROR(Y196/H196,"0")+IFERROR(Y197/H197,"0")+IFERROR(Y198/H198,"0")+IFERROR(Y199/H199,"0")+IFERROR(Y200/H200,"0")</f>
        <v>0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52"/>
      <c r="AB201" s="552"/>
      <c r="AC201" s="552"/>
    </row>
    <row r="202" spans="1:68" hidden="1" x14ac:dyDescent="0.2">
      <c r="A202" s="554"/>
      <c r="B202" s="554"/>
      <c r="C202" s="554"/>
      <c r="D202" s="554"/>
      <c r="E202" s="554"/>
      <c r="F202" s="554"/>
      <c r="G202" s="554"/>
      <c r="H202" s="554"/>
      <c r="I202" s="554"/>
      <c r="J202" s="554"/>
      <c r="K202" s="554"/>
      <c r="L202" s="554"/>
      <c r="M202" s="554"/>
      <c r="N202" s="554"/>
      <c r="O202" s="555"/>
      <c r="P202" s="566" t="s">
        <v>70</v>
      </c>
      <c r="Q202" s="567"/>
      <c r="R202" s="567"/>
      <c r="S202" s="567"/>
      <c r="T202" s="567"/>
      <c r="U202" s="567"/>
      <c r="V202" s="568"/>
      <c r="W202" s="37" t="s">
        <v>68</v>
      </c>
      <c r="X202" s="551">
        <f>IFERROR(SUM(X193:X200),"0")</f>
        <v>0</v>
      </c>
      <c r="Y202" s="551">
        <f>IFERROR(SUM(Y193:Y200),"0")</f>
        <v>0</v>
      </c>
      <c r="Z202" s="37"/>
      <c r="AA202" s="552"/>
      <c r="AB202" s="552"/>
      <c r="AC202" s="552"/>
    </row>
    <row r="203" spans="1:68" ht="14.25" hidden="1" customHeight="1" x14ac:dyDescent="0.25">
      <c r="A203" s="564" t="s">
        <v>72</v>
      </c>
      <c r="B203" s="554"/>
      <c r="C203" s="554"/>
      <c r="D203" s="554"/>
      <c r="E203" s="554"/>
      <c r="F203" s="554"/>
      <c r="G203" s="554"/>
      <c r="H203" s="554"/>
      <c r="I203" s="554"/>
      <c r="J203" s="554"/>
      <c r="K203" s="554"/>
      <c r="L203" s="554"/>
      <c r="M203" s="554"/>
      <c r="N203" s="554"/>
      <c r="O203" s="554"/>
      <c r="P203" s="554"/>
      <c r="Q203" s="554"/>
      <c r="R203" s="554"/>
      <c r="S203" s="554"/>
      <c r="T203" s="554"/>
      <c r="U203" s="554"/>
      <c r="V203" s="554"/>
      <c r="W203" s="554"/>
      <c r="X203" s="554"/>
      <c r="Y203" s="554"/>
      <c r="Z203" s="554"/>
      <c r="AA203" s="545"/>
      <c r="AB203" s="545"/>
      <c r="AC203" s="545"/>
    </row>
    <row r="204" spans="1:68" ht="27" hidden="1" customHeight="1" x14ac:dyDescent="0.25">
      <c r="A204" s="54" t="s">
        <v>322</v>
      </c>
      <c r="B204" s="54" t="s">
        <v>323</v>
      </c>
      <c r="C204" s="31">
        <v>4301051408</v>
      </c>
      <c r="D204" s="560">
        <v>4680115881594</v>
      </c>
      <c r="E204" s="561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0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7"/>
      <c r="R204" s="557"/>
      <c r="S204" s="557"/>
      <c r="T204" s="558"/>
      <c r="U204" s="34"/>
      <c r="V204" s="34"/>
      <c r="W204" s="35" t="s">
        <v>68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324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325</v>
      </c>
      <c r="B205" s="54" t="s">
        <v>326</v>
      </c>
      <c r="C205" s="31">
        <v>4301051411</v>
      </c>
      <c r="D205" s="560">
        <v>4680115881617</v>
      </c>
      <c r="E205" s="561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7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7"/>
      <c r="R205" s="557"/>
      <c r="S205" s="557"/>
      <c r="T205" s="558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327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hidden="1" customHeight="1" x14ac:dyDescent="0.25">
      <c r="A206" s="54" t="s">
        <v>328</v>
      </c>
      <c r="B206" s="54" t="s">
        <v>329</v>
      </c>
      <c r="C206" s="31">
        <v>4301051656</v>
      </c>
      <c r="D206" s="560">
        <v>4680115880573</v>
      </c>
      <c r="E206" s="561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6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7"/>
      <c r="R206" s="557"/>
      <c r="S206" s="557"/>
      <c r="T206" s="558"/>
      <c r="U206" s="34"/>
      <c r="V206" s="34"/>
      <c r="W206" s="35" t="s">
        <v>68</v>
      </c>
      <c r="X206" s="549">
        <v>0</v>
      </c>
      <c r="Y206" s="550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331</v>
      </c>
      <c r="B207" s="54" t="s">
        <v>332</v>
      </c>
      <c r="C207" s="31">
        <v>4301051407</v>
      </c>
      <c r="D207" s="560">
        <v>4680115882195</v>
      </c>
      <c r="E207" s="561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6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7"/>
      <c r="R207" s="557"/>
      <c r="S207" s="557"/>
      <c r="T207" s="558"/>
      <c r="U207" s="34"/>
      <c r="V207" s="34"/>
      <c r="W207" s="35" t="s">
        <v>68</v>
      </c>
      <c r="X207" s="549">
        <v>0</v>
      </c>
      <c r="Y207" s="550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333</v>
      </c>
      <c r="B208" s="54" t="s">
        <v>334</v>
      </c>
      <c r="C208" s="31">
        <v>4301051752</v>
      </c>
      <c r="D208" s="560">
        <v>4680115882607</v>
      </c>
      <c r="E208" s="561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7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7"/>
      <c r="R208" s="557"/>
      <c r="S208" s="557"/>
      <c r="T208" s="558"/>
      <c r="U208" s="34"/>
      <c r="V208" s="34"/>
      <c r="W208" s="35" t="s">
        <v>68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4301051666</v>
      </c>
      <c r="D209" s="560">
        <v>4680115880092</v>
      </c>
      <c r="E209" s="561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84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7"/>
      <c r="R209" s="557"/>
      <c r="S209" s="557"/>
      <c r="T209" s="558"/>
      <c r="U209" s="34"/>
      <c r="V209" s="34"/>
      <c r="W209" s="35" t="s">
        <v>68</v>
      </c>
      <c r="X209" s="549">
        <v>0</v>
      </c>
      <c r="Y209" s="550">
        <f t="shared" si="21"/>
        <v>0</v>
      </c>
      <c r="Z209" s="36" t="str">
        <f t="shared" si="26"/>
        <v/>
      </c>
      <c r="AA209" s="56"/>
      <c r="AB209" s="57"/>
      <c r="AC209" s="255" t="s">
        <v>330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4301051668</v>
      </c>
      <c r="D210" s="560">
        <v>4680115880221</v>
      </c>
      <c r="E210" s="561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76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7"/>
      <c r="R210" s="557"/>
      <c r="S210" s="557"/>
      <c r="T210" s="558"/>
      <c r="U210" s="34"/>
      <c r="V210" s="34"/>
      <c r="W210" s="35" t="s">
        <v>68</v>
      </c>
      <c r="X210" s="549">
        <v>0</v>
      </c>
      <c r="Y210" s="550">
        <f t="shared" si="21"/>
        <v>0</v>
      </c>
      <c r="Z210" s="36" t="str">
        <f t="shared" si="26"/>
        <v/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340</v>
      </c>
      <c r="B211" s="54" t="s">
        <v>341</v>
      </c>
      <c r="C211" s="31">
        <v>4301051945</v>
      </c>
      <c r="D211" s="560">
        <v>4680115880504</v>
      </c>
      <c r="E211" s="561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2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7"/>
      <c r="R211" s="557"/>
      <c r="S211" s="557"/>
      <c r="T211" s="558"/>
      <c r="U211" s="34"/>
      <c r="V211" s="34"/>
      <c r="W211" s="35" t="s">
        <v>68</v>
      </c>
      <c r="X211" s="549">
        <v>0</v>
      </c>
      <c r="Y211" s="550">
        <f t="shared" si="21"/>
        <v>0</v>
      </c>
      <c r="Z211" s="36" t="str">
        <f t="shared" si="26"/>
        <v/>
      </c>
      <c r="AA211" s="56"/>
      <c r="AB211" s="57"/>
      <c r="AC211" s="259" t="s">
        <v>342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hidden="1" customHeight="1" x14ac:dyDescent="0.25">
      <c r="A212" s="54" t="s">
        <v>343</v>
      </c>
      <c r="B212" s="54" t="s">
        <v>344</v>
      </c>
      <c r="C212" s="31">
        <v>4301051410</v>
      </c>
      <c r="D212" s="560">
        <v>4680115882164</v>
      </c>
      <c r="E212" s="561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6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7"/>
      <c r="R212" s="557"/>
      <c r="S212" s="557"/>
      <c r="T212" s="558"/>
      <c r="U212" s="34"/>
      <c r="V212" s="34"/>
      <c r="W212" s="35" t="s">
        <v>68</v>
      </c>
      <c r="X212" s="549">
        <v>0</v>
      </c>
      <c r="Y212" s="550">
        <f t="shared" si="21"/>
        <v>0</v>
      </c>
      <c r="Z212" s="36" t="str">
        <f t="shared" si="26"/>
        <v/>
      </c>
      <c r="AA212" s="56"/>
      <c r="AB212" s="57"/>
      <c r="AC212" s="261" t="s">
        <v>327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hidden="1" x14ac:dyDescent="0.2">
      <c r="A213" s="553"/>
      <c r="B213" s="554"/>
      <c r="C213" s="554"/>
      <c r="D213" s="554"/>
      <c r="E213" s="554"/>
      <c r="F213" s="554"/>
      <c r="G213" s="554"/>
      <c r="H213" s="554"/>
      <c r="I213" s="554"/>
      <c r="J213" s="554"/>
      <c r="K213" s="554"/>
      <c r="L213" s="554"/>
      <c r="M213" s="554"/>
      <c r="N213" s="554"/>
      <c r="O213" s="555"/>
      <c r="P213" s="566" t="s">
        <v>70</v>
      </c>
      <c r="Q213" s="567"/>
      <c r="R213" s="567"/>
      <c r="S213" s="567"/>
      <c r="T213" s="567"/>
      <c r="U213" s="567"/>
      <c r="V213" s="568"/>
      <c r="W213" s="37" t="s">
        <v>71</v>
      </c>
      <c r="X213" s="551">
        <f>IFERROR(X204/H204,"0")+IFERROR(X205/H205,"0")+IFERROR(X206/H206,"0")+IFERROR(X207/H207,"0")+IFERROR(X208/H208,"0")+IFERROR(X209/H209,"0")+IFERROR(X210/H210,"0")+IFERROR(X211/H211,"0")+IFERROR(X212/H212,"0")</f>
        <v>0</v>
      </c>
      <c r="Y213" s="551">
        <f>IFERROR(Y204/H204,"0")+IFERROR(Y205/H205,"0")+IFERROR(Y206/H206,"0")+IFERROR(Y207/H207,"0")+IFERROR(Y208/H208,"0")+IFERROR(Y209/H209,"0")+IFERROR(Y210/H210,"0")+IFERROR(Y211/H211,"0")+IFERROR(Y212/H212,"0")</f>
        <v>0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552"/>
      <c r="AB213" s="552"/>
      <c r="AC213" s="552"/>
    </row>
    <row r="214" spans="1:68" hidden="1" x14ac:dyDescent="0.2">
      <c r="A214" s="554"/>
      <c r="B214" s="554"/>
      <c r="C214" s="554"/>
      <c r="D214" s="554"/>
      <c r="E214" s="554"/>
      <c r="F214" s="554"/>
      <c r="G214" s="554"/>
      <c r="H214" s="554"/>
      <c r="I214" s="554"/>
      <c r="J214" s="554"/>
      <c r="K214" s="554"/>
      <c r="L214" s="554"/>
      <c r="M214" s="554"/>
      <c r="N214" s="554"/>
      <c r="O214" s="555"/>
      <c r="P214" s="566" t="s">
        <v>70</v>
      </c>
      <c r="Q214" s="567"/>
      <c r="R214" s="567"/>
      <c r="S214" s="567"/>
      <c r="T214" s="567"/>
      <c r="U214" s="567"/>
      <c r="V214" s="568"/>
      <c r="W214" s="37" t="s">
        <v>68</v>
      </c>
      <c r="X214" s="551">
        <f>IFERROR(SUM(X204:X212),"0")</f>
        <v>0</v>
      </c>
      <c r="Y214" s="551">
        <f>IFERROR(SUM(Y204:Y212),"0")</f>
        <v>0</v>
      </c>
      <c r="Z214" s="37"/>
      <c r="AA214" s="552"/>
      <c r="AB214" s="552"/>
      <c r="AC214" s="552"/>
    </row>
    <row r="215" spans="1:68" ht="14.25" hidden="1" customHeight="1" x14ac:dyDescent="0.25">
      <c r="A215" s="564" t="s">
        <v>164</v>
      </c>
      <c r="B215" s="554"/>
      <c r="C215" s="554"/>
      <c r="D215" s="554"/>
      <c r="E215" s="554"/>
      <c r="F215" s="554"/>
      <c r="G215" s="554"/>
      <c r="H215" s="554"/>
      <c r="I215" s="554"/>
      <c r="J215" s="554"/>
      <c r="K215" s="554"/>
      <c r="L215" s="554"/>
      <c r="M215" s="554"/>
      <c r="N215" s="554"/>
      <c r="O215" s="554"/>
      <c r="P215" s="554"/>
      <c r="Q215" s="554"/>
      <c r="R215" s="554"/>
      <c r="S215" s="554"/>
      <c r="T215" s="554"/>
      <c r="U215" s="554"/>
      <c r="V215" s="554"/>
      <c r="W215" s="554"/>
      <c r="X215" s="554"/>
      <c r="Y215" s="554"/>
      <c r="Z215" s="554"/>
      <c r="AA215" s="545"/>
      <c r="AB215" s="545"/>
      <c r="AC215" s="545"/>
    </row>
    <row r="216" spans="1:68" ht="27" hidden="1" customHeight="1" x14ac:dyDescent="0.25">
      <c r="A216" s="54" t="s">
        <v>345</v>
      </c>
      <c r="B216" s="54" t="s">
        <v>346</v>
      </c>
      <c r="C216" s="31">
        <v>4301060463</v>
      </c>
      <c r="D216" s="560">
        <v>4680115880818</v>
      </c>
      <c r="E216" s="561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2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7"/>
      <c r="R216" s="557"/>
      <c r="S216" s="557"/>
      <c r="T216" s="558"/>
      <c r="U216" s="34"/>
      <c r="V216" s="34"/>
      <c r="W216" s="35" t="s">
        <v>68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347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hidden="1" customHeight="1" x14ac:dyDescent="0.25">
      <c r="A217" s="54" t="s">
        <v>348</v>
      </c>
      <c r="B217" s="54" t="s">
        <v>349</v>
      </c>
      <c r="C217" s="31">
        <v>4301060389</v>
      </c>
      <c r="D217" s="560">
        <v>4680115880801</v>
      </c>
      <c r="E217" s="561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68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7"/>
      <c r="R217" s="557"/>
      <c r="S217" s="557"/>
      <c r="T217" s="558"/>
      <c r="U217" s="34"/>
      <c r="V217" s="34"/>
      <c r="W217" s="35" t="s">
        <v>68</v>
      </c>
      <c r="X217" s="549">
        <v>0</v>
      </c>
      <c r="Y217" s="550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350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hidden="1" x14ac:dyDescent="0.2">
      <c r="A218" s="553"/>
      <c r="B218" s="554"/>
      <c r="C218" s="554"/>
      <c r="D218" s="554"/>
      <c r="E218" s="554"/>
      <c r="F218" s="554"/>
      <c r="G218" s="554"/>
      <c r="H218" s="554"/>
      <c r="I218" s="554"/>
      <c r="J218" s="554"/>
      <c r="K218" s="554"/>
      <c r="L218" s="554"/>
      <c r="M218" s="554"/>
      <c r="N218" s="554"/>
      <c r="O218" s="555"/>
      <c r="P218" s="566" t="s">
        <v>70</v>
      </c>
      <c r="Q218" s="567"/>
      <c r="R218" s="567"/>
      <c r="S218" s="567"/>
      <c r="T218" s="567"/>
      <c r="U218" s="567"/>
      <c r="V218" s="568"/>
      <c r="W218" s="37" t="s">
        <v>71</v>
      </c>
      <c r="X218" s="551">
        <f>IFERROR(X216/H216,"0")+IFERROR(X217/H217,"0")</f>
        <v>0</v>
      </c>
      <c r="Y218" s="551">
        <f>IFERROR(Y216/H216,"0")+IFERROR(Y217/H217,"0")</f>
        <v>0</v>
      </c>
      <c r="Z218" s="551">
        <f>IFERROR(IF(Z216="",0,Z216),"0")+IFERROR(IF(Z217="",0,Z217),"0")</f>
        <v>0</v>
      </c>
      <c r="AA218" s="552"/>
      <c r="AB218" s="552"/>
      <c r="AC218" s="552"/>
    </row>
    <row r="219" spans="1:68" hidden="1" x14ac:dyDescent="0.2">
      <c r="A219" s="554"/>
      <c r="B219" s="554"/>
      <c r="C219" s="554"/>
      <c r="D219" s="554"/>
      <c r="E219" s="554"/>
      <c r="F219" s="554"/>
      <c r="G219" s="554"/>
      <c r="H219" s="554"/>
      <c r="I219" s="554"/>
      <c r="J219" s="554"/>
      <c r="K219" s="554"/>
      <c r="L219" s="554"/>
      <c r="M219" s="554"/>
      <c r="N219" s="554"/>
      <c r="O219" s="555"/>
      <c r="P219" s="566" t="s">
        <v>70</v>
      </c>
      <c r="Q219" s="567"/>
      <c r="R219" s="567"/>
      <c r="S219" s="567"/>
      <c r="T219" s="567"/>
      <c r="U219" s="567"/>
      <c r="V219" s="568"/>
      <c r="W219" s="37" t="s">
        <v>68</v>
      </c>
      <c r="X219" s="551">
        <f>IFERROR(SUM(X216:X217),"0")</f>
        <v>0</v>
      </c>
      <c r="Y219" s="551">
        <f>IFERROR(SUM(Y216:Y217),"0")</f>
        <v>0</v>
      </c>
      <c r="Z219" s="37"/>
      <c r="AA219" s="552"/>
      <c r="AB219" s="552"/>
      <c r="AC219" s="552"/>
    </row>
    <row r="220" spans="1:68" ht="16.5" hidden="1" customHeight="1" x14ac:dyDescent="0.25">
      <c r="A220" s="565" t="s">
        <v>351</v>
      </c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54"/>
      <c r="P220" s="554"/>
      <c r="Q220" s="554"/>
      <c r="R220" s="554"/>
      <c r="S220" s="554"/>
      <c r="T220" s="554"/>
      <c r="U220" s="554"/>
      <c r="V220" s="554"/>
      <c r="W220" s="554"/>
      <c r="X220" s="554"/>
      <c r="Y220" s="554"/>
      <c r="Z220" s="554"/>
      <c r="AA220" s="544"/>
      <c r="AB220" s="544"/>
      <c r="AC220" s="544"/>
    </row>
    <row r="221" spans="1:68" ht="14.25" hidden="1" customHeight="1" x14ac:dyDescent="0.25">
      <c r="A221" s="564" t="s">
        <v>102</v>
      </c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54"/>
      <c r="P221" s="554"/>
      <c r="Q221" s="554"/>
      <c r="R221" s="554"/>
      <c r="S221" s="554"/>
      <c r="T221" s="554"/>
      <c r="U221" s="554"/>
      <c r="V221" s="554"/>
      <c r="W221" s="554"/>
      <c r="X221" s="554"/>
      <c r="Y221" s="554"/>
      <c r="Z221" s="554"/>
      <c r="AA221" s="545"/>
      <c r="AB221" s="545"/>
      <c r="AC221" s="545"/>
    </row>
    <row r="222" spans="1:68" ht="27" hidden="1" customHeight="1" x14ac:dyDescent="0.25">
      <c r="A222" s="54" t="s">
        <v>352</v>
      </c>
      <c r="B222" s="54" t="s">
        <v>353</v>
      </c>
      <c r="C222" s="31">
        <v>4301011826</v>
      </c>
      <c r="D222" s="560">
        <v>4680115884137</v>
      </c>
      <c r="E222" s="561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0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7"/>
      <c r="R222" s="557"/>
      <c r="S222" s="557"/>
      <c r="T222" s="558"/>
      <c r="U222" s="34"/>
      <c r="V222" s="34"/>
      <c r="W222" s="35" t="s">
        <v>68</v>
      </c>
      <c r="X222" s="549">
        <v>0</v>
      </c>
      <c r="Y222" s="550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354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355</v>
      </c>
      <c r="B223" s="54" t="s">
        <v>356</v>
      </c>
      <c r="C223" s="31">
        <v>4301011724</v>
      </c>
      <c r="D223" s="560">
        <v>4680115884236</v>
      </c>
      <c r="E223" s="561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7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7"/>
      <c r="R223" s="557"/>
      <c r="S223" s="557"/>
      <c r="T223" s="558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357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358</v>
      </c>
      <c r="B224" s="54" t="s">
        <v>359</v>
      </c>
      <c r="C224" s="31">
        <v>4301011721</v>
      </c>
      <c r="D224" s="560">
        <v>4680115884175</v>
      </c>
      <c r="E224" s="561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7"/>
      <c r="R224" s="557"/>
      <c r="S224" s="557"/>
      <c r="T224" s="558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361</v>
      </c>
      <c r="B225" s="54" t="s">
        <v>362</v>
      </c>
      <c r="C225" s="31">
        <v>4301012196</v>
      </c>
      <c r="D225" s="560">
        <v>4680115884144</v>
      </c>
      <c r="E225" s="561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650" t="s">
        <v>363</v>
      </c>
      <c r="Q225" s="557"/>
      <c r="R225" s="557"/>
      <c r="S225" s="557"/>
      <c r="T225" s="558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354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361</v>
      </c>
      <c r="B226" s="54" t="s">
        <v>364</v>
      </c>
      <c r="C226" s="31">
        <v>4301011824</v>
      </c>
      <c r="D226" s="560">
        <v>4680115884144</v>
      </c>
      <c r="E226" s="561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65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57"/>
      <c r="R226" s="557"/>
      <c r="S226" s="557"/>
      <c r="T226" s="558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354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4301012149</v>
      </c>
      <c r="D227" s="560">
        <v>4680115886551</v>
      </c>
      <c r="E227" s="561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5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7"/>
      <c r="R227" s="557"/>
      <c r="S227" s="557"/>
      <c r="T227" s="558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4301011726</v>
      </c>
      <c r="D228" s="560">
        <v>4680115884182</v>
      </c>
      <c r="E228" s="561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59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7"/>
      <c r="R228" s="557"/>
      <c r="S228" s="557"/>
      <c r="T228" s="558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357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4301012195</v>
      </c>
      <c r="D229" s="560">
        <v>4680115884205</v>
      </c>
      <c r="E229" s="561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07" t="s">
        <v>372</v>
      </c>
      <c r="Q229" s="557"/>
      <c r="R229" s="557"/>
      <c r="S229" s="557"/>
      <c r="T229" s="558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373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370</v>
      </c>
      <c r="B230" s="54" t="s">
        <v>374</v>
      </c>
      <c r="C230" s="31">
        <v>4301011722</v>
      </c>
      <c r="D230" s="560">
        <v>4680115884205</v>
      </c>
      <c r="E230" s="561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2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7"/>
      <c r="R230" s="557"/>
      <c r="S230" s="557"/>
      <c r="T230" s="558"/>
      <c r="U230" s="34"/>
      <c r="V230" s="34"/>
      <c r="W230" s="35" t="s">
        <v>68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373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53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55"/>
      <c r="P231" s="566" t="s">
        <v>70</v>
      </c>
      <c r="Q231" s="567"/>
      <c r="R231" s="567"/>
      <c r="S231" s="567"/>
      <c r="T231" s="567"/>
      <c r="U231" s="567"/>
      <c r="V231" s="568"/>
      <c r="W231" s="37" t="s">
        <v>71</v>
      </c>
      <c r="X231" s="551">
        <f>IFERROR(X222/H222,"0")+IFERROR(X223/H223,"0")+IFERROR(X224/H224,"0")+IFERROR(X225/H225,"0")+IFERROR(X226/H226,"0")+IFERROR(X227/H227,"0")+IFERROR(X228/H228,"0")+IFERROR(X229/H229,"0")+IFERROR(X230/H230,"0")</f>
        <v>0</v>
      </c>
      <c r="Y231" s="551">
        <f>IFERROR(Y222/H222,"0")+IFERROR(Y223/H223,"0")+IFERROR(Y224/H224,"0")+IFERROR(Y225/H225,"0")+IFERROR(Y226/H226,"0")+IFERROR(Y227/H227,"0")+IFERROR(Y228/H228,"0")+IFERROR(Y229/H229,"0")+IFERROR(Y230/H230,"0")</f>
        <v>0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hidden="1" x14ac:dyDescent="0.2">
      <c r="A232" s="554"/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55"/>
      <c r="P232" s="566" t="s">
        <v>70</v>
      </c>
      <c r="Q232" s="567"/>
      <c r="R232" s="567"/>
      <c r="S232" s="567"/>
      <c r="T232" s="567"/>
      <c r="U232" s="567"/>
      <c r="V232" s="568"/>
      <c r="W232" s="37" t="s">
        <v>68</v>
      </c>
      <c r="X232" s="551">
        <f>IFERROR(SUM(X222:X230),"0")</f>
        <v>0</v>
      </c>
      <c r="Y232" s="551">
        <f>IFERROR(SUM(Y222:Y230),"0")</f>
        <v>0</v>
      </c>
      <c r="Z232" s="37"/>
      <c r="AA232" s="552"/>
      <c r="AB232" s="552"/>
      <c r="AC232" s="552"/>
    </row>
    <row r="233" spans="1:68" ht="14.25" hidden="1" customHeight="1" x14ac:dyDescent="0.25">
      <c r="A233" s="564" t="s">
        <v>134</v>
      </c>
      <c r="B233" s="554"/>
      <c r="C233" s="554"/>
      <c r="D233" s="554"/>
      <c r="E233" s="554"/>
      <c r="F233" s="554"/>
      <c r="G233" s="554"/>
      <c r="H233" s="554"/>
      <c r="I233" s="554"/>
      <c r="J233" s="554"/>
      <c r="K233" s="554"/>
      <c r="L233" s="554"/>
      <c r="M233" s="554"/>
      <c r="N233" s="554"/>
      <c r="O233" s="554"/>
      <c r="P233" s="554"/>
      <c r="Q233" s="554"/>
      <c r="R233" s="554"/>
      <c r="S233" s="554"/>
      <c r="T233" s="554"/>
      <c r="U233" s="554"/>
      <c r="V233" s="554"/>
      <c r="W233" s="554"/>
      <c r="X233" s="554"/>
      <c r="Y233" s="554"/>
      <c r="Z233" s="554"/>
      <c r="AA233" s="545"/>
      <c r="AB233" s="545"/>
      <c r="AC233" s="545"/>
    </row>
    <row r="234" spans="1:68" ht="27" hidden="1" customHeight="1" x14ac:dyDescent="0.25">
      <c r="A234" s="54" t="s">
        <v>375</v>
      </c>
      <c r="B234" s="54" t="s">
        <v>376</v>
      </c>
      <c r="C234" s="31">
        <v>4301020377</v>
      </c>
      <c r="D234" s="560">
        <v>4680115885981</v>
      </c>
      <c r="E234" s="561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84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7"/>
      <c r="R234" s="557"/>
      <c r="S234" s="557"/>
      <c r="T234" s="558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53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55"/>
      <c r="P235" s="566" t="s">
        <v>70</v>
      </c>
      <c r="Q235" s="567"/>
      <c r="R235" s="567"/>
      <c r="S235" s="567"/>
      <c r="T235" s="567"/>
      <c r="U235" s="567"/>
      <c r="V235" s="568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55"/>
      <c r="P236" s="566" t="s">
        <v>70</v>
      </c>
      <c r="Q236" s="567"/>
      <c r="R236" s="567"/>
      <c r="S236" s="567"/>
      <c r="T236" s="567"/>
      <c r="U236" s="567"/>
      <c r="V236" s="568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64" t="s">
        <v>378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45"/>
      <c r="AB237" s="545"/>
      <c r="AC237" s="545"/>
    </row>
    <row r="238" spans="1:68" ht="27" hidden="1" customHeight="1" x14ac:dyDescent="0.25">
      <c r="A238" s="54" t="s">
        <v>379</v>
      </c>
      <c r="B238" s="54" t="s">
        <v>380</v>
      </c>
      <c r="C238" s="31">
        <v>4301040362</v>
      </c>
      <c r="D238" s="560">
        <v>4680115886803</v>
      </c>
      <c r="E238" s="561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280</v>
      </c>
      <c r="L238" s="32"/>
      <c r="M238" s="33" t="s">
        <v>281</v>
      </c>
      <c r="N238" s="33"/>
      <c r="O238" s="32">
        <v>45</v>
      </c>
      <c r="P238" s="705" t="s">
        <v>381</v>
      </c>
      <c r="Q238" s="557"/>
      <c r="R238" s="557"/>
      <c r="S238" s="557"/>
      <c r="T238" s="558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53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55"/>
      <c r="P239" s="566" t="s">
        <v>70</v>
      </c>
      <c r="Q239" s="567"/>
      <c r="R239" s="567"/>
      <c r="S239" s="567"/>
      <c r="T239" s="567"/>
      <c r="U239" s="567"/>
      <c r="V239" s="568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hidden="1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55"/>
      <c r="P240" s="566" t="s">
        <v>70</v>
      </c>
      <c r="Q240" s="567"/>
      <c r="R240" s="567"/>
      <c r="S240" s="567"/>
      <c r="T240" s="567"/>
      <c r="U240" s="567"/>
      <c r="V240" s="568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hidden="1" customHeight="1" x14ac:dyDescent="0.25">
      <c r="A241" s="564" t="s">
        <v>383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45"/>
      <c r="AB241" s="545"/>
      <c r="AC241" s="545"/>
    </row>
    <row r="242" spans="1:68" ht="27" hidden="1" customHeight="1" x14ac:dyDescent="0.25">
      <c r="A242" s="54" t="s">
        <v>384</v>
      </c>
      <c r="B242" s="54" t="s">
        <v>385</v>
      </c>
      <c r="C242" s="31">
        <v>4301041004</v>
      </c>
      <c r="D242" s="560">
        <v>4680115886704</v>
      </c>
      <c r="E242" s="561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83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7"/>
      <c r="R242" s="557"/>
      <c r="S242" s="557"/>
      <c r="T242" s="558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387</v>
      </c>
      <c r="B243" s="54" t="s">
        <v>388</v>
      </c>
      <c r="C243" s="31">
        <v>4301041008</v>
      </c>
      <c r="D243" s="560">
        <v>4680115886681</v>
      </c>
      <c r="E243" s="561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646" t="s">
        <v>389</v>
      </c>
      <c r="Q243" s="557"/>
      <c r="R243" s="557"/>
      <c r="S243" s="557"/>
      <c r="T243" s="558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4301041007</v>
      </c>
      <c r="D244" s="560">
        <v>4680115886735</v>
      </c>
      <c r="E244" s="561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8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7"/>
      <c r="R244" s="557"/>
      <c r="S244" s="557"/>
      <c r="T244" s="558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4301041005</v>
      </c>
      <c r="D245" s="560">
        <v>4680115886711</v>
      </c>
      <c r="E245" s="561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2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7"/>
      <c r="R245" s="557"/>
      <c r="S245" s="557"/>
      <c r="T245" s="558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53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55"/>
      <c r="P246" s="566" t="s">
        <v>70</v>
      </c>
      <c r="Q246" s="567"/>
      <c r="R246" s="567"/>
      <c r="S246" s="567"/>
      <c r="T246" s="567"/>
      <c r="U246" s="567"/>
      <c r="V246" s="568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55"/>
      <c r="P247" s="566" t="s">
        <v>70</v>
      </c>
      <c r="Q247" s="567"/>
      <c r="R247" s="567"/>
      <c r="S247" s="567"/>
      <c r="T247" s="567"/>
      <c r="U247" s="567"/>
      <c r="V247" s="568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565" t="s">
        <v>394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44"/>
      <c r="AB248" s="544"/>
      <c r="AC248" s="544"/>
    </row>
    <row r="249" spans="1:68" ht="14.25" hidden="1" customHeight="1" x14ac:dyDescent="0.25">
      <c r="A249" s="564" t="s">
        <v>102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45"/>
      <c r="AB249" s="545"/>
      <c r="AC249" s="545"/>
    </row>
    <row r="250" spans="1:68" ht="27" hidden="1" customHeight="1" x14ac:dyDescent="0.25">
      <c r="A250" s="54" t="s">
        <v>395</v>
      </c>
      <c r="B250" s="54" t="s">
        <v>396</v>
      </c>
      <c r="C250" s="31">
        <v>4301011855</v>
      </c>
      <c r="D250" s="560">
        <v>4680115885837</v>
      </c>
      <c r="E250" s="561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80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7"/>
      <c r="R250" s="557"/>
      <c r="S250" s="557"/>
      <c r="T250" s="558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398</v>
      </c>
      <c r="B251" s="54" t="s">
        <v>399</v>
      </c>
      <c r="C251" s="31">
        <v>4301011853</v>
      </c>
      <c r="D251" s="560">
        <v>4680115885851</v>
      </c>
      <c r="E251" s="561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67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7"/>
      <c r="R251" s="557"/>
      <c r="S251" s="557"/>
      <c r="T251" s="558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60">
        <v>4680115885806</v>
      </c>
      <c r="E252" s="561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8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7"/>
      <c r="R252" s="557"/>
      <c r="S252" s="557"/>
      <c r="T252" s="558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404</v>
      </c>
      <c r="B253" s="54" t="s">
        <v>405</v>
      </c>
      <c r="C253" s="31">
        <v>4301011852</v>
      </c>
      <c r="D253" s="560">
        <v>4680115885844</v>
      </c>
      <c r="E253" s="561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60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7"/>
      <c r="R253" s="557"/>
      <c r="S253" s="557"/>
      <c r="T253" s="558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407</v>
      </c>
      <c r="B254" s="54" t="s">
        <v>408</v>
      </c>
      <c r="C254" s="31">
        <v>4301011851</v>
      </c>
      <c r="D254" s="560">
        <v>4680115885820</v>
      </c>
      <c r="E254" s="561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67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7"/>
      <c r="R254" s="557"/>
      <c r="S254" s="557"/>
      <c r="T254" s="558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53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55"/>
      <c r="P255" s="566" t="s">
        <v>70</v>
      </c>
      <c r="Q255" s="567"/>
      <c r="R255" s="567"/>
      <c r="S255" s="567"/>
      <c r="T255" s="567"/>
      <c r="U255" s="567"/>
      <c r="V255" s="568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55"/>
      <c r="P256" s="566" t="s">
        <v>70</v>
      </c>
      <c r="Q256" s="567"/>
      <c r="R256" s="567"/>
      <c r="S256" s="567"/>
      <c r="T256" s="567"/>
      <c r="U256" s="567"/>
      <c r="V256" s="568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565" t="s">
        <v>410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44"/>
      <c r="AB257" s="544"/>
      <c r="AC257" s="544"/>
    </row>
    <row r="258" spans="1:68" ht="14.25" hidden="1" customHeight="1" x14ac:dyDescent="0.25">
      <c r="A258" s="564" t="s">
        <v>102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45"/>
      <c r="AB258" s="545"/>
      <c r="AC258" s="545"/>
    </row>
    <row r="259" spans="1:68" ht="27" hidden="1" customHeight="1" x14ac:dyDescent="0.25">
      <c r="A259" s="54" t="s">
        <v>411</v>
      </c>
      <c r="B259" s="54" t="s">
        <v>412</v>
      </c>
      <c r="C259" s="31">
        <v>4301011223</v>
      </c>
      <c r="D259" s="560">
        <v>4607091383423</v>
      </c>
      <c r="E259" s="561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82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7"/>
      <c r="R259" s="557"/>
      <c r="S259" s="557"/>
      <c r="T259" s="558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4301012199</v>
      </c>
      <c r="D260" s="560">
        <v>4680115886957</v>
      </c>
      <c r="E260" s="561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23" t="s">
        <v>415</v>
      </c>
      <c r="Q260" s="557"/>
      <c r="R260" s="557"/>
      <c r="S260" s="557"/>
      <c r="T260" s="558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4301012098</v>
      </c>
      <c r="D261" s="560">
        <v>4680115885660</v>
      </c>
      <c r="E261" s="561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6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7"/>
      <c r="R261" s="557"/>
      <c r="S261" s="557"/>
      <c r="T261" s="558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420</v>
      </c>
      <c r="B262" s="54" t="s">
        <v>421</v>
      </c>
      <c r="C262" s="31">
        <v>4301012176</v>
      </c>
      <c r="D262" s="560">
        <v>4680115886773</v>
      </c>
      <c r="E262" s="561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728" t="s">
        <v>422</v>
      </c>
      <c r="Q262" s="557"/>
      <c r="R262" s="557"/>
      <c r="S262" s="557"/>
      <c r="T262" s="558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53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55"/>
      <c r="P263" s="566" t="s">
        <v>70</v>
      </c>
      <c r="Q263" s="567"/>
      <c r="R263" s="567"/>
      <c r="S263" s="567"/>
      <c r="T263" s="567"/>
      <c r="U263" s="567"/>
      <c r="V263" s="568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55"/>
      <c r="P264" s="566" t="s">
        <v>70</v>
      </c>
      <c r="Q264" s="567"/>
      <c r="R264" s="567"/>
      <c r="S264" s="567"/>
      <c r="T264" s="567"/>
      <c r="U264" s="567"/>
      <c r="V264" s="568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565" t="s">
        <v>424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44"/>
      <c r="AB265" s="544"/>
      <c r="AC265" s="544"/>
    </row>
    <row r="266" spans="1:68" ht="14.25" hidden="1" customHeight="1" x14ac:dyDescent="0.25">
      <c r="A266" s="564" t="s">
        <v>72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45"/>
      <c r="AB266" s="545"/>
      <c r="AC266" s="545"/>
    </row>
    <row r="267" spans="1:68" ht="27" hidden="1" customHeight="1" x14ac:dyDescent="0.25">
      <c r="A267" s="54" t="s">
        <v>425</v>
      </c>
      <c r="B267" s="54" t="s">
        <v>426</v>
      </c>
      <c r="C267" s="31">
        <v>4301051893</v>
      </c>
      <c r="D267" s="560">
        <v>4680115886186</v>
      </c>
      <c r="E267" s="561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5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7"/>
      <c r="R267" s="557"/>
      <c r="S267" s="557"/>
      <c r="T267" s="558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427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428</v>
      </c>
      <c r="B268" s="54" t="s">
        <v>429</v>
      </c>
      <c r="C268" s="31">
        <v>4301051795</v>
      </c>
      <c r="D268" s="560">
        <v>4680115881228</v>
      </c>
      <c r="E268" s="561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81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7"/>
      <c r="R268" s="557"/>
      <c r="S268" s="557"/>
      <c r="T268" s="558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431</v>
      </c>
      <c r="B269" s="54" t="s">
        <v>432</v>
      </c>
      <c r="C269" s="31">
        <v>4301051388</v>
      </c>
      <c r="D269" s="560">
        <v>4680115881211</v>
      </c>
      <c r="E269" s="561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65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7"/>
      <c r="R269" s="557"/>
      <c r="S269" s="557"/>
      <c r="T269" s="558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53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55"/>
      <c r="P270" s="566" t="s">
        <v>70</v>
      </c>
      <c r="Q270" s="567"/>
      <c r="R270" s="567"/>
      <c r="S270" s="567"/>
      <c r="T270" s="567"/>
      <c r="U270" s="567"/>
      <c r="V270" s="568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hidden="1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55"/>
      <c r="P271" s="566" t="s">
        <v>70</v>
      </c>
      <c r="Q271" s="567"/>
      <c r="R271" s="567"/>
      <c r="S271" s="567"/>
      <c r="T271" s="567"/>
      <c r="U271" s="567"/>
      <c r="V271" s="568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hidden="1" customHeight="1" x14ac:dyDescent="0.25">
      <c r="A272" s="565" t="s">
        <v>434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44"/>
      <c r="AB272" s="544"/>
      <c r="AC272" s="544"/>
    </row>
    <row r="273" spans="1:68" ht="14.25" hidden="1" customHeight="1" x14ac:dyDescent="0.25">
      <c r="A273" s="564" t="s">
        <v>63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45"/>
      <c r="AB273" s="545"/>
      <c r="AC273" s="545"/>
    </row>
    <row r="274" spans="1:68" ht="27" hidden="1" customHeight="1" x14ac:dyDescent="0.25">
      <c r="A274" s="54" t="s">
        <v>435</v>
      </c>
      <c r="B274" s="54" t="s">
        <v>436</v>
      </c>
      <c r="C274" s="31">
        <v>4301031307</v>
      </c>
      <c r="D274" s="560">
        <v>4680115880344</v>
      </c>
      <c r="E274" s="561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7"/>
      <c r="R274" s="557"/>
      <c r="S274" s="557"/>
      <c r="T274" s="558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437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53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55"/>
      <c r="P275" s="566" t="s">
        <v>70</v>
      </c>
      <c r="Q275" s="567"/>
      <c r="R275" s="567"/>
      <c r="S275" s="567"/>
      <c r="T275" s="567"/>
      <c r="U275" s="567"/>
      <c r="V275" s="568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55"/>
      <c r="P276" s="566" t="s">
        <v>70</v>
      </c>
      <c r="Q276" s="567"/>
      <c r="R276" s="567"/>
      <c r="S276" s="567"/>
      <c r="T276" s="567"/>
      <c r="U276" s="567"/>
      <c r="V276" s="568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64" t="s">
        <v>72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45"/>
      <c r="AB277" s="545"/>
      <c r="AC277" s="545"/>
    </row>
    <row r="278" spans="1:68" ht="27" hidden="1" customHeight="1" x14ac:dyDescent="0.25">
      <c r="A278" s="54" t="s">
        <v>438</v>
      </c>
      <c r="B278" s="54" t="s">
        <v>439</v>
      </c>
      <c r="C278" s="31">
        <v>4301051782</v>
      </c>
      <c r="D278" s="560">
        <v>4680115884618</v>
      </c>
      <c r="E278" s="561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6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7"/>
      <c r="R278" s="557"/>
      <c r="S278" s="557"/>
      <c r="T278" s="558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440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53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55"/>
      <c r="P279" s="566" t="s">
        <v>70</v>
      </c>
      <c r="Q279" s="567"/>
      <c r="R279" s="567"/>
      <c r="S279" s="567"/>
      <c r="T279" s="567"/>
      <c r="U279" s="567"/>
      <c r="V279" s="568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55"/>
      <c r="P280" s="566" t="s">
        <v>70</v>
      </c>
      <c r="Q280" s="567"/>
      <c r="R280" s="567"/>
      <c r="S280" s="567"/>
      <c r="T280" s="567"/>
      <c r="U280" s="567"/>
      <c r="V280" s="568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565" t="s">
        <v>441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44"/>
      <c r="AB281" s="544"/>
      <c r="AC281" s="544"/>
    </row>
    <row r="282" spans="1:68" ht="14.25" hidden="1" customHeight="1" x14ac:dyDescent="0.25">
      <c r="A282" s="564" t="s">
        <v>102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45"/>
      <c r="AB282" s="545"/>
      <c r="AC282" s="545"/>
    </row>
    <row r="283" spans="1:68" ht="27" hidden="1" customHeight="1" x14ac:dyDescent="0.25">
      <c r="A283" s="54" t="s">
        <v>442</v>
      </c>
      <c r="B283" s="54" t="s">
        <v>443</v>
      </c>
      <c r="C283" s="31">
        <v>4301011662</v>
      </c>
      <c r="D283" s="560">
        <v>4680115883703</v>
      </c>
      <c r="E283" s="561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7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7"/>
      <c r="R283" s="557"/>
      <c r="S283" s="557"/>
      <c r="T283" s="558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444</v>
      </c>
      <c r="AB283" s="57"/>
      <c r="AC283" s="325" t="s">
        <v>445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53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55"/>
      <c r="P284" s="566" t="s">
        <v>70</v>
      </c>
      <c r="Q284" s="567"/>
      <c r="R284" s="567"/>
      <c r="S284" s="567"/>
      <c r="T284" s="567"/>
      <c r="U284" s="567"/>
      <c r="V284" s="568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55"/>
      <c r="P285" s="566" t="s">
        <v>70</v>
      </c>
      <c r="Q285" s="567"/>
      <c r="R285" s="567"/>
      <c r="S285" s="567"/>
      <c r="T285" s="567"/>
      <c r="U285" s="567"/>
      <c r="V285" s="568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565" t="s">
        <v>446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44"/>
      <c r="AB286" s="544"/>
      <c r="AC286" s="544"/>
    </row>
    <row r="287" spans="1:68" ht="14.25" hidden="1" customHeight="1" x14ac:dyDescent="0.25">
      <c r="A287" s="564" t="s">
        <v>102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45"/>
      <c r="AB287" s="545"/>
      <c r="AC287" s="545"/>
    </row>
    <row r="288" spans="1:68" ht="27" hidden="1" customHeight="1" x14ac:dyDescent="0.25">
      <c r="A288" s="54" t="s">
        <v>447</v>
      </c>
      <c r="B288" s="54" t="s">
        <v>448</v>
      </c>
      <c r="C288" s="31">
        <v>4301012024</v>
      </c>
      <c r="D288" s="560">
        <v>4680115885615</v>
      </c>
      <c r="E288" s="561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5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7"/>
      <c r="R288" s="557"/>
      <c r="S288" s="557"/>
      <c r="T288" s="558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449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450</v>
      </c>
      <c r="B289" s="54" t="s">
        <v>451</v>
      </c>
      <c r="C289" s="31">
        <v>4301011858</v>
      </c>
      <c r="D289" s="560">
        <v>4680115885646</v>
      </c>
      <c r="E289" s="561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7"/>
      <c r="R289" s="557"/>
      <c r="S289" s="557"/>
      <c r="T289" s="558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453</v>
      </c>
      <c r="B290" s="54" t="s">
        <v>454</v>
      </c>
      <c r="C290" s="31">
        <v>4301012016</v>
      </c>
      <c r="D290" s="560">
        <v>4680115885554</v>
      </c>
      <c r="E290" s="561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8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7"/>
      <c r="R290" s="557"/>
      <c r="S290" s="557"/>
      <c r="T290" s="558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456</v>
      </c>
      <c r="B291" s="54" t="s">
        <v>457</v>
      </c>
      <c r="C291" s="31">
        <v>4301011857</v>
      </c>
      <c r="D291" s="560">
        <v>4680115885622</v>
      </c>
      <c r="E291" s="561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59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7"/>
      <c r="R291" s="557"/>
      <c r="S291" s="557"/>
      <c r="T291" s="558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449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458</v>
      </c>
      <c r="B292" s="54" t="s">
        <v>459</v>
      </c>
      <c r="C292" s="31">
        <v>4301011859</v>
      </c>
      <c r="D292" s="560">
        <v>4680115885608</v>
      </c>
      <c r="E292" s="561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6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7"/>
      <c r="R292" s="557"/>
      <c r="S292" s="557"/>
      <c r="T292" s="558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53"/>
      <c r="B293" s="554"/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55"/>
      <c r="P293" s="566" t="s">
        <v>70</v>
      </c>
      <c r="Q293" s="567"/>
      <c r="R293" s="567"/>
      <c r="S293" s="567"/>
      <c r="T293" s="567"/>
      <c r="U293" s="567"/>
      <c r="V293" s="568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54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55"/>
      <c r="P294" s="566" t="s">
        <v>70</v>
      </c>
      <c r="Q294" s="567"/>
      <c r="R294" s="567"/>
      <c r="S294" s="567"/>
      <c r="T294" s="567"/>
      <c r="U294" s="567"/>
      <c r="V294" s="568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64" t="s">
        <v>63</v>
      </c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4"/>
      <c r="P295" s="554"/>
      <c r="Q295" s="554"/>
      <c r="R295" s="554"/>
      <c r="S295" s="554"/>
      <c r="T295" s="554"/>
      <c r="U295" s="554"/>
      <c r="V295" s="554"/>
      <c r="W295" s="554"/>
      <c r="X295" s="554"/>
      <c r="Y295" s="554"/>
      <c r="Z295" s="554"/>
      <c r="AA295" s="545"/>
      <c r="AB295" s="545"/>
      <c r="AC295" s="545"/>
    </row>
    <row r="296" spans="1:68" ht="27" hidden="1" customHeight="1" x14ac:dyDescent="0.25">
      <c r="A296" s="54" t="s">
        <v>461</v>
      </c>
      <c r="B296" s="54" t="s">
        <v>462</v>
      </c>
      <c r="C296" s="31">
        <v>4301030878</v>
      </c>
      <c r="D296" s="560">
        <v>4607091387193</v>
      </c>
      <c r="E296" s="561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7"/>
      <c r="R296" s="557"/>
      <c r="S296" s="557"/>
      <c r="T296" s="558"/>
      <c r="U296" s="34"/>
      <c r="V296" s="34"/>
      <c r="W296" s="35" t="s">
        <v>68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463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464</v>
      </c>
      <c r="B297" s="54" t="s">
        <v>465</v>
      </c>
      <c r="C297" s="31">
        <v>4301031153</v>
      </c>
      <c r="D297" s="560">
        <v>4607091387230</v>
      </c>
      <c r="E297" s="561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5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7"/>
      <c r="R297" s="557"/>
      <c r="S297" s="557"/>
      <c r="T297" s="558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466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4301031154</v>
      </c>
      <c r="D298" s="560">
        <v>4607091387292</v>
      </c>
      <c r="E298" s="561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61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7"/>
      <c r="R298" s="557"/>
      <c r="S298" s="557"/>
      <c r="T298" s="558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470</v>
      </c>
      <c r="B299" s="54" t="s">
        <v>471</v>
      </c>
      <c r="C299" s="31">
        <v>4301031152</v>
      </c>
      <c r="D299" s="560">
        <v>4607091387285</v>
      </c>
      <c r="E299" s="561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6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7"/>
      <c r="R299" s="557"/>
      <c r="S299" s="557"/>
      <c r="T299" s="558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466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4301031305</v>
      </c>
      <c r="D300" s="560">
        <v>4607091389845</v>
      </c>
      <c r="E300" s="561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7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7"/>
      <c r="R300" s="557"/>
      <c r="S300" s="557"/>
      <c r="T300" s="558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4301031306</v>
      </c>
      <c r="D301" s="560">
        <v>4680115882881</v>
      </c>
      <c r="E301" s="561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63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7"/>
      <c r="R301" s="557"/>
      <c r="S301" s="557"/>
      <c r="T301" s="558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474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477</v>
      </c>
      <c r="B302" s="54" t="s">
        <v>478</v>
      </c>
      <c r="C302" s="31">
        <v>4301031066</v>
      </c>
      <c r="D302" s="560">
        <v>4607091383836</v>
      </c>
      <c r="E302" s="561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87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7"/>
      <c r="R302" s="557"/>
      <c r="S302" s="557"/>
      <c r="T302" s="558"/>
      <c r="U302" s="34"/>
      <c r="V302" s="34"/>
      <c r="W302" s="35" t="s">
        <v>68</v>
      </c>
      <c r="X302" s="549">
        <v>0</v>
      </c>
      <c r="Y302" s="550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idden="1" x14ac:dyDescent="0.2">
      <c r="A303" s="553"/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55"/>
      <c r="P303" s="566" t="s">
        <v>70</v>
      </c>
      <c r="Q303" s="567"/>
      <c r="R303" s="567"/>
      <c r="S303" s="567"/>
      <c r="T303" s="567"/>
      <c r="U303" s="567"/>
      <c r="V303" s="568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hidden="1" x14ac:dyDescent="0.2">
      <c r="A304" s="554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55"/>
      <c r="P304" s="566" t="s">
        <v>70</v>
      </c>
      <c r="Q304" s="567"/>
      <c r="R304" s="567"/>
      <c r="S304" s="567"/>
      <c r="T304" s="567"/>
      <c r="U304" s="567"/>
      <c r="V304" s="568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hidden="1" customHeight="1" x14ac:dyDescent="0.25">
      <c r="A305" s="564" t="s">
        <v>72</v>
      </c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4"/>
      <c r="P305" s="554"/>
      <c r="Q305" s="554"/>
      <c r="R305" s="554"/>
      <c r="S305" s="554"/>
      <c r="T305" s="554"/>
      <c r="U305" s="554"/>
      <c r="V305" s="554"/>
      <c r="W305" s="554"/>
      <c r="X305" s="554"/>
      <c r="Y305" s="554"/>
      <c r="Z305" s="554"/>
      <c r="AA305" s="545"/>
      <c r="AB305" s="545"/>
      <c r="AC305" s="545"/>
    </row>
    <row r="306" spans="1:68" ht="27" hidden="1" customHeight="1" x14ac:dyDescent="0.25">
      <c r="A306" s="54" t="s">
        <v>480</v>
      </c>
      <c r="B306" s="54" t="s">
        <v>481</v>
      </c>
      <c r="C306" s="31">
        <v>4301051100</v>
      </c>
      <c r="D306" s="560">
        <v>4607091387766</v>
      </c>
      <c r="E306" s="561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6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7"/>
      <c r="R306" s="557"/>
      <c r="S306" s="557"/>
      <c r="T306" s="558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482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4301051818</v>
      </c>
      <c r="D307" s="560">
        <v>4607091387957</v>
      </c>
      <c r="E307" s="561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5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7"/>
      <c r="R307" s="557"/>
      <c r="S307" s="557"/>
      <c r="T307" s="558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485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4301051819</v>
      </c>
      <c r="D308" s="560">
        <v>4607091387964</v>
      </c>
      <c r="E308" s="561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7"/>
      <c r="R308" s="557"/>
      <c r="S308" s="557"/>
      <c r="T308" s="558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489</v>
      </c>
      <c r="B309" s="54" t="s">
        <v>490</v>
      </c>
      <c r="C309" s="31">
        <v>4301051734</v>
      </c>
      <c r="D309" s="560">
        <v>4680115884588</v>
      </c>
      <c r="E309" s="561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1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7"/>
      <c r="R309" s="557"/>
      <c r="S309" s="557"/>
      <c r="T309" s="558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492</v>
      </c>
      <c r="B310" s="54" t="s">
        <v>493</v>
      </c>
      <c r="C310" s="31">
        <v>4301051578</v>
      </c>
      <c r="D310" s="560">
        <v>4607091387513</v>
      </c>
      <c r="E310" s="561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7"/>
      <c r="R310" s="557"/>
      <c r="S310" s="557"/>
      <c r="T310" s="558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53"/>
      <c r="B311" s="554"/>
      <c r="C311" s="554"/>
      <c r="D311" s="554"/>
      <c r="E311" s="554"/>
      <c r="F311" s="554"/>
      <c r="G311" s="554"/>
      <c r="H311" s="554"/>
      <c r="I311" s="554"/>
      <c r="J311" s="554"/>
      <c r="K311" s="554"/>
      <c r="L311" s="554"/>
      <c r="M311" s="554"/>
      <c r="N311" s="554"/>
      <c r="O311" s="555"/>
      <c r="P311" s="566" t="s">
        <v>70</v>
      </c>
      <c r="Q311" s="567"/>
      <c r="R311" s="567"/>
      <c r="S311" s="567"/>
      <c r="T311" s="567"/>
      <c r="U311" s="567"/>
      <c r="V311" s="568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54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55"/>
      <c r="P312" s="566" t="s">
        <v>70</v>
      </c>
      <c r="Q312" s="567"/>
      <c r="R312" s="567"/>
      <c r="S312" s="567"/>
      <c r="T312" s="567"/>
      <c r="U312" s="567"/>
      <c r="V312" s="568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64" t="s">
        <v>164</v>
      </c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4"/>
      <c r="P313" s="554"/>
      <c r="Q313" s="554"/>
      <c r="R313" s="554"/>
      <c r="S313" s="554"/>
      <c r="T313" s="554"/>
      <c r="U313" s="554"/>
      <c r="V313" s="554"/>
      <c r="W313" s="554"/>
      <c r="X313" s="554"/>
      <c r="Y313" s="554"/>
      <c r="Z313" s="554"/>
      <c r="AA313" s="545"/>
      <c r="AB313" s="545"/>
      <c r="AC313" s="545"/>
    </row>
    <row r="314" spans="1:68" ht="27" hidden="1" customHeight="1" x14ac:dyDescent="0.25">
      <c r="A314" s="54" t="s">
        <v>495</v>
      </c>
      <c r="B314" s="54" t="s">
        <v>496</v>
      </c>
      <c r="C314" s="31">
        <v>4301060387</v>
      </c>
      <c r="D314" s="560">
        <v>4607091380880</v>
      </c>
      <c r="E314" s="561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66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7"/>
      <c r="R314" s="557"/>
      <c r="S314" s="557"/>
      <c r="T314" s="558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497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498</v>
      </c>
      <c r="B315" s="54" t="s">
        <v>499</v>
      </c>
      <c r="C315" s="31">
        <v>4301060406</v>
      </c>
      <c r="D315" s="560">
        <v>4607091384482</v>
      </c>
      <c r="E315" s="561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86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7"/>
      <c r="R315" s="557"/>
      <c r="S315" s="557"/>
      <c r="T315" s="558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500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501</v>
      </c>
      <c r="B316" s="54" t="s">
        <v>502</v>
      </c>
      <c r="C316" s="31">
        <v>4301060484</v>
      </c>
      <c r="D316" s="560">
        <v>4607091380897</v>
      </c>
      <c r="E316" s="561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85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7"/>
      <c r="R316" s="557"/>
      <c r="S316" s="557"/>
      <c r="T316" s="558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53"/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55"/>
      <c r="P317" s="566" t="s">
        <v>70</v>
      </c>
      <c r="Q317" s="567"/>
      <c r="R317" s="567"/>
      <c r="S317" s="567"/>
      <c r="T317" s="567"/>
      <c r="U317" s="567"/>
      <c r="V317" s="568"/>
      <c r="W317" s="37" t="s">
        <v>71</v>
      </c>
      <c r="X317" s="551">
        <f>IFERROR(X314/H314,"0")+IFERROR(X315/H315,"0")+IFERROR(X316/H316,"0")</f>
        <v>0</v>
      </c>
      <c r="Y317" s="551">
        <f>IFERROR(Y314/H314,"0")+IFERROR(Y315/H315,"0")+IFERROR(Y316/H316,"0")</f>
        <v>0</v>
      </c>
      <c r="Z317" s="551">
        <f>IFERROR(IF(Z314="",0,Z314),"0")+IFERROR(IF(Z315="",0,Z315),"0")+IFERROR(IF(Z316="",0,Z316),"0")</f>
        <v>0</v>
      </c>
      <c r="AA317" s="552"/>
      <c r="AB317" s="552"/>
      <c r="AC317" s="552"/>
    </row>
    <row r="318" spans="1:68" hidden="1" x14ac:dyDescent="0.2">
      <c r="A318" s="554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55"/>
      <c r="P318" s="566" t="s">
        <v>70</v>
      </c>
      <c r="Q318" s="567"/>
      <c r="R318" s="567"/>
      <c r="S318" s="567"/>
      <c r="T318" s="567"/>
      <c r="U318" s="567"/>
      <c r="V318" s="568"/>
      <c r="W318" s="37" t="s">
        <v>68</v>
      </c>
      <c r="X318" s="551">
        <f>IFERROR(SUM(X314:X316),"0")</f>
        <v>0</v>
      </c>
      <c r="Y318" s="551">
        <f>IFERROR(SUM(Y314:Y316),"0")</f>
        <v>0</v>
      </c>
      <c r="Z318" s="37"/>
      <c r="AA318" s="552"/>
      <c r="AB318" s="552"/>
      <c r="AC318" s="552"/>
    </row>
    <row r="319" spans="1:68" ht="14.25" hidden="1" customHeight="1" x14ac:dyDescent="0.25">
      <c r="A319" s="564" t="s">
        <v>94</v>
      </c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4"/>
      <c r="P319" s="554"/>
      <c r="Q319" s="554"/>
      <c r="R319" s="554"/>
      <c r="S319" s="554"/>
      <c r="T319" s="554"/>
      <c r="U319" s="554"/>
      <c r="V319" s="554"/>
      <c r="W319" s="554"/>
      <c r="X319" s="554"/>
      <c r="Y319" s="554"/>
      <c r="Z319" s="554"/>
      <c r="AA319" s="545"/>
      <c r="AB319" s="545"/>
      <c r="AC319" s="545"/>
    </row>
    <row r="320" spans="1:68" ht="27" hidden="1" customHeight="1" x14ac:dyDescent="0.25">
      <c r="A320" s="54" t="s">
        <v>504</v>
      </c>
      <c r="B320" s="54" t="s">
        <v>505</v>
      </c>
      <c r="C320" s="31">
        <v>4301030235</v>
      </c>
      <c r="D320" s="560">
        <v>4607091388381</v>
      </c>
      <c r="E320" s="561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667" t="s">
        <v>506</v>
      </c>
      <c r="Q320" s="557"/>
      <c r="R320" s="557"/>
      <c r="S320" s="557"/>
      <c r="T320" s="558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508</v>
      </c>
      <c r="B321" s="54" t="s">
        <v>509</v>
      </c>
      <c r="C321" s="31">
        <v>4301030232</v>
      </c>
      <c r="D321" s="560">
        <v>4607091388374</v>
      </c>
      <c r="E321" s="561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684" t="s">
        <v>510</v>
      </c>
      <c r="Q321" s="557"/>
      <c r="R321" s="557"/>
      <c r="S321" s="557"/>
      <c r="T321" s="558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511</v>
      </c>
      <c r="B322" s="54" t="s">
        <v>512</v>
      </c>
      <c r="C322" s="31">
        <v>4301032015</v>
      </c>
      <c r="D322" s="560">
        <v>4607091383102</v>
      </c>
      <c r="E322" s="561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7"/>
      <c r="R322" s="557"/>
      <c r="S322" s="557"/>
      <c r="T322" s="558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514</v>
      </c>
      <c r="B323" s="54" t="s">
        <v>515</v>
      </c>
      <c r="C323" s="31">
        <v>4301030233</v>
      </c>
      <c r="D323" s="560">
        <v>4607091388404</v>
      </c>
      <c r="E323" s="561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6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7"/>
      <c r="R323" s="557"/>
      <c r="S323" s="557"/>
      <c r="T323" s="558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53"/>
      <c r="B324" s="554"/>
      <c r="C324" s="554"/>
      <c r="D324" s="554"/>
      <c r="E324" s="554"/>
      <c r="F324" s="554"/>
      <c r="G324" s="554"/>
      <c r="H324" s="554"/>
      <c r="I324" s="554"/>
      <c r="J324" s="554"/>
      <c r="K324" s="554"/>
      <c r="L324" s="554"/>
      <c r="M324" s="554"/>
      <c r="N324" s="554"/>
      <c r="O324" s="555"/>
      <c r="P324" s="566" t="s">
        <v>70</v>
      </c>
      <c r="Q324" s="567"/>
      <c r="R324" s="567"/>
      <c r="S324" s="567"/>
      <c r="T324" s="567"/>
      <c r="U324" s="567"/>
      <c r="V324" s="568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hidden="1" x14ac:dyDescent="0.2">
      <c r="A325" s="554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55"/>
      <c r="P325" s="566" t="s">
        <v>70</v>
      </c>
      <c r="Q325" s="567"/>
      <c r="R325" s="567"/>
      <c r="S325" s="567"/>
      <c r="T325" s="567"/>
      <c r="U325" s="567"/>
      <c r="V325" s="568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hidden="1" customHeight="1" x14ac:dyDescent="0.25">
      <c r="A326" s="564" t="s">
        <v>516</v>
      </c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4"/>
      <c r="P326" s="554"/>
      <c r="Q326" s="554"/>
      <c r="R326" s="554"/>
      <c r="S326" s="554"/>
      <c r="T326" s="554"/>
      <c r="U326" s="554"/>
      <c r="V326" s="554"/>
      <c r="W326" s="554"/>
      <c r="X326" s="554"/>
      <c r="Y326" s="554"/>
      <c r="Z326" s="554"/>
      <c r="AA326" s="545"/>
      <c r="AB326" s="545"/>
      <c r="AC326" s="545"/>
    </row>
    <row r="327" spans="1:68" ht="16.5" hidden="1" customHeight="1" x14ac:dyDescent="0.25">
      <c r="A327" s="54" t="s">
        <v>517</v>
      </c>
      <c r="B327" s="54" t="s">
        <v>518</v>
      </c>
      <c r="C327" s="31">
        <v>4301180007</v>
      </c>
      <c r="D327" s="560">
        <v>4680115881808</v>
      </c>
      <c r="E327" s="561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519</v>
      </c>
      <c r="N327" s="33"/>
      <c r="O327" s="32">
        <v>730</v>
      </c>
      <c r="P327" s="6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7"/>
      <c r="R327" s="557"/>
      <c r="S327" s="557"/>
      <c r="T327" s="558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521</v>
      </c>
      <c r="B328" s="54" t="s">
        <v>522</v>
      </c>
      <c r="C328" s="31">
        <v>4301180006</v>
      </c>
      <c r="D328" s="560">
        <v>4680115881822</v>
      </c>
      <c r="E328" s="561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519</v>
      </c>
      <c r="N328" s="33"/>
      <c r="O328" s="32">
        <v>730</v>
      </c>
      <c r="P328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7"/>
      <c r="R328" s="557"/>
      <c r="S328" s="557"/>
      <c r="T328" s="558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4301180001</v>
      </c>
      <c r="D329" s="560">
        <v>4680115880016</v>
      </c>
      <c r="E329" s="561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519</v>
      </c>
      <c r="N329" s="33"/>
      <c r="O329" s="32">
        <v>730</v>
      </c>
      <c r="P329" s="8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7"/>
      <c r="R329" s="557"/>
      <c r="S329" s="557"/>
      <c r="T329" s="558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53"/>
      <c r="B330" s="554"/>
      <c r="C330" s="554"/>
      <c r="D330" s="554"/>
      <c r="E330" s="554"/>
      <c r="F330" s="554"/>
      <c r="G330" s="554"/>
      <c r="H330" s="554"/>
      <c r="I330" s="554"/>
      <c r="J330" s="554"/>
      <c r="K330" s="554"/>
      <c r="L330" s="554"/>
      <c r="M330" s="554"/>
      <c r="N330" s="554"/>
      <c r="O330" s="555"/>
      <c r="P330" s="566" t="s">
        <v>70</v>
      </c>
      <c r="Q330" s="567"/>
      <c r="R330" s="567"/>
      <c r="S330" s="567"/>
      <c r="T330" s="567"/>
      <c r="U330" s="567"/>
      <c r="V330" s="568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54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55"/>
      <c r="P331" s="566" t="s">
        <v>70</v>
      </c>
      <c r="Q331" s="567"/>
      <c r="R331" s="567"/>
      <c r="S331" s="567"/>
      <c r="T331" s="567"/>
      <c r="U331" s="567"/>
      <c r="V331" s="568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565" t="s">
        <v>525</v>
      </c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4"/>
      <c r="P332" s="554"/>
      <c r="Q332" s="554"/>
      <c r="R332" s="554"/>
      <c r="S332" s="554"/>
      <c r="T332" s="554"/>
      <c r="U332" s="554"/>
      <c r="V332" s="554"/>
      <c r="W332" s="554"/>
      <c r="X332" s="554"/>
      <c r="Y332" s="554"/>
      <c r="Z332" s="554"/>
      <c r="AA332" s="544"/>
      <c r="AB332" s="544"/>
      <c r="AC332" s="544"/>
    </row>
    <row r="333" spans="1:68" ht="14.25" hidden="1" customHeight="1" x14ac:dyDescent="0.25">
      <c r="A333" s="564" t="s">
        <v>72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45"/>
      <c r="AB333" s="545"/>
      <c r="AC333" s="545"/>
    </row>
    <row r="334" spans="1:68" ht="27" hidden="1" customHeight="1" x14ac:dyDescent="0.25">
      <c r="A334" s="54" t="s">
        <v>526</v>
      </c>
      <c r="B334" s="54" t="s">
        <v>527</v>
      </c>
      <c r="C334" s="31">
        <v>4301051489</v>
      </c>
      <c r="D334" s="560">
        <v>4607091387919</v>
      </c>
      <c r="E334" s="561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80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7"/>
      <c r="R334" s="557"/>
      <c r="S334" s="557"/>
      <c r="T334" s="558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529</v>
      </c>
      <c r="B335" s="54" t="s">
        <v>530</v>
      </c>
      <c r="C335" s="31">
        <v>4301051461</v>
      </c>
      <c r="D335" s="560">
        <v>4680115883604</v>
      </c>
      <c r="E335" s="561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7"/>
      <c r="R335" s="557"/>
      <c r="S335" s="557"/>
      <c r="T335" s="558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532</v>
      </c>
      <c r="B336" s="54" t="s">
        <v>533</v>
      </c>
      <c r="C336" s="31">
        <v>4301051864</v>
      </c>
      <c r="D336" s="560">
        <v>4680115883567</v>
      </c>
      <c r="E336" s="561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64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7"/>
      <c r="R336" s="557"/>
      <c r="S336" s="557"/>
      <c r="T336" s="558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53"/>
      <c r="B337" s="554"/>
      <c r="C337" s="554"/>
      <c r="D337" s="554"/>
      <c r="E337" s="554"/>
      <c r="F337" s="554"/>
      <c r="G337" s="554"/>
      <c r="H337" s="554"/>
      <c r="I337" s="554"/>
      <c r="J337" s="554"/>
      <c r="K337" s="554"/>
      <c r="L337" s="554"/>
      <c r="M337" s="554"/>
      <c r="N337" s="554"/>
      <c r="O337" s="555"/>
      <c r="P337" s="566" t="s">
        <v>70</v>
      </c>
      <c r="Q337" s="567"/>
      <c r="R337" s="567"/>
      <c r="S337" s="567"/>
      <c r="T337" s="567"/>
      <c r="U337" s="567"/>
      <c r="V337" s="568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hidden="1" x14ac:dyDescent="0.2">
      <c r="A338" s="554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55"/>
      <c r="P338" s="566" t="s">
        <v>70</v>
      </c>
      <c r="Q338" s="567"/>
      <c r="R338" s="567"/>
      <c r="S338" s="567"/>
      <c r="T338" s="567"/>
      <c r="U338" s="567"/>
      <c r="V338" s="568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hidden="1" customHeight="1" x14ac:dyDescent="0.2">
      <c r="A339" s="577" t="s">
        <v>535</v>
      </c>
      <c r="B339" s="578"/>
      <c r="C339" s="578"/>
      <c r="D339" s="578"/>
      <c r="E339" s="578"/>
      <c r="F339" s="578"/>
      <c r="G339" s="578"/>
      <c r="H339" s="578"/>
      <c r="I339" s="578"/>
      <c r="J339" s="578"/>
      <c r="K339" s="578"/>
      <c r="L339" s="578"/>
      <c r="M339" s="578"/>
      <c r="N339" s="578"/>
      <c r="O339" s="578"/>
      <c r="P339" s="578"/>
      <c r="Q339" s="578"/>
      <c r="R339" s="578"/>
      <c r="S339" s="578"/>
      <c r="T339" s="578"/>
      <c r="U339" s="578"/>
      <c r="V339" s="578"/>
      <c r="W339" s="578"/>
      <c r="X339" s="578"/>
      <c r="Y339" s="578"/>
      <c r="Z339" s="578"/>
      <c r="AA339" s="48"/>
      <c r="AB339" s="48"/>
      <c r="AC339" s="48"/>
    </row>
    <row r="340" spans="1:68" ht="16.5" hidden="1" customHeight="1" x14ac:dyDescent="0.25">
      <c r="A340" s="565" t="s">
        <v>536</v>
      </c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4"/>
      <c r="P340" s="554"/>
      <c r="Q340" s="554"/>
      <c r="R340" s="554"/>
      <c r="S340" s="554"/>
      <c r="T340" s="554"/>
      <c r="U340" s="554"/>
      <c r="V340" s="554"/>
      <c r="W340" s="554"/>
      <c r="X340" s="554"/>
      <c r="Y340" s="554"/>
      <c r="Z340" s="554"/>
      <c r="AA340" s="544"/>
      <c r="AB340" s="544"/>
      <c r="AC340" s="544"/>
    </row>
    <row r="341" spans="1:68" ht="14.25" hidden="1" customHeight="1" x14ac:dyDescent="0.25">
      <c r="A341" s="564" t="s">
        <v>102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45"/>
      <c r="AB341" s="545"/>
      <c r="AC341" s="545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60">
        <v>4680115884847</v>
      </c>
      <c r="E342" s="561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62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7"/>
      <c r="R342" s="557"/>
      <c r="S342" s="557"/>
      <c r="T342" s="558"/>
      <c r="U342" s="34"/>
      <c r="V342" s="34"/>
      <c r="W342" s="35" t="s">
        <v>68</v>
      </c>
      <c r="X342" s="549">
        <v>1000</v>
      </c>
      <c r="Y342" s="550">
        <f t="shared" ref="Y342:Y348" si="38">IFERROR(IF(X342="",0,CEILING((X342/$H342),1)*$H342),"")</f>
        <v>1005</v>
      </c>
      <c r="Z342" s="36">
        <f>IFERROR(IF(Y342=0,"",ROUNDUP(Y342/H342,0)*0.02175),"")</f>
        <v>1.4572499999999999</v>
      </c>
      <c r="AA342" s="56"/>
      <c r="AB342" s="57"/>
      <c r="AC342" s="387" t="s">
        <v>539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1032</v>
      </c>
      <c r="BN342" s="64">
        <f t="shared" ref="BN342:BN348" si="40">IFERROR(Y342*I342/H342,"0")</f>
        <v>1037.1600000000001</v>
      </c>
      <c r="BO342" s="64">
        <f t="shared" ref="BO342:BO348" si="41">IFERROR(1/J342*(X342/H342),"0")</f>
        <v>1.3888888888888888</v>
      </c>
      <c r="BP342" s="64">
        <f t="shared" ref="BP342:BP348" si="42">IFERROR(1/J342*(Y342/H342),"0")</f>
        <v>1.3958333333333333</v>
      </c>
    </row>
    <row r="343" spans="1:68" ht="27" customHeight="1" x14ac:dyDescent="0.25">
      <c r="A343" s="54" t="s">
        <v>540</v>
      </c>
      <c r="B343" s="54" t="s">
        <v>541</v>
      </c>
      <c r="C343" s="31">
        <v>4301011870</v>
      </c>
      <c r="D343" s="560">
        <v>4680115884854</v>
      </c>
      <c r="E343" s="561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67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7"/>
      <c r="R343" s="557"/>
      <c r="S343" s="557"/>
      <c r="T343" s="558"/>
      <c r="U343" s="34"/>
      <c r="V343" s="34"/>
      <c r="W343" s="35" t="s">
        <v>68</v>
      </c>
      <c r="X343" s="549">
        <v>1000</v>
      </c>
      <c r="Y343" s="550">
        <f t="shared" si="38"/>
        <v>1005</v>
      </c>
      <c r="Z343" s="36">
        <f>IFERROR(IF(Y343=0,"",ROUNDUP(Y343/H343,0)*0.02175),"")</f>
        <v>1.4572499999999999</v>
      </c>
      <c r="AA343" s="56"/>
      <c r="AB343" s="57"/>
      <c r="AC343" s="389" t="s">
        <v>542</v>
      </c>
      <c r="AG343" s="64"/>
      <c r="AJ343" s="68"/>
      <c r="AK343" s="68">
        <v>0</v>
      </c>
      <c r="BB343" s="390" t="s">
        <v>1</v>
      </c>
      <c r="BM343" s="64">
        <f t="shared" si="39"/>
        <v>1032</v>
      </c>
      <c r="BN343" s="64">
        <f t="shared" si="40"/>
        <v>1037.1600000000001</v>
      </c>
      <c r="BO343" s="64">
        <f t="shared" si="41"/>
        <v>1.3888888888888888</v>
      </c>
      <c r="BP343" s="64">
        <f t="shared" si="42"/>
        <v>1.3958333333333333</v>
      </c>
    </row>
    <row r="344" spans="1:68" ht="27" customHeight="1" x14ac:dyDescent="0.25">
      <c r="A344" s="54" t="s">
        <v>543</v>
      </c>
      <c r="B344" s="54" t="s">
        <v>544</v>
      </c>
      <c r="C344" s="31">
        <v>4301011832</v>
      </c>
      <c r="D344" s="560">
        <v>4607091383997</v>
      </c>
      <c r="E344" s="561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63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7"/>
      <c r="R344" s="557"/>
      <c r="S344" s="557"/>
      <c r="T344" s="558"/>
      <c r="U344" s="34"/>
      <c r="V344" s="34"/>
      <c r="W344" s="35" t="s">
        <v>68</v>
      </c>
      <c r="X344" s="549">
        <v>1000</v>
      </c>
      <c r="Y344" s="550">
        <f t="shared" si="38"/>
        <v>1005</v>
      </c>
      <c r="Z344" s="36">
        <f>IFERROR(IF(Y344=0,"",ROUNDUP(Y344/H344,0)*0.02175),"")</f>
        <v>1.4572499999999999</v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si="39"/>
        <v>1032</v>
      </c>
      <c r="BN344" s="64">
        <f t="shared" si="40"/>
        <v>1037.1600000000001</v>
      </c>
      <c r="BO344" s="64">
        <f t="shared" si="41"/>
        <v>1.3888888888888888</v>
      </c>
      <c r="BP344" s="64">
        <f t="shared" si="42"/>
        <v>1.3958333333333333</v>
      </c>
    </row>
    <row r="345" spans="1:68" ht="37.5" hidden="1" customHeight="1" x14ac:dyDescent="0.25">
      <c r="A345" s="54" t="s">
        <v>546</v>
      </c>
      <c r="B345" s="54" t="s">
        <v>547</v>
      </c>
      <c r="C345" s="31">
        <v>4301011867</v>
      </c>
      <c r="D345" s="560">
        <v>4680115884830</v>
      </c>
      <c r="E345" s="561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0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7"/>
      <c r="R345" s="557"/>
      <c r="S345" s="557"/>
      <c r="T345" s="558"/>
      <c r="U345" s="34"/>
      <c r="V345" s="34"/>
      <c r="W345" s="35" t="s">
        <v>68</v>
      </c>
      <c r="X345" s="549">
        <v>0</v>
      </c>
      <c r="Y345" s="550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hidden="1" customHeight="1" x14ac:dyDescent="0.25">
      <c r="A346" s="54" t="s">
        <v>549</v>
      </c>
      <c r="B346" s="54" t="s">
        <v>550</v>
      </c>
      <c r="C346" s="31">
        <v>4301011433</v>
      </c>
      <c r="D346" s="560">
        <v>4680115882638</v>
      </c>
      <c r="E346" s="561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6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7"/>
      <c r="R346" s="557"/>
      <c r="S346" s="557"/>
      <c r="T346" s="558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552</v>
      </c>
      <c r="B347" s="54" t="s">
        <v>553</v>
      </c>
      <c r="C347" s="31">
        <v>4301011952</v>
      </c>
      <c r="D347" s="560">
        <v>4680115884922</v>
      </c>
      <c r="E347" s="561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61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7"/>
      <c r="R347" s="557"/>
      <c r="S347" s="557"/>
      <c r="T347" s="558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554</v>
      </c>
      <c r="B348" s="54" t="s">
        <v>555</v>
      </c>
      <c r="C348" s="31">
        <v>4301011868</v>
      </c>
      <c r="D348" s="560">
        <v>4680115884861</v>
      </c>
      <c r="E348" s="561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7"/>
      <c r="R348" s="557"/>
      <c r="S348" s="557"/>
      <c r="T348" s="558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53"/>
      <c r="B349" s="554"/>
      <c r="C349" s="554"/>
      <c r="D349" s="554"/>
      <c r="E349" s="554"/>
      <c r="F349" s="554"/>
      <c r="G349" s="554"/>
      <c r="H349" s="554"/>
      <c r="I349" s="554"/>
      <c r="J349" s="554"/>
      <c r="K349" s="554"/>
      <c r="L349" s="554"/>
      <c r="M349" s="554"/>
      <c r="N349" s="554"/>
      <c r="O349" s="555"/>
      <c r="P349" s="566" t="s">
        <v>70</v>
      </c>
      <c r="Q349" s="567"/>
      <c r="R349" s="567"/>
      <c r="S349" s="567"/>
      <c r="T349" s="567"/>
      <c r="U349" s="567"/>
      <c r="V349" s="568"/>
      <c r="W349" s="37" t="s">
        <v>71</v>
      </c>
      <c r="X349" s="551">
        <f>IFERROR(X342/H342,"0")+IFERROR(X343/H343,"0")+IFERROR(X344/H344,"0")+IFERROR(X345/H345,"0")+IFERROR(X346/H346,"0")+IFERROR(X347/H347,"0")+IFERROR(X348/H348,"0")</f>
        <v>200</v>
      </c>
      <c r="Y349" s="551">
        <f>IFERROR(Y342/H342,"0")+IFERROR(Y343/H343,"0")+IFERROR(Y344/H344,"0")+IFERROR(Y345/H345,"0")+IFERROR(Y346/H346,"0")+IFERROR(Y347/H347,"0")+IFERROR(Y348/H348,"0")</f>
        <v>201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4.3717499999999996</v>
      </c>
      <c r="AA349" s="552"/>
      <c r="AB349" s="552"/>
      <c r="AC349" s="552"/>
    </row>
    <row r="350" spans="1:68" x14ac:dyDescent="0.2">
      <c r="A350" s="554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55"/>
      <c r="P350" s="566" t="s">
        <v>70</v>
      </c>
      <c r="Q350" s="567"/>
      <c r="R350" s="567"/>
      <c r="S350" s="567"/>
      <c r="T350" s="567"/>
      <c r="U350" s="567"/>
      <c r="V350" s="568"/>
      <c r="W350" s="37" t="s">
        <v>68</v>
      </c>
      <c r="X350" s="551">
        <f>IFERROR(SUM(X342:X348),"0")</f>
        <v>3000</v>
      </c>
      <c r="Y350" s="551">
        <f>IFERROR(SUM(Y342:Y348),"0")</f>
        <v>3015</v>
      </c>
      <c r="Z350" s="37"/>
      <c r="AA350" s="552"/>
      <c r="AB350" s="552"/>
      <c r="AC350" s="552"/>
    </row>
    <row r="351" spans="1:68" ht="14.25" hidden="1" customHeight="1" x14ac:dyDescent="0.25">
      <c r="A351" s="564" t="s">
        <v>134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4"/>
      <c r="Y351" s="554"/>
      <c r="Z351" s="554"/>
      <c r="AA351" s="545"/>
      <c r="AB351" s="545"/>
      <c r="AC351" s="545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60">
        <v>4607091383980</v>
      </c>
      <c r="E352" s="561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7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7"/>
      <c r="R352" s="557"/>
      <c r="S352" s="557"/>
      <c r="T352" s="558"/>
      <c r="U352" s="34"/>
      <c r="V352" s="34"/>
      <c r="W352" s="35" t="s">
        <v>68</v>
      </c>
      <c r="X352" s="549">
        <v>1000</v>
      </c>
      <c r="Y352" s="550">
        <f>IFERROR(IF(X352="",0,CEILING((X352/$H352),1)*$H352),"")</f>
        <v>1005</v>
      </c>
      <c r="Z352" s="36">
        <f>IFERROR(IF(Y352=0,"",ROUNDUP(Y352/H352,0)*0.02175),"")</f>
        <v>1.4572499999999999</v>
      </c>
      <c r="AA352" s="56"/>
      <c r="AB352" s="57"/>
      <c r="AC352" s="401" t="s">
        <v>558</v>
      </c>
      <c r="AG352" s="64"/>
      <c r="AJ352" s="68"/>
      <c r="AK352" s="68">
        <v>0</v>
      </c>
      <c r="BB352" s="402" t="s">
        <v>1</v>
      </c>
      <c r="BM352" s="64">
        <f>IFERROR(X352*I352/H352,"0")</f>
        <v>1032</v>
      </c>
      <c r="BN352" s="64">
        <f>IFERROR(Y352*I352/H352,"0")</f>
        <v>1037.1600000000001</v>
      </c>
      <c r="BO352" s="64">
        <f>IFERROR(1/J352*(X352/H352),"0")</f>
        <v>1.3888888888888888</v>
      </c>
      <c r="BP352" s="64">
        <f>IFERROR(1/J352*(Y352/H352),"0")</f>
        <v>1.3958333333333333</v>
      </c>
    </row>
    <row r="353" spans="1:68" ht="16.5" hidden="1" customHeight="1" x14ac:dyDescent="0.25">
      <c r="A353" s="54" t="s">
        <v>559</v>
      </c>
      <c r="B353" s="54" t="s">
        <v>560</v>
      </c>
      <c r="C353" s="31">
        <v>4301020179</v>
      </c>
      <c r="D353" s="560">
        <v>4607091384178</v>
      </c>
      <c r="E353" s="561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7"/>
      <c r="R353" s="557"/>
      <c r="S353" s="557"/>
      <c r="T353" s="558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53"/>
      <c r="B354" s="554"/>
      <c r="C354" s="554"/>
      <c r="D354" s="554"/>
      <c r="E354" s="554"/>
      <c r="F354" s="554"/>
      <c r="G354" s="554"/>
      <c r="H354" s="554"/>
      <c r="I354" s="554"/>
      <c r="J354" s="554"/>
      <c r="K354" s="554"/>
      <c r="L354" s="554"/>
      <c r="M354" s="554"/>
      <c r="N354" s="554"/>
      <c r="O354" s="555"/>
      <c r="P354" s="566" t="s">
        <v>70</v>
      </c>
      <c r="Q354" s="567"/>
      <c r="R354" s="567"/>
      <c r="S354" s="567"/>
      <c r="T354" s="567"/>
      <c r="U354" s="567"/>
      <c r="V354" s="568"/>
      <c r="W354" s="37" t="s">
        <v>71</v>
      </c>
      <c r="X354" s="551">
        <f>IFERROR(X352/H352,"0")+IFERROR(X353/H353,"0")</f>
        <v>66.666666666666671</v>
      </c>
      <c r="Y354" s="551">
        <f>IFERROR(Y352/H352,"0")+IFERROR(Y353/H353,"0")</f>
        <v>67</v>
      </c>
      <c r="Z354" s="551">
        <f>IFERROR(IF(Z352="",0,Z352),"0")+IFERROR(IF(Z353="",0,Z353),"0")</f>
        <v>1.4572499999999999</v>
      </c>
      <c r="AA354" s="552"/>
      <c r="AB354" s="552"/>
      <c r="AC354" s="552"/>
    </row>
    <row r="355" spans="1:68" x14ac:dyDescent="0.2">
      <c r="A355" s="554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55"/>
      <c r="P355" s="566" t="s">
        <v>70</v>
      </c>
      <c r="Q355" s="567"/>
      <c r="R355" s="567"/>
      <c r="S355" s="567"/>
      <c r="T355" s="567"/>
      <c r="U355" s="567"/>
      <c r="V355" s="568"/>
      <c r="W355" s="37" t="s">
        <v>68</v>
      </c>
      <c r="X355" s="551">
        <f>IFERROR(SUM(X352:X353),"0")</f>
        <v>1000</v>
      </c>
      <c r="Y355" s="551">
        <f>IFERROR(SUM(Y352:Y353),"0")</f>
        <v>1005</v>
      </c>
      <c r="Z355" s="37"/>
      <c r="AA355" s="552"/>
      <c r="AB355" s="552"/>
      <c r="AC355" s="552"/>
    </row>
    <row r="356" spans="1:68" ht="14.25" hidden="1" customHeight="1" x14ac:dyDescent="0.25">
      <c r="A356" s="564" t="s">
        <v>72</v>
      </c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4"/>
      <c r="P356" s="554"/>
      <c r="Q356" s="554"/>
      <c r="R356" s="554"/>
      <c r="S356" s="554"/>
      <c r="T356" s="554"/>
      <c r="U356" s="554"/>
      <c r="V356" s="554"/>
      <c r="W356" s="554"/>
      <c r="X356" s="554"/>
      <c r="Y356" s="554"/>
      <c r="Z356" s="554"/>
      <c r="AA356" s="545"/>
      <c r="AB356" s="545"/>
      <c r="AC356" s="545"/>
    </row>
    <row r="357" spans="1:68" ht="27" hidden="1" customHeight="1" x14ac:dyDescent="0.25">
      <c r="A357" s="54" t="s">
        <v>561</v>
      </c>
      <c r="B357" s="54" t="s">
        <v>562</v>
      </c>
      <c r="C357" s="31">
        <v>4301051903</v>
      </c>
      <c r="D357" s="560">
        <v>4607091383928</v>
      </c>
      <c r="E357" s="561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62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7"/>
      <c r="R357" s="557"/>
      <c r="S357" s="557"/>
      <c r="T357" s="558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564</v>
      </c>
      <c r="B358" s="54" t="s">
        <v>565</v>
      </c>
      <c r="C358" s="31">
        <v>4301051897</v>
      </c>
      <c r="D358" s="560">
        <v>4607091384260</v>
      </c>
      <c r="E358" s="561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78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7"/>
      <c r="R358" s="557"/>
      <c r="S358" s="557"/>
      <c r="T358" s="558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566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53"/>
      <c r="B359" s="554"/>
      <c r="C359" s="554"/>
      <c r="D359" s="554"/>
      <c r="E359" s="554"/>
      <c r="F359" s="554"/>
      <c r="G359" s="554"/>
      <c r="H359" s="554"/>
      <c r="I359" s="554"/>
      <c r="J359" s="554"/>
      <c r="K359" s="554"/>
      <c r="L359" s="554"/>
      <c r="M359" s="554"/>
      <c r="N359" s="554"/>
      <c r="O359" s="555"/>
      <c r="P359" s="566" t="s">
        <v>70</v>
      </c>
      <c r="Q359" s="567"/>
      <c r="R359" s="567"/>
      <c r="S359" s="567"/>
      <c r="T359" s="567"/>
      <c r="U359" s="567"/>
      <c r="V359" s="568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54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55"/>
      <c r="P360" s="566" t="s">
        <v>70</v>
      </c>
      <c r="Q360" s="567"/>
      <c r="R360" s="567"/>
      <c r="S360" s="567"/>
      <c r="T360" s="567"/>
      <c r="U360" s="567"/>
      <c r="V360" s="568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64" t="s">
        <v>164</v>
      </c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4"/>
      <c r="P361" s="554"/>
      <c r="Q361" s="554"/>
      <c r="R361" s="554"/>
      <c r="S361" s="554"/>
      <c r="T361" s="554"/>
      <c r="U361" s="554"/>
      <c r="V361" s="554"/>
      <c r="W361" s="554"/>
      <c r="X361" s="554"/>
      <c r="Y361" s="554"/>
      <c r="Z361" s="554"/>
      <c r="AA361" s="545"/>
      <c r="AB361" s="545"/>
      <c r="AC361" s="545"/>
    </row>
    <row r="362" spans="1:68" ht="16.5" hidden="1" customHeight="1" x14ac:dyDescent="0.25">
      <c r="A362" s="54" t="s">
        <v>567</v>
      </c>
      <c r="B362" s="54" t="s">
        <v>568</v>
      </c>
      <c r="C362" s="31">
        <v>4301060524</v>
      </c>
      <c r="D362" s="560">
        <v>4607091384673</v>
      </c>
      <c r="E362" s="561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622" t="s">
        <v>569</v>
      </c>
      <c r="Q362" s="557"/>
      <c r="R362" s="557"/>
      <c r="S362" s="557"/>
      <c r="T362" s="558"/>
      <c r="U362" s="34"/>
      <c r="V362" s="34"/>
      <c r="W362" s="35" t="s">
        <v>68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570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53"/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55"/>
      <c r="P363" s="566" t="s">
        <v>70</v>
      </c>
      <c r="Q363" s="567"/>
      <c r="R363" s="567"/>
      <c r="S363" s="567"/>
      <c r="T363" s="567"/>
      <c r="U363" s="567"/>
      <c r="V363" s="568"/>
      <c r="W363" s="37" t="s">
        <v>71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hidden="1" x14ac:dyDescent="0.2">
      <c r="A364" s="554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55"/>
      <c r="P364" s="566" t="s">
        <v>70</v>
      </c>
      <c r="Q364" s="567"/>
      <c r="R364" s="567"/>
      <c r="S364" s="567"/>
      <c r="T364" s="567"/>
      <c r="U364" s="567"/>
      <c r="V364" s="568"/>
      <c r="W364" s="37" t="s">
        <v>68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hidden="1" customHeight="1" x14ac:dyDescent="0.25">
      <c r="A365" s="565" t="s">
        <v>571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4"/>
      <c r="Y365" s="554"/>
      <c r="Z365" s="554"/>
      <c r="AA365" s="544"/>
      <c r="AB365" s="544"/>
      <c r="AC365" s="544"/>
    </row>
    <row r="366" spans="1:68" ht="14.25" hidden="1" customHeight="1" x14ac:dyDescent="0.25">
      <c r="A366" s="564" t="s">
        <v>102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45"/>
      <c r="AB366" s="545"/>
      <c r="AC366" s="545"/>
    </row>
    <row r="367" spans="1:68" ht="37.5" hidden="1" customHeight="1" x14ac:dyDescent="0.25">
      <c r="A367" s="54" t="s">
        <v>572</v>
      </c>
      <c r="B367" s="54" t="s">
        <v>573</v>
      </c>
      <c r="C367" s="31">
        <v>4301011873</v>
      </c>
      <c r="D367" s="560">
        <v>4680115881907</v>
      </c>
      <c r="E367" s="561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6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7"/>
      <c r="R367" s="557"/>
      <c r="S367" s="557"/>
      <c r="T367" s="558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574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575</v>
      </c>
      <c r="B368" s="54" t="s">
        <v>576</v>
      </c>
      <c r="C368" s="31">
        <v>4301011875</v>
      </c>
      <c r="D368" s="560">
        <v>4680115884885</v>
      </c>
      <c r="E368" s="561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5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7"/>
      <c r="R368" s="557"/>
      <c r="S368" s="557"/>
      <c r="T368" s="558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577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578</v>
      </c>
      <c r="B369" s="54" t="s">
        <v>579</v>
      </c>
      <c r="C369" s="31">
        <v>4301011871</v>
      </c>
      <c r="D369" s="560">
        <v>4680115884908</v>
      </c>
      <c r="E369" s="561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61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7"/>
      <c r="R369" s="557"/>
      <c r="S369" s="557"/>
      <c r="T369" s="558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577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53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55"/>
      <c r="P370" s="566" t="s">
        <v>70</v>
      </c>
      <c r="Q370" s="567"/>
      <c r="R370" s="567"/>
      <c r="S370" s="567"/>
      <c r="T370" s="567"/>
      <c r="U370" s="567"/>
      <c r="V370" s="568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hidden="1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55"/>
      <c r="P371" s="566" t="s">
        <v>70</v>
      </c>
      <c r="Q371" s="567"/>
      <c r="R371" s="567"/>
      <c r="S371" s="567"/>
      <c r="T371" s="567"/>
      <c r="U371" s="567"/>
      <c r="V371" s="568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hidden="1" customHeight="1" x14ac:dyDescent="0.25">
      <c r="A372" s="564" t="s">
        <v>63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45"/>
      <c r="AB372" s="545"/>
      <c r="AC372" s="545"/>
    </row>
    <row r="373" spans="1:68" ht="27" hidden="1" customHeight="1" x14ac:dyDescent="0.25">
      <c r="A373" s="54" t="s">
        <v>580</v>
      </c>
      <c r="B373" s="54" t="s">
        <v>581</v>
      </c>
      <c r="C373" s="31">
        <v>4301031303</v>
      </c>
      <c r="D373" s="560">
        <v>4607091384802</v>
      </c>
      <c r="E373" s="561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55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7"/>
      <c r="R373" s="557"/>
      <c r="S373" s="557"/>
      <c r="T373" s="558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582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53"/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55"/>
      <c r="P374" s="566" t="s">
        <v>70</v>
      </c>
      <c r="Q374" s="567"/>
      <c r="R374" s="567"/>
      <c r="S374" s="567"/>
      <c r="T374" s="567"/>
      <c r="U374" s="567"/>
      <c r="V374" s="568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54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55"/>
      <c r="P375" s="566" t="s">
        <v>70</v>
      </c>
      <c r="Q375" s="567"/>
      <c r="R375" s="567"/>
      <c r="S375" s="567"/>
      <c r="T375" s="567"/>
      <c r="U375" s="567"/>
      <c r="V375" s="568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64" t="s">
        <v>72</v>
      </c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4"/>
      <c r="P376" s="554"/>
      <c r="Q376" s="554"/>
      <c r="R376" s="554"/>
      <c r="S376" s="554"/>
      <c r="T376" s="554"/>
      <c r="U376" s="554"/>
      <c r="V376" s="554"/>
      <c r="W376" s="554"/>
      <c r="X376" s="554"/>
      <c r="Y376" s="554"/>
      <c r="Z376" s="554"/>
      <c r="AA376" s="545"/>
      <c r="AB376" s="545"/>
      <c r="AC376" s="545"/>
    </row>
    <row r="377" spans="1:68" ht="27" customHeight="1" x14ac:dyDescent="0.25">
      <c r="A377" s="54" t="s">
        <v>583</v>
      </c>
      <c r="B377" s="54" t="s">
        <v>584</v>
      </c>
      <c r="C377" s="31">
        <v>4301051899</v>
      </c>
      <c r="D377" s="560">
        <v>4607091384246</v>
      </c>
      <c r="E377" s="561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87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7"/>
      <c r="R377" s="557"/>
      <c r="S377" s="557"/>
      <c r="T377" s="558"/>
      <c r="U377" s="34"/>
      <c r="V377" s="34"/>
      <c r="W377" s="35" t="s">
        <v>68</v>
      </c>
      <c r="X377" s="549">
        <v>2000</v>
      </c>
      <c r="Y377" s="550">
        <f>IFERROR(IF(X377="",0,CEILING((X377/$H377),1)*$H377),"")</f>
        <v>2007</v>
      </c>
      <c r="Z377" s="36">
        <f>IFERROR(IF(Y377=0,"",ROUNDUP(Y377/H377,0)*0.01898),"")</f>
        <v>4.2325400000000002</v>
      </c>
      <c r="AA377" s="56"/>
      <c r="AB377" s="57"/>
      <c r="AC377" s="419" t="s">
        <v>585</v>
      </c>
      <c r="AG377" s="64"/>
      <c r="AJ377" s="68"/>
      <c r="AK377" s="68">
        <v>0</v>
      </c>
      <c r="BB377" s="420" t="s">
        <v>1</v>
      </c>
      <c r="BM377" s="64">
        <f>IFERROR(X377*I377/H377,"0")</f>
        <v>2115.3333333333335</v>
      </c>
      <c r="BN377" s="64">
        <f>IFERROR(Y377*I377/H377,"0")</f>
        <v>2122.7370000000001</v>
      </c>
      <c r="BO377" s="64">
        <f>IFERROR(1/J377*(X377/H377),"0")</f>
        <v>3.4722222222222223</v>
      </c>
      <c r="BP377" s="64">
        <f>IFERROR(1/J377*(Y377/H377),"0")</f>
        <v>3.484375</v>
      </c>
    </row>
    <row r="378" spans="1:68" ht="27" hidden="1" customHeight="1" x14ac:dyDescent="0.25">
      <c r="A378" s="54" t="s">
        <v>586</v>
      </c>
      <c r="B378" s="54" t="s">
        <v>587</v>
      </c>
      <c r="C378" s="31">
        <v>4301051660</v>
      </c>
      <c r="D378" s="560">
        <v>4607091384253</v>
      </c>
      <c r="E378" s="561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7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7"/>
      <c r="R378" s="557"/>
      <c r="S378" s="557"/>
      <c r="T378" s="558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585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53"/>
      <c r="B379" s="554"/>
      <c r="C379" s="554"/>
      <c r="D379" s="554"/>
      <c r="E379" s="554"/>
      <c r="F379" s="554"/>
      <c r="G379" s="554"/>
      <c r="H379" s="554"/>
      <c r="I379" s="554"/>
      <c r="J379" s="554"/>
      <c r="K379" s="554"/>
      <c r="L379" s="554"/>
      <c r="M379" s="554"/>
      <c r="N379" s="554"/>
      <c r="O379" s="555"/>
      <c r="P379" s="566" t="s">
        <v>70</v>
      </c>
      <c r="Q379" s="567"/>
      <c r="R379" s="567"/>
      <c r="S379" s="567"/>
      <c r="T379" s="567"/>
      <c r="U379" s="567"/>
      <c r="V379" s="568"/>
      <c r="W379" s="37" t="s">
        <v>71</v>
      </c>
      <c r="X379" s="551">
        <f>IFERROR(X377/H377,"0")+IFERROR(X378/H378,"0")</f>
        <v>222.22222222222223</v>
      </c>
      <c r="Y379" s="551">
        <f>IFERROR(Y377/H377,"0")+IFERROR(Y378/H378,"0")</f>
        <v>223</v>
      </c>
      <c r="Z379" s="551">
        <f>IFERROR(IF(Z377="",0,Z377),"0")+IFERROR(IF(Z378="",0,Z378),"0")</f>
        <v>4.2325400000000002</v>
      </c>
      <c r="AA379" s="552"/>
      <c r="AB379" s="552"/>
      <c r="AC379" s="552"/>
    </row>
    <row r="380" spans="1:68" x14ac:dyDescent="0.2">
      <c r="A380" s="554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55"/>
      <c r="P380" s="566" t="s">
        <v>70</v>
      </c>
      <c r="Q380" s="567"/>
      <c r="R380" s="567"/>
      <c r="S380" s="567"/>
      <c r="T380" s="567"/>
      <c r="U380" s="567"/>
      <c r="V380" s="568"/>
      <c r="W380" s="37" t="s">
        <v>68</v>
      </c>
      <c r="X380" s="551">
        <f>IFERROR(SUM(X377:X378),"0")</f>
        <v>2000</v>
      </c>
      <c r="Y380" s="551">
        <f>IFERROR(SUM(Y377:Y378),"0")</f>
        <v>2007</v>
      </c>
      <c r="Z380" s="37"/>
      <c r="AA380" s="552"/>
      <c r="AB380" s="552"/>
      <c r="AC380" s="552"/>
    </row>
    <row r="381" spans="1:68" ht="14.25" hidden="1" customHeight="1" x14ac:dyDescent="0.25">
      <c r="A381" s="564" t="s">
        <v>164</v>
      </c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4"/>
      <c r="P381" s="554"/>
      <c r="Q381" s="554"/>
      <c r="R381" s="554"/>
      <c r="S381" s="554"/>
      <c r="T381" s="554"/>
      <c r="U381" s="554"/>
      <c r="V381" s="554"/>
      <c r="W381" s="554"/>
      <c r="X381" s="554"/>
      <c r="Y381" s="554"/>
      <c r="Z381" s="554"/>
      <c r="AA381" s="545"/>
      <c r="AB381" s="545"/>
      <c r="AC381" s="545"/>
    </row>
    <row r="382" spans="1:68" ht="27" hidden="1" customHeight="1" x14ac:dyDescent="0.25">
      <c r="A382" s="54" t="s">
        <v>588</v>
      </c>
      <c r="B382" s="54" t="s">
        <v>589</v>
      </c>
      <c r="C382" s="31">
        <v>4301060441</v>
      </c>
      <c r="D382" s="560">
        <v>4607091389357</v>
      </c>
      <c r="E382" s="561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82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7"/>
      <c r="R382" s="557"/>
      <c r="S382" s="557"/>
      <c r="T382" s="558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590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53"/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55"/>
      <c r="P383" s="566" t="s">
        <v>70</v>
      </c>
      <c r="Q383" s="567"/>
      <c r="R383" s="567"/>
      <c r="S383" s="567"/>
      <c r="T383" s="567"/>
      <c r="U383" s="567"/>
      <c r="V383" s="568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54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55"/>
      <c r="P384" s="566" t="s">
        <v>70</v>
      </c>
      <c r="Q384" s="567"/>
      <c r="R384" s="567"/>
      <c r="S384" s="567"/>
      <c r="T384" s="567"/>
      <c r="U384" s="567"/>
      <c r="V384" s="568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577" t="s">
        <v>591</v>
      </c>
      <c r="B385" s="578"/>
      <c r="C385" s="578"/>
      <c r="D385" s="578"/>
      <c r="E385" s="578"/>
      <c r="F385" s="578"/>
      <c r="G385" s="578"/>
      <c r="H385" s="578"/>
      <c r="I385" s="578"/>
      <c r="J385" s="578"/>
      <c r="K385" s="578"/>
      <c r="L385" s="578"/>
      <c r="M385" s="578"/>
      <c r="N385" s="578"/>
      <c r="O385" s="578"/>
      <c r="P385" s="578"/>
      <c r="Q385" s="578"/>
      <c r="R385" s="578"/>
      <c r="S385" s="578"/>
      <c r="T385" s="578"/>
      <c r="U385" s="578"/>
      <c r="V385" s="578"/>
      <c r="W385" s="578"/>
      <c r="X385" s="578"/>
      <c r="Y385" s="578"/>
      <c r="Z385" s="578"/>
      <c r="AA385" s="48"/>
      <c r="AB385" s="48"/>
      <c r="AC385" s="48"/>
    </row>
    <row r="386" spans="1:68" ht="16.5" hidden="1" customHeight="1" x14ac:dyDescent="0.25">
      <c r="A386" s="565" t="s">
        <v>592</v>
      </c>
      <c r="B386" s="554"/>
      <c r="C386" s="554"/>
      <c r="D386" s="554"/>
      <c r="E386" s="554"/>
      <c r="F386" s="554"/>
      <c r="G386" s="554"/>
      <c r="H386" s="554"/>
      <c r="I386" s="554"/>
      <c r="J386" s="554"/>
      <c r="K386" s="554"/>
      <c r="L386" s="554"/>
      <c r="M386" s="554"/>
      <c r="N386" s="554"/>
      <c r="O386" s="554"/>
      <c r="P386" s="554"/>
      <c r="Q386" s="554"/>
      <c r="R386" s="554"/>
      <c r="S386" s="554"/>
      <c r="T386" s="554"/>
      <c r="U386" s="554"/>
      <c r="V386" s="554"/>
      <c r="W386" s="554"/>
      <c r="X386" s="554"/>
      <c r="Y386" s="554"/>
      <c r="Z386" s="554"/>
      <c r="AA386" s="544"/>
      <c r="AB386" s="544"/>
      <c r="AC386" s="544"/>
    </row>
    <row r="387" spans="1:68" ht="14.25" hidden="1" customHeight="1" x14ac:dyDescent="0.25">
      <c r="A387" s="564" t="s">
        <v>63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45"/>
      <c r="AB387" s="545"/>
      <c r="AC387" s="545"/>
    </row>
    <row r="388" spans="1:68" ht="27" hidden="1" customHeight="1" x14ac:dyDescent="0.25">
      <c r="A388" s="54" t="s">
        <v>593</v>
      </c>
      <c r="B388" s="54" t="s">
        <v>594</v>
      </c>
      <c r="C388" s="31">
        <v>4301031405</v>
      </c>
      <c r="D388" s="560">
        <v>4680115886100</v>
      </c>
      <c r="E388" s="561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69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7"/>
      <c r="R388" s="557"/>
      <c r="S388" s="557"/>
      <c r="T388" s="558"/>
      <c r="U388" s="34"/>
      <c r="V388" s="34"/>
      <c r="W388" s="35" t="s">
        <v>68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595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hidden="1" customHeight="1" x14ac:dyDescent="0.25">
      <c r="A389" s="54" t="s">
        <v>596</v>
      </c>
      <c r="B389" s="54" t="s">
        <v>597</v>
      </c>
      <c r="C389" s="31">
        <v>4301031406</v>
      </c>
      <c r="D389" s="560">
        <v>4680115886117</v>
      </c>
      <c r="E389" s="561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88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7"/>
      <c r="R389" s="557"/>
      <c r="S389" s="557"/>
      <c r="T389" s="558"/>
      <c r="U389" s="34"/>
      <c r="V389" s="34"/>
      <c r="W389" s="35" t="s">
        <v>68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598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596</v>
      </c>
      <c r="B390" s="54" t="s">
        <v>599</v>
      </c>
      <c r="C390" s="31">
        <v>4301031382</v>
      </c>
      <c r="D390" s="560">
        <v>4680115886117</v>
      </c>
      <c r="E390" s="561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6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7"/>
      <c r="R390" s="557"/>
      <c r="S390" s="557"/>
      <c r="T390" s="558"/>
      <c r="U390" s="34"/>
      <c r="V390" s="34"/>
      <c r="W390" s="35" t="s">
        <v>68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600</v>
      </c>
      <c r="B391" s="54" t="s">
        <v>601</v>
      </c>
      <c r="C391" s="31">
        <v>4301031402</v>
      </c>
      <c r="D391" s="560">
        <v>4680115886124</v>
      </c>
      <c r="E391" s="561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87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7"/>
      <c r="R391" s="557"/>
      <c r="S391" s="557"/>
      <c r="T391" s="558"/>
      <c r="U391" s="34"/>
      <c r="V391" s="34"/>
      <c r="W391" s="35" t="s">
        <v>68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603</v>
      </c>
      <c r="B392" s="54" t="s">
        <v>604</v>
      </c>
      <c r="C392" s="31">
        <v>4301031366</v>
      </c>
      <c r="D392" s="560">
        <v>4680115883147</v>
      </c>
      <c r="E392" s="561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85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7"/>
      <c r="R392" s="557"/>
      <c r="S392" s="557"/>
      <c r="T392" s="558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595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605</v>
      </c>
      <c r="B393" s="54" t="s">
        <v>606</v>
      </c>
      <c r="C393" s="31">
        <v>4301031362</v>
      </c>
      <c r="D393" s="560">
        <v>4607091384338</v>
      </c>
      <c r="E393" s="561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69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7"/>
      <c r="R393" s="557"/>
      <c r="S393" s="557"/>
      <c r="T393" s="558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595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hidden="1" customHeight="1" x14ac:dyDescent="0.25">
      <c r="A394" s="54" t="s">
        <v>607</v>
      </c>
      <c r="B394" s="54" t="s">
        <v>608</v>
      </c>
      <c r="C394" s="31">
        <v>4301031361</v>
      </c>
      <c r="D394" s="560">
        <v>4607091389524</v>
      </c>
      <c r="E394" s="561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0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7"/>
      <c r="R394" s="557"/>
      <c r="S394" s="557"/>
      <c r="T394" s="558"/>
      <c r="U394" s="34"/>
      <c r="V394" s="34"/>
      <c r="W394" s="35" t="s">
        <v>68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609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610</v>
      </c>
      <c r="B395" s="54" t="s">
        <v>611</v>
      </c>
      <c r="C395" s="31">
        <v>4301031364</v>
      </c>
      <c r="D395" s="560">
        <v>4680115883161</v>
      </c>
      <c r="E395" s="561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69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7"/>
      <c r="R395" s="557"/>
      <c r="S395" s="557"/>
      <c r="T395" s="558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612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613</v>
      </c>
      <c r="B396" s="54" t="s">
        <v>614</v>
      </c>
      <c r="C396" s="31">
        <v>4301031358</v>
      </c>
      <c r="D396" s="560">
        <v>4607091389531</v>
      </c>
      <c r="E396" s="561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4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7"/>
      <c r="R396" s="557"/>
      <c r="S396" s="557"/>
      <c r="T396" s="558"/>
      <c r="U396" s="34"/>
      <c r="V396" s="34"/>
      <c r="W396" s="35" t="s">
        <v>68</v>
      </c>
      <c r="X396" s="549">
        <v>0</v>
      </c>
      <c r="Y396" s="550">
        <f t="shared" si="43"/>
        <v>0</v>
      </c>
      <c r="Z396" s="36" t="str">
        <f t="shared" si="48"/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hidden="1" customHeight="1" x14ac:dyDescent="0.25">
      <c r="A397" s="54" t="s">
        <v>616</v>
      </c>
      <c r="B397" s="54" t="s">
        <v>617</v>
      </c>
      <c r="C397" s="31">
        <v>4301031360</v>
      </c>
      <c r="D397" s="560">
        <v>4607091384345</v>
      </c>
      <c r="E397" s="561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7"/>
      <c r="R397" s="557"/>
      <c r="S397" s="557"/>
      <c r="T397" s="558"/>
      <c r="U397" s="34"/>
      <c r="V397" s="34"/>
      <c r="W397" s="35" t="s">
        <v>68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612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idden="1" x14ac:dyDescent="0.2">
      <c r="A398" s="553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55"/>
      <c r="P398" s="566" t="s">
        <v>70</v>
      </c>
      <c r="Q398" s="567"/>
      <c r="R398" s="567"/>
      <c r="S398" s="567"/>
      <c r="T398" s="567"/>
      <c r="U398" s="567"/>
      <c r="V398" s="568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hidden="1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55"/>
      <c r="P399" s="566" t="s">
        <v>70</v>
      </c>
      <c r="Q399" s="567"/>
      <c r="R399" s="567"/>
      <c r="S399" s="567"/>
      <c r="T399" s="567"/>
      <c r="U399" s="567"/>
      <c r="V399" s="568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hidden="1" customHeight="1" x14ac:dyDescent="0.25">
      <c r="A400" s="564" t="s">
        <v>72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45"/>
      <c r="AB400" s="545"/>
      <c r="AC400" s="545"/>
    </row>
    <row r="401" spans="1:68" ht="27" hidden="1" customHeight="1" x14ac:dyDescent="0.25">
      <c r="A401" s="54" t="s">
        <v>618</v>
      </c>
      <c r="B401" s="54" t="s">
        <v>619</v>
      </c>
      <c r="C401" s="31">
        <v>4301051284</v>
      </c>
      <c r="D401" s="560">
        <v>4607091384352</v>
      </c>
      <c r="E401" s="561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8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7"/>
      <c r="R401" s="557"/>
      <c r="S401" s="557"/>
      <c r="T401" s="558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620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621</v>
      </c>
      <c r="B402" s="54" t="s">
        <v>622</v>
      </c>
      <c r="C402" s="31">
        <v>4301051431</v>
      </c>
      <c r="D402" s="560">
        <v>4607091389654</v>
      </c>
      <c r="E402" s="561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82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7"/>
      <c r="R402" s="557"/>
      <c r="S402" s="557"/>
      <c r="T402" s="558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623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53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55"/>
      <c r="P403" s="566" t="s">
        <v>70</v>
      </c>
      <c r="Q403" s="567"/>
      <c r="R403" s="567"/>
      <c r="S403" s="567"/>
      <c r="T403" s="567"/>
      <c r="U403" s="567"/>
      <c r="V403" s="568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55"/>
      <c r="P404" s="566" t="s">
        <v>70</v>
      </c>
      <c r="Q404" s="567"/>
      <c r="R404" s="567"/>
      <c r="S404" s="567"/>
      <c r="T404" s="567"/>
      <c r="U404" s="567"/>
      <c r="V404" s="568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565" t="s">
        <v>624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44"/>
      <c r="AB405" s="544"/>
      <c r="AC405" s="544"/>
    </row>
    <row r="406" spans="1:68" ht="14.25" hidden="1" customHeight="1" x14ac:dyDescent="0.25">
      <c r="A406" s="564" t="s">
        <v>134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45"/>
      <c r="AB406" s="545"/>
      <c r="AC406" s="545"/>
    </row>
    <row r="407" spans="1:68" ht="27" hidden="1" customHeight="1" x14ac:dyDescent="0.25">
      <c r="A407" s="54" t="s">
        <v>625</v>
      </c>
      <c r="B407" s="54" t="s">
        <v>626</v>
      </c>
      <c r="C407" s="31">
        <v>4301020319</v>
      </c>
      <c r="D407" s="560">
        <v>4680115885240</v>
      </c>
      <c r="E407" s="561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83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7"/>
      <c r="R407" s="557"/>
      <c r="S407" s="557"/>
      <c r="T407" s="558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627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53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55"/>
      <c r="P408" s="566" t="s">
        <v>70</v>
      </c>
      <c r="Q408" s="567"/>
      <c r="R408" s="567"/>
      <c r="S408" s="567"/>
      <c r="T408" s="567"/>
      <c r="U408" s="567"/>
      <c r="V408" s="568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55"/>
      <c r="P409" s="566" t="s">
        <v>70</v>
      </c>
      <c r="Q409" s="567"/>
      <c r="R409" s="567"/>
      <c r="S409" s="567"/>
      <c r="T409" s="567"/>
      <c r="U409" s="567"/>
      <c r="V409" s="568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64" t="s">
        <v>63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45"/>
      <c r="AB410" s="545"/>
      <c r="AC410" s="545"/>
    </row>
    <row r="411" spans="1:68" ht="27" hidden="1" customHeight="1" x14ac:dyDescent="0.25">
      <c r="A411" s="54" t="s">
        <v>628</v>
      </c>
      <c r="B411" s="54" t="s">
        <v>629</v>
      </c>
      <c r="C411" s="31">
        <v>4301031403</v>
      </c>
      <c r="D411" s="560">
        <v>4680115886094</v>
      </c>
      <c r="E411" s="561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81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7"/>
      <c r="R411" s="557"/>
      <c r="S411" s="557"/>
      <c r="T411" s="558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630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631</v>
      </c>
      <c r="B412" s="54" t="s">
        <v>632</v>
      </c>
      <c r="C412" s="31">
        <v>4301031363</v>
      </c>
      <c r="D412" s="560">
        <v>4607091389425</v>
      </c>
      <c r="E412" s="561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6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7"/>
      <c r="R412" s="557"/>
      <c r="S412" s="557"/>
      <c r="T412" s="558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633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634</v>
      </c>
      <c r="B413" s="54" t="s">
        <v>635</v>
      </c>
      <c r="C413" s="31">
        <v>4301031373</v>
      </c>
      <c r="D413" s="560">
        <v>4680115880771</v>
      </c>
      <c r="E413" s="561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83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7"/>
      <c r="R413" s="557"/>
      <c r="S413" s="557"/>
      <c r="T413" s="558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636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637</v>
      </c>
      <c r="B414" s="54" t="s">
        <v>638</v>
      </c>
      <c r="C414" s="31">
        <v>4301031359</v>
      </c>
      <c r="D414" s="560">
        <v>4607091389500</v>
      </c>
      <c r="E414" s="561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79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7"/>
      <c r="R414" s="557"/>
      <c r="S414" s="557"/>
      <c r="T414" s="558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53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55"/>
      <c r="P415" s="566" t="s">
        <v>70</v>
      </c>
      <c r="Q415" s="567"/>
      <c r="R415" s="567"/>
      <c r="S415" s="567"/>
      <c r="T415" s="567"/>
      <c r="U415" s="567"/>
      <c r="V415" s="568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hidden="1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55"/>
      <c r="P416" s="566" t="s">
        <v>70</v>
      </c>
      <c r="Q416" s="567"/>
      <c r="R416" s="567"/>
      <c r="S416" s="567"/>
      <c r="T416" s="567"/>
      <c r="U416" s="567"/>
      <c r="V416" s="568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hidden="1" customHeight="1" x14ac:dyDescent="0.25">
      <c r="A417" s="565" t="s">
        <v>639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44"/>
      <c r="AB417" s="544"/>
      <c r="AC417" s="544"/>
    </row>
    <row r="418" spans="1:68" ht="14.25" hidden="1" customHeight="1" x14ac:dyDescent="0.25">
      <c r="A418" s="564" t="s">
        <v>63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45"/>
      <c r="AB418" s="545"/>
      <c r="AC418" s="545"/>
    </row>
    <row r="419" spans="1:68" ht="27" hidden="1" customHeight="1" x14ac:dyDescent="0.25">
      <c r="A419" s="54" t="s">
        <v>640</v>
      </c>
      <c r="B419" s="54" t="s">
        <v>641</v>
      </c>
      <c r="C419" s="31">
        <v>4301031347</v>
      </c>
      <c r="D419" s="560">
        <v>4680115885110</v>
      </c>
      <c r="E419" s="561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7"/>
      <c r="R419" s="557"/>
      <c r="S419" s="557"/>
      <c r="T419" s="558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642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53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55"/>
      <c r="P420" s="566" t="s">
        <v>70</v>
      </c>
      <c r="Q420" s="567"/>
      <c r="R420" s="567"/>
      <c r="S420" s="567"/>
      <c r="T420" s="567"/>
      <c r="U420" s="567"/>
      <c r="V420" s="568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hidden="1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55"/>
      <c r="P421" s="566" t="s">
        <v>70</v>
      </c>
      <c r="Q421" s="567"/>
      <c r="R421" s="567"/>
      <c r="S421" s="567"/>
      <c r="T421" s="567"/>
      <c r="U421" s="567"/>
      <c r="V421" s="568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hidden="1" customHeight="1" x14ac:dyDescent="0.25">
      <c r="A422" s="565" t="s">
        <v>643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44"/>
      <c r="AB422" s="544"/>
      <c r="AC422" s="544"/>
    </row>
    <row r="423" spans="1:68" ht="14.25" hidden="1" customHeight="1" x14ac:dyDescent="0.25">
      <c r="A423" s="564" t="s">
        <v>63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45"/>
      <c r="AB423" s="545"/>
      <c r="AC423" s="545"/>
    </row>
    <row r="424" spans="1:68" ht="27" hidden="1" customHeight="1" x14ac:dyDescent="0.25">
      <c r="A424" s="54" t="s">
        <v>644</v>
      </c>
      <c r="B424" s="54" t="s">
        <v>645</v>
      </c>
      <c r="C424" s="31">
        <v>4301031261</v>
      </c>
      <c r="D424" s="560">
        <v>4680115885103</v>
      </c>
      <c r="E424" s="561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7"/>
      <c r="R424" s="557"/>
      <c r="S424" s="557"/>
      <c r="T424" s="558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646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53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55"/>
      <c r="P425" s="566" t="s">
        <v>70</v>
      </c>
      <c r="Q425" s="567"/>
      <c r="R425" s="567"/>
      <c r="S425" s="567"/>
      <c r="T425" s="567"/>
      <c r="U425" s="567"/>
      <c r="V425" s="568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55"/>
      <c r="P426" s="566" t="s">
        <v>70</v>
      </c>
      <c r="Q426" s="567"/>
      <c r="R426" s="567"/>
      <c r="S426" s="567"/>
      <c r="T426" s="567"/>
      <c r="U426" s="567"/>
      <c r="V426" s="568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577" t="s">
        <v>647</v>
      </c>
      <c r="B427" s="578"/>
      <c r="C427" s="578"/>
      <c r="D427" s="578"/>
      <c r="E427" s="578"/>
      <c r="F427" s="578"/>
      <c r="G427" s="578"/>
      <c r="H427" s="578"/>
      <c r="I427" s="578"/>
      <c r="J427" s="578"/>
      <c r="K427" s="578"/>
      <c r="L427" s="578"/>
      <c r="M427" s="578"/>
      <c r="N427" s="578"/>
      <c r="O427" s="578"/>
      <c r="P427" s="578"/>
      <c r="Q427" s="578"/>
      <c r="R427" s="578"/>
      <c r="S427" s="578"/>
      <c r="T427" s="578"/>
      <c r="U427" s="578"/>
      <c r="V427" s="578"/>
      <c r="W427" s="578"/>
      <c r="X427" s="578"/>
      <c r="Y427" s="578"/>
      <c r="Z427" s="578"/>
      <c r="AA427" s="48"/>
      <c r="AB427" s="48"/>
      <c r="AC427" s="48"/>
    </row>
    <row r="428" spans="1:68" ht="16.5" hidden="1" customHeight="1" x14ac:dyDescent="0.25">
      <c r="A428" s="565" t="s">
        <v>647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44"/>
      <c r="AB428" s="544"/>
      <c r="AC428" s="544"/>
    </row>
    <row r="429" spans="1:68" ht="14.25" hidden="1" customHeight="1" x14ac:dyDescent="0.25">
      <c r="A429" s="564" t="s">
        <v>102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45"/>
      <c r="AB429" s="545"/>
      <c r="AC429" s="545"/>
    </row>
    <row r="430" spans="1:68" ht="27" hidden="1" customHeight="1" x14ac:dyDescent="0.25">
      <c r="A430" s="54" t="s">
        <v>648</v>
      </c>
      <c r="B430" s="54" t="s">
        <v>649</v>
      </c>
      <c r="C430" s="31">
        <v>4301011795</v>
      </c>
      <c r="D430" s="560">
        <v>4607091389067</v>
      </c>
      <c r="E430" s="561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6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7"/>
      <c r="R430" s="557"/>
      <c r="S430" s="557"/>
      <c r="T430" s="558"/>
      <c r="U430" s="34"/>
      <c r="V430" s="34"/>
      <c r="W430" s="35" t="s">
        <v>68</v>
      </c>
      <c r="X430" s="549">
        <v>0</v>
      </c>
      <c r="Y430" s="550">
        <f t="shared" ref="Y430:Y442" si="49">IFERROR(IF(X430="",0,CEILING((X430/$H430),1)*$H430),"")</f>
        <v>0</v>
      </c>
      <c r="Z430" s="36" t="str">
        <f t="shared" ref="Z430:Z436" si="50">IFERROR(IF(Y430=0,"",ROUNDUP(Y430/H430,0)*0.01196),"")</f>
        <v/>
      </c>
      <c r="AA430" s="56"/>
      <c r="AB430" s="57"/>
      <c r="AC430" s="463" t="s">
        <v>650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0</v>
      </c>
      <c r="BN430" s="64">
        <f t="shared" ref="BN430:BN442" si="52">IFERROR(Y430*I430/H430,"0")</f>
        <v>0</v>
      </c>
      <c r="BO430" s="64">
        <f t="shared" ref="BO430:BO442" si="53">IFERROR(1/J430*(X430/H430),"0")</f>
        <v>0</v>
      </c>
      <c r="BP430" s="64">
        <f t="shared" ref="BP430:BP442" si="54">IFERROR(1/J430*(Y430/H430),"0")</f>
        <v>0</v>
      </c>
    </row>
    <row r="431" spans="1:68" ht="27" hidden="1" customHeight="1" x14ac:dyDescent="0.25">
      <c r="A431" s="54" t="s">
        <v>651</v>
      </c>
      <c r="B431" s="54" t="s">
        <v>652</v>
      </c>
      <c r="C431" s="31">
        <v>4301011961</v>
      </c>
      <c r="D431" s="560">
        <v>4680115885271</v>
      </c>
      <c r="E431" s="561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7"/>
      <c r="R431" s="557"/>
      <c r="S431" s="557"/>
      <c r="T431" s="558"/>
      <c r="U431" s="34"/>
      <c r="V431" s="34"/>
      <c r="W431" s="35" t="s">
        <v>68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653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654</v>
      </c>
      <c r="B432" s="54" t="s">
        <v>655</v>
      </c>
      <c r="C432" s="31">
        <v>4301011376</v>
      </c>
      <c r="D432" s="560">
        <v>4680115885226</v>
      </c>
      <c r="E432" s="561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8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7"/>
      <c r="R432" s="557"/>
      <c r="S432" s="557"/>
      <c r="T432" s="558"/>
      <c r="U432" s="34"/>
      <c r="V432" s="34"/>
      <c r="W432" s="35" t="s">
        <v>68</v>
      </c>
      <c r="X432" s="549">
        <v>1000</v>
      </c>
      <c r="Y432" s="550">
        <f t="shared" si="49"/>
        <v>1003.2</v>
      </c>
      <c r="Z432" s="36">
        <f t="shared" si="50"/>
        <v>2.2724000000000002</v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51"/>
        <v>1068.1818181818182</v>
      </c>
      <c r="BN432" s="64">
        <f t="shared" si="52"/>
        <v>1071.5999999999999</v>
      </c>
      <c r="BO432" s="64">
        <f t="shared" si="53"/>
        <v>1.821095571095571</v>
      </c>
      <c r="BP432" s="64">
        <f t="shared" si="54"/>
        <v>1.8269230769230771</v>
      </c>
    </row>
    <row r="433" spans="1:68" ht="27" hidden="1" customHeight="1" x14ac:dyDescent="0.25">
      <c r="A433" s="54" t="s">
        <v>657</v>
      </c>
      <c r="B433" s="54" t="s">
        <v>658</v>
      </c>
      <c r="C433" s="31">
        <v>4301012145</v>
      </c>
      <c r="D433" s="560">
        <v>4607091383522</v>
      </c>
      <c r="E433" s="561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727" t="s">
        <v>659</v>
      </c>
      <c r="Q433" s="557"/>
      <c r="R433" s="557"/>
      <c r="S433" s="557"/>
      <c r="T433" s="558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661</v>
      </c>
      <c r="B434" s="54" t="s">
        <v>662</v>
      </c>
      <c r="C434" s="31">
        <v>4301011774</v>
      </c>
      <c r="D434" s="560">
        <v>4680115884502</v>
      </c>
      <c r="E434" s="561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59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7"/>
      <c r="R434" s="557"/>
      <c r="S434" s="557"/>
      <c r="T434" s="558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663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664</v>
      </c>
      <c r="B435" s="54" t="s">
        <v>665</v>
      </c>
      <c r="C435" s="31">
        <v>4301011771</v>
      </c>
      <c r="D435" s="560">
        <v>4607091389104</v>
      </c>
      <c r="E435" s="561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5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7"/>
      <c r="R435" s="557"/>
      <c r="S435" s="557"/>
      <c r="T435" s="558"/>
      <c r="U435" s="34"/>
      <c r="V435" s="34"/>
      <c r="W435" s="35" t="s">
        <v>68</v>
      </c>
      <c r="X435" s="549">
        <v>1000</v>
      </c>
      <c r="Y435" s="550">
        <f t="shared" si="49"/>
        <v>1003.2</v>
      </c>
      <c r="Z435" s="36">
        <f t="shared" si="50"/>
        <v>2.2724000000000002</v>
      </c>
      <c r="AA435" s="56"/>
      <c r="AB435" s="57"/>
      <c r="AC435" s="473" t="s">
        <v>666</v>
      </c>
      <c r="AG435" s="64"/>
      <c r="AJ435" s="68"/>
      <c r="AK435" s="68">
        <v>0</v>
      </c>
      <c r="BB435" s="474" t="s">
        <v>1</v>
      </c>
      <c r="BM435" s="64">
        <f t="shared" si="51"/>
        <v>1068.1818181818182</v>
      </c>
      <c r="BN435" s="64">
        <f t="shared" si="52"/>
        <v>1071.5999999999999</v>
      </c>
      <c r="BO435" s="64">
        <f t="shared" si="53"/>
        <v>1.821095571095571</v>
      </c>
      <c r="BP435" s="64">
        <f t="shared" si="54"/>
        <v>1.8269230769230771</v>
      </c>
    </row>
    <row r="436" spans="1:68" ht="16.5" hidden="1" customHeight="1" x14ac:dyDescent="0.25">
      <c r="A436" s="54" t="s">
        <v>667</v>
      </c>
      <c r="B436" s="54" t="s">
        <v>668</v>
      </c>
      <c r="C436" s="31">
        <v>4301011799</v>
      </c>
      <c r="D436" s="560">
        <v>4680115884519</v>
      </c>
      <c r="E436" s="561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64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7"/>
      <c r="R436" s="557"/>
      <c r="S436" s="557"/>
      <c r="T436" s="558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669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670</v>
      </c>
      <c r="B437" s="54" t="s">
        <v>671</v>
      </c>
      <c r="C437" s="31">
        <v>4301012125</v>
      </c>
      <c r="D437" s="560">
        <v>4680115886391</v>
      </c>
      <c r="E437" s="561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87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7"/>
      <c r="R437" s="557"/>
      <c r="S437" s="557"/>
      <c r="T437" s="558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650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hidden="1" customHeight="1" x14ac:dyDescent="0.25">
      <c r="A438" s="54" t="s">
        <v>672</v>
      </c>
      <c r="B438" s="54" t="s">
        <v>673</v>
      </c>
      <c r="C438" s="31">
        <v>4301012035</v>
      </c>
      <c r="D438" s="560">
        <v>4680115880603</v>
      </c>
      <c r="E438" s="561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5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7"/>
      <c r="R438" s="557"/>
      <c r="S438" s="557"/>
      <c r="T438" s="558"/>
      <c r="U438" s="34"/>
      <c r="V438" s="34"/>
      <c r="W438" s="35" t="s">
        <v>68</v>
      </c>
      <c r="X438" s="549">
        <v>0</v>
      </c>
      <c r="Y438" s="550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650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4301012146</v>
      </c>
      <c r="D439" s="560">
        <v>4607091389999</v>
      </c>
      <c r="E439" s="561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726" t="s">
        <v>676</v>
      </c>
      <c r="Q439" s="557"/>
      <c r="R439" s="557"/>
      <c r="S439" s="557"/>
      <c r="T439" s="558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660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677</v>
      </c>
      <c r="B440" s="54" t="s">
        <v>678</v>
      </c>
      <c r="C440" s="31">
        <v>4301012036</v>
      </c>
      <c r="D440" s="560">
        <v>4680115882782</v>
      </c>
      <c r="E440" s="561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7"/>
      <c r="R440" s="557"/>
      <c r="S440" s="557"/>
      <c r="T440" s="558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653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679</v>
      </c>
      <c r="B441" s="54" t="s">
        <v>680</v>
      </c>
      <c r="C441" s="31">
        <v>4301012050</v>
      </c>
      <c r="D441" s="560">
        <v>4680115885479</v>
      </c>
      <c r="E441" s="561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68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7"/>
      <c r="R441" s="557"/>
      <c r="S441" s="557"/>
      <c r="T441" s="558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666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hidden="1" customHeight="1" x14ac:dyDescent="0.25">
      <c r="A442" s="54" t="s">
        <v>681</v>
      </c>
      <c r="B442" s="54" t="s">
        <v>682</v>
      </c>
      <c r="C442" s="31">
        <v>4301012034</v>
      </c>
      <c r="D442" s="560">
        <v>4607091389982</v>
      </c>
      <c r="E442" s="561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81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7"/>
      <c r="R442" s="557"/>
      <c r="S442" s="557"/>
      <c r="T442" s="558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53"/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55"/>
      <c r="P443" s="566" t="s">
        <v>70</v>
      </c>
      <c r="Q443" s="567"/>
      <c r="R443" s="567"/>
      <c r="S443" s="567"/>
      <c r="T443" s="567"/>
      <c r="U443" s="567"/>
      <c r="V443" s="568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378.78787878787875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380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4.5448000000000004</v>
      </c>
      <c r="AA443" s="552"/>
      <c r="AB443" s="552"/>
      <c r="AC443" s="552"/>
    </row>
    <row r="444" spans="1:68" x14ac:dyDescent="0.2">
      <c r="A444" s="554"/>
      <c r="B444" s="554"/>
      <c r="C444" s="554"/>
      <c r="D444" s="554"/>
      <c r="E444" s="554"/>
      <c r="F444" s="554"/>
      <c r="G444" s="554"/>
      <c r="H444" s="554"/>
      <c r="I444" s="554"/>
      <c r="J444" s="554"/>
      <c r="K444" s="554"/>
      <c r="L444" s="554"/>
      <c r="M444" s="554"/>
      <c r="N444" s="554"/>
      <c r="O444" s="555"/>
      <c r="P444" s="566" t="s">
        <v>70</v>
      </c>
      <c r="Q444" s="567"/>
      <c r="R444" s="567"/>
      <c r="S444" s="567"/>
      <c r="T444" s="567"/>
      <c r="U444" s="567"/>
      <c r="V444" s="568"/>
      <c r="W444" s="37" t="s">
        <v>68</v>
      </c>
      <c r="X444" s="551">
        <f>IFERROR(SUM(X430:X442),"0")</f>
        <v>2000</v>
      </c>
      <c r="Y444" s="551">
        <f>IFERROR(SUM(Y430:Y442),"0")</f>
        <v>2006.4</v>
      </c>
      <c r="Z444" s="37"/>
      <c r="AA444" s="552"/>
      <c r="AB444" s="552"/>
      <c r="AC444" s="552"/>
    </row>
    <row r="445" spans="1:68" ht="14.25" hidden="1" customHeight="1" x14ac:dyDescent="0.25">
      <c r="A445" s="564" t="s">
        <v>134</v>
      </c>
      <c r="B445" s="554"/>
      <c r="C445" s="554"/>
      <c r="D445" s="554"/>
      <c r="E445" s="554"/>
      <c r="F445" s="554"/>
      <c r="G445" s="554"/>
      <c r="H445" s="554"/>
      <c r="I445" s="554"/>
      <c r="J445" s="554"/>
      <c r="K445" s="554"/>
      <c r="L445" s="554"/>
      <c r="M445" s="554"/>
      <c r="N445" s="554"/>
      <c r="O445" s="554"/>
      <c r="P445" s="554"/>
      <c r="Q445" s="554"/>
      <c r="R445" s="554"/>
      <c r="S445" s="554"/>
      <c r="T445" s="554"/>
      <c r="U445" s="554"/>
      <c r="V445" s="554"/>
      <c r="W445" s="554"/>
      <c r="X445" s="554"/>
      <c r="Y445" s="554"/>
      <c r="Z445" s="554"/>
      <c r="AA445" s="545"/>
      <c r="AB445" s="545"/>
      <c r="AC445" s="545"/>
    </row>
    <row r="446" spans="1:68" ht="16.5" customHeight="1" x14ac:dyDescent="0.25">
      <c r="A446" s="54" t="s">
        <v>683</v>
      </c>
      <c r="B446" s="54" t="s">
        <v>684</v>
      </c>
      <c r="C446" s="31">
        <v>4301020334</v>
      </c>
      <c r="D446" s="560">
        <v>4607091388930</v>
      </c>
      <c r="E446" s="561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1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7"/>
      <c r="R446" s="557"/>
      <c r="S446" s="557"/>
      <c r="T446" s="558"/>
      <c r="U446" s="34"/>
      <c r="V446" s="34"/>
      <c r="W446" s="35" t="s">
        <v>68</v>
      </c>
      <c r="X446" s="549">
        <v>1000</v>
      </c>
      <c r="Y446" s="550">
        <f>IFERROR(IF(X446="",0,CEILING((X446/$H446),1)*$H446),"")</f>
        <v>1003.2</v>
      </c>
      <c r="Z446" s="36">
        <f>IFERROR(IF(Y446=0,"",ROUNDUP(Y446/H446,0)*0.01196),"")</f>
        <v>2.2724000000000002</v>
      </c>
      <c r="AA446" s="56"/>
      <c r="AB446" s="57"/>
      <c r="AC446" s="489" t="s">
        <v>685</v>
      </c>
      <c r="AG446" s="64"/>
      <c r="AJ446" s="68"/>
      <c r="AK446" s="68">
        <v>0</v>
      </c>
      <c r="BB446" s="490" t="s">
        <v>1</v>
      </c>
      <c r="BM446" s="64">
        <f>IFERROR(X446*I446/H446,"0")</f>
        <v>1068.1818181818182</v>
      </c>
      <c r="BN446" s="64">
        <f>IFERROR(Y446*I446/H446,"0")</f>
        <v>1071.5999999999999</v>
      </c>
      <c r="BO446" s="64">
        <f>IFERROR(1/J446*(X446/H446),"0")</f>
        <v>1.821095571095571</v>
      </c>
      <c r="BP446" s="64">
        <f>IFERROR(1/J446*(Y446/H446),"0")</f>
        <v>1.8269230769230771</v>
      </c>
    </row>
    <row r="447" spans="1:68" ht="16.5" hidden="1" customHeight="1" x14ac:dyDescent="0.25">
      <c r="A447" s="54" t="s">
        <v>686</v>
      </c>
      <c r="B447" s="54" t="s">
        <v>687</v>
      </c>
      <c r="C447" s="31">
        <v>4301020384</v>
      </c>
      <c r="D447" s="560">
        <v>4680115886407</v>
      </c>
      <c r="E447" s="561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58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7"/>
      <c r="R447" s="557"/>
      <c r="S447" s="557"/>
      <c r="T447" s="558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685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688</v>
      </c>
      <c r="B448" s="54" t="s">
        <v>689</v>
      </c>
      <c r="C448" s="31">
        <v>4301020385</v>
      </c>
      <c r="D448" s="560">
        <v>4680115880054</v>
      </c>
      <c r="E448" s="561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69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7"/>
      <c r="R448" s="557"/>
      <c r="S448" s="557"/>
      <c r="T448" s="558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685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53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55"/>
      <c r="P449" s="566" t="s">
        <v>70</v>
      </c>
      <c r="Q449" s="567"/>
      <c r="R449" s="567"/>
      <c r="S449" s="567"/>
      <c r="T449" s="567"/>
      <c r="U449" s="567"/>
      <c r="V449" s="568"/>
      <c r="W449" s="37" t="s">
        <v>71</v>
      </c>
      <c r="X449" s="551">
        <f>IFERROR(X446/H446,"0")+IFERROR(X447/H447,"0")+IFERROR(X448/H448,"0")</f>
        <v>189.39393939393938</v>
      </c>
      <c r="Y449" s="551">
        <f>IFERROR(Y446/H446,"0")+IFERROR(Y447/H447,"0")+IFERROR(Y448/H448,"0")</f>
        <v>190</v>
      </c>
      <c r="Z449" s="551">
        <f>IFERROR(IF(Z446="",0,Z446),"0")+IFERROR(IF(Z447="",0,Z447),"0")+IFERROR(IF(Z448="",0,Z448),"0")</f>
        <v>2.2724000000000002</v>
      </c>
      <c r="AA449" s="552"/>
      <c r="AB449" s="552"/>
      <c r="AC449" s="552"/>
    </row>
    <row r="450" spans="1:68" x14ac:dyDescent="0.2">
      <c r="A450" s="554"/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55"/>
      <c r="P450" s="566" t="s">
        <v>70</v>
      </c>
      <c r="Q450" s="567"/>
      <c r="R450" s="567"/>
      <c r="S450" s="567"/>
      <c r="T450" s="567"/>
      <c r="U450" s="567"/>
      <c r="V450" s="568"/>
      <c r="W450" s="37" t="s">
        <v>68</v>
      </c>
      <c r="X450" s="551">
        <f>IFERROR(SUM(X446:X448),"0")</f>
        <v>1000</v>
      </c>
      <c r="Y450" s="551">
        <f>IFERROR(SUM(Y446:Y448),"0")</f>
        <v>1003.2</v>
      </c>
      <c r="Z450" s="37"/>
      <c r="AA450" s="552"/>
      <c r="AB450" s="552"/>
      <c r="AC450" s="552"/>
    </row>
    <row r="451" spans="1:68" ht="14.25" hidden="1" customHeight="1" x14ac:dyDescent="0.25">
      <c r="A451" s="564" t="s">
        <v>63</v>
      </c>
      <c r="B451" s="554"/>
      <c r="C451" s="554"/>
      <c r="D451" s="554"/>
      <c r="E451" s="554"/>
      <c r="F451" s="554"/>
      <c r="G451" s="554"/>
      <c r="H451" s="554"/>
      <c r="I451" s="554"/>
      <c r="J451" s="554"/>
      <c r="K451" s="554"/>
      <c r="L451" s="554"/>
      <c r="M451" s="554"/>
      <c r="N451" s="554"/>
      <c r="O451" s="554"/>
      <c r="P451" s="554"/>
      <c r="Q451" s="554"/>
      <c r="R451" s="554"/>
      <c r="S451" s="554"/>
      <c r="T451" s="554"/>
      <c r="U451" s="554"/>
      <c r="V451" s="554"/>
      <c r="W451" s="554"/>
      <c r="X451" s="554"/>
      <c r="Y451" s="554"/>
      <c r="Z451" s="554"/>
      <c r="AA451" s="545"/>
      <c r="AB451" s="545"/>
      <c r="AC451" s="545"/>
    </row>
    <row r="452" spans="1:68" ht="27" hidden="1" customHeight="1" x14ac:dyDescent="0.25">
      <c r="A452" s="54" t="s">
        <v>690</v>
      </c>
      <c r="B452" s="54" t="s">
        <v>691</v>
      </c>
      <c r="C452" s="31">
        <v>4301031349</v>
      </c>
      <c r="D452" s="560">
        <v>4680115883116</v>
      </c>
      <c r="E452" s="561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86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7"/>
      <c r="R452" s="557"/>
      <c r="S452" s="557"/>
      <c r="T452" s="558"/>
      <c r="U452" s="34"/>
      <c r="V452" s="34"/>
      <c r="W452" s="35" t="s">
        <v>68</v>
      </c>
      <c r="X452" s="549">
        <v>0</v>
      </c>
      <c r="Y452" s="550">
        <f t="shared" ref="Y452:Y457" si="55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692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0</v>
      </c>
      <c r="BN452" s="64">
        <f t="shared" ref="BN452:BN457" si="57">IFERROR(Y452*I452/H452,"0")</f>
        <v>0</v>
      </c>
      <c r="BO452" s="64">
        <f t="shared" ref="BO452:BO457" si="58">IFERROR(1/J452*(X452/H452),"0")</f>
        <v>0</v>
      </c>
      <c r="BP452" s="64">
        <f t="shared" ref="BP452:BP457" si="59">IFERROR(1/J452*(Y452/H452),"0")</f>
        <v>0</v>
      </c>
    </row>
    <row r="453" spans="1:68" ht="27" hidden="1" customHeight="1" x14ac:dyDescent="0.25">
      <c r="A453" s="54" t="s">
        <v>693</v>
      </c>
      <c r="B453" s="54" t="s">
        <v>694</v>
      </c>
      <c r="C453" s="31">
        <v>4301031350</v>
      </c>
      <c r="D453" s="560">
        <v>4680115883093</v>
      </c>
      <c r="E453" s="561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82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7"/>
      <c r="R453" s="557"/>
      <c r="S453" s="557"/>
      <c r="T453" s="558"/>
      <c r="U453" s="34"/>
      <c r="V453" s="34"/>
      <c r="W453" s="35" t="s">
        <v>68</v>
      </c>
      <c r="X453" s="549">
        <v>0</v>
      </c>
      <c r="Y453" s="550">
        <f t="shared" si="55"/>
        <v>0</v>
      </c>
      <c r="Z453" s="36" t="str">
        <f>IFERROR(IF(Y453=0,"",ROUNDUP(Y453/H453,0)*0.01196),"")</f>
        <v/>
      </c>
      <c r="AA453" s="56"/>
      <c r="AB453" s="57"/>
      <c r="AC453" s="497" t="s">
        <v>695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customHeight="1" x14ac:dyDescent="0.25">
      <c r="A454" s="54" t="s">
        <v>696</v>
      </c>
      <c r="B454" s="54" t="s">
        <v>697</v>
      </c>
      <c r="C454" s="31">
        <v>4301031353</v>
      </c>
      <c r="D454" s="560">
        <v>4680115883109</v>
      </c>
      <c r="E454" s="561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87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7"/>
      <c r="R454" s="557"/>
      <c r="S454" s="557"/>
      <c r="T454" s="558"/>
      <c r="U454" s="34"/>
      <c r="V454" s="34"/>
      <c r="W454" s="35" t="s">
        <v>68</v>
      </c>
      <c r="X454" s="549">
        <v>590</v>
      </c>
      <c r="Y454" s="550">
        <f t="shared" si="55"/>
        <v>591.36</v>
      </c>
      <c r="Z454" s="36">
        <f>IFERROR(IF(Y454=0,"",ROUNDUP(Y454/H454,0)*0.01196),"")</f>
        <v>1.33952</v>
      </c>
      <c r="AA454" s="56"/>
      <c r="AB454" s="57"/>
      <c r="AC454" s="499" t="s">
        <v>698</v>
      </c>
      <c r="AG454" s="64"/>
      <c r="AJ454" s="68"/>
      <c r="AK454" s="68">
        <v>0</v>
      </c>
      <c r="BB454" s="500" t="s">
        <v>1</v>
      </c>
      <c r="BM454" s="64">
        <f t="shared" si="56"/>
        <v>630.22727272727263</v>
      </c>
      <c r="BN454" s="64">
        <f t="shared" si="57"/>
        <v>631.67999999999995</v>
      </c>
      <c r="BO454" s="64">
        <f t="shared" si="58"/>
        <v>1.0744463869463869</v>
      </c>
      <c r="BP454" s="64">
        <f t="shared" si="59"/>
        <v>1.0769230769230771</v>
      </c>
    </row>
    <row r="455" spans="1:68" ht="27" hidden="1" customHeight="1" x14ac:dyDescent="0.25">
      <c r="A455" s="54" t="s">
        <v>699</v>
      </c>
      <c r="B455" s="54" t="s">
        <v>700</v>
      </c>
      <c r="C455" s="31">
        <v>4301031419</v>
      </c>
      <c r="D455" s="560">
        <v>4680115882072</v>
      </c>
      <c r="E455" s="561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87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7"/>
      <c r="R455" s="557"/>
      <c r="S455" s="557"/>
      <c r="T455" s="558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692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hidden="1" customHeight="1" x14ac:dyDescent="0.25">
      <c r="A456" s="54" t="s">
        <v>701</v>
      </c>
      <c r="B456" s="54" t="s">
        <v>702</v>
      </c>
      <c r="C456" s="31">
        <v>4301031418</v>
      </c>
      <c r="D456" s="560">
        <v>4680115882102</v>
      </c>
      <c r="E456" s="561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79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7"/>
      <c r="R456" s="557"/>
      <c r="S456" s="557"/>
      <c r="T456" s="558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695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hidden="1" customHeight="1" x14ac:dyDescent="0.25">
      <c r="A457" s="54" t="s">
        <v>703</v>
      </c>
      <c r="B457" s="54" t="s">
        <v>704</v>
      </c>
      <c r="C457" s="31">
        <v>4301031417</v>
      </c>
      <c r="D457" s="560">
        <v>4680115882096</v>
      </c>
      <c r="E457" s="561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85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7"/>
      <c r="R457" s="557"/>
      <c r="S457" s="557"/>
      <c r="T457" s="558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698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53"/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55"/>
      <c r="P458" s="566" t="s">
        <v>70</v>
      </c>
      <c r="Q458" s="567"/>
      <c r="R458" s="567"/>
      <c r="S458" s="567"/>
      <c r="T458" s="567"/>
      <c r="U458" s="567"/>
      <c r="V458" s="568"/>
      <c r="W458" s="37" t="s">
        <v>71</v>
      </c>
      <c r="X458" s="551">
        <f>IFERROR(X452/H452,"0")+IFERROR(X453/H453,"0")+IFERROR(X454/H454,"0")+IFERROR(X455/H455,"0")+IFERROR(X456/H456,"0")+IFERROR(X457/H457,"0")</f>
        <v>111.74242424242424</v>
      </c>
      <c r="Y458" s="551">
        <f>IFERROR(Y452/H452,"0")+IFERROR(Y453/H453,"0")+IFERROR(Y454/H454,"0")+IFERROR(Y455/H455,"0")+IFERROR(Y456/H456,"0")+IFERROR(Y457/H457,"0")</f>
        <v>112</v>
      </c>
      <c r="Z458" s="551">
        <f>IFERROR(IF(Z452="",0,Z452),"0")+IFERROR(IF(Z453="",0,Z453),"0")+IFERROR(IF(Z454="",0,Z454),"0")+IFERROR(IF(Z455="",0,Z455),"0")+IFERROR(IF(Z456="",0,Z456),"0")+IFERROR(IF(Z457="",0,Z457),"0")</f>
        <v>1.33952</v>
      </c>
      <c r="AA458" s="552"/>
      <c r="AB458" s="552"/>
      <c r="AC458" s="552"/>
    </row>
    <row r="459" spans="1:68" x14ac:dyDescent="0.2">
      <c r="A459" s="554"/>
      <c r="B459" s="554"/>
      <c r="C459" s="554"/>
      <c r="D459" s="554"/>
      <c r="E459" s="554"/>
      <c r="F459" s="554"/>
      <c r="G459" s="554"/>
      <c r="H459" s="554"/>
      <c r="I459" s="554"/>
      <c r="J459" s="554"/>
      <c r="K459" s="554"/>
      <c r="L459" s="554"/>
      <c r="M459" s="554"/>
      <c r="N459" s="554"/>
      <c r="O459" s="555"/>
      <c r="P459" s="566" t="s">
        <v>70</v>
      </c>
      <c r="Q459" s="567"/>
      <c r="R459" s="567"/>
      <c r="S459" s="567"/>
      <c r="T459" s="567"/>
      <c r="U459" s="567"/>
      <c r="V459" s="568"/>
      <c r="W459" s="37" t="s">
        <v>68</v>
      </c>
      <c r="X459" s="551">
        <f>IFERROR(SUM(X452:X457),"0")</f>
        <v>590</v>
      </c>
      <c r="Y459" s="551">
        <f>IFERROR(SUM(Y452:Y457),"0")</f>
        <v>591.36</v>
      </c>
      <c r="Z459" s="37"/>
      <c r="AA459" s="552"/>
      <c r="AB459" s="552"/>
      <c r="AC459" s="552"/>
    </row>
    <row r="460" spans="1:68" ht="14.25" hidden="1" customHeight="1" x14ac:dyDescent="0.25">
      <c r="A460" s="564" t="s">
        <v>72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4"/>
      <c r="Y460" s="554"/>
      <c r="Z460" s="554"/>
      <c r="AA460" s="545"/>
      <c r="AB460" s="545"/>
      <c r="AC460" s="545"/>
    </row>
    <row r="461" spans="1:68" ht="16.5" hidden="1" customHeight="1" x14ac:dyDescent="0.25">
      <c r="A461" s="54" t="s">
        <v>705</v>
      </c>
      <c r="B461" s="54" t="s">
        <v>706</v>
      </c>
      <c r="C461" s="31">
        <v>4301051232</v>
      </c>
      <c r="D461" s="560">
        <v>4607091383409</v>
      </c>
      <c r="E461" s="561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65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7"/>
      <c r="R461" s="557"/>
      <c r="S461" s="557"/>
      <c r="T461" s="558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707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708</v>
      </c>
      <c r="B462" s="54" t="s">
        <v>709</v>
      </c>
      <c r="C462" s="31">
        <v>4301051233</v>
      </c>
      <c r="D462" s="560">
        <v>4607091383416</v>
      </c>
      <c r="E462" s="561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66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7"/>
      <c r="R462" s="557"/>
      <c r="S462" s="557"/>
      <c r="T462" s="558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710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711</v>
      </c>
      <c r="B463" s="54" t="s">
        <v>712</v>
      </c>
      <c r="C463" s="31">
        <v>4301051064</v>
      </c>
      <c r="D463" s="560">
        <v>4680115883536</v>
      </c>
      <c r="E463" s="561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63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7"/>
      <c r="R463" s="557"/>
      <c r="S463" s="557"/>
      <c r="T463" s="558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713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53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55"/>
      <c r="P464" s="566" t="s">
        <v>70</v>
      </c>
      <c r="Q464" s="567"/>
      <c r="R464" s="567"/>
      <c r="S464" s="567"/>
      <c r="T464" s="567"/>
      <c r="U464" s="567"/>
      <c r="V464" s="568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54"/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55"/>
      <c r="P465" s="566" t="s">
        <v>70</v>
      </c>
      <c r="Q465" s="567"/>
      <c r="R465" s="567"/>
      <c r="S465" s="567"/>
      <c r="T465" s="567"/>
      <c r="U465" s="567"/>
      <c r="V465" s="568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577" t="s">
        <v>714</v>
      </c>
      <c r="B466" s="578"/>
      <c r="C466" s="578"/>
      <c r="D466" s="578"/>
      <c r="E466" s="578"/>
      <c r="F466" s="578"/>
      <c r="G466" s="578"/>
      <c r="H466" s="578"/>
      <c r="I466" s="578"/>
      <c r="J466" s="578"/>
      <c r="K466" s="578"/>
      <c r="L466" s="578"/>
      <c r="M466" s="578"/>
      <c r="N466" s="578"/>
      <c r="O466" s="578"/>
      <c r="P466" s="578"/>
      <c r="Q466" s="578"/>
      <c r="R466" s="578"/>
      <c r="S466" s="578"/>
      <c r="T466" s="578"/>
      <c r="U466" s="578"/>
      <c r="V466" s="578"/>
      <c r="W466" s="578"/>
      <c r="X466" s="578"/>
      <c r="Y466" s="578"/>
      <c r="Z466" s="578"/>
      <c r="AA466" s="48"/>
      <c r="AB466" s="48"/>
      <c r="AC466" s="48"/>
    </row>
    <row r="467" spans="1:68" ht="16.5" hidden="1" customHeight="1" x14ac:dyDescent="0.25">
      <c r="A467" s="565" t="s">
        <v>714</v>
      </c>
      <c r="B467" s="554"/>
      <c r="C467" s="554"/>
      <c r="D467" s="554"/>
      <c r="E467" s="554"/>
      <c r="F467" s="554"/>
      <c r="G467" s="554"/>
      <c r="H467" s="554"/>
      <c r="I467" s="554"/>
      <c r="J467" s="554"/>
      <c r="K467" s="554"/>
      <c r="L467" s="554"/>
      <c r="M467" s="554"/>
      <c r="N467" s="554"/>
      <c r="O467" s="554"/>
      <c r="P467" s="554"/>
      <c r="Q467" s="554"/>
      <c r="R467" s="554"/>
      <c r="S467" s="554"/>
      <c r="T467" s="554"/>
      <c r="U467" s="554"/>
      <c r="V467" s="554"/>
      <c r="W467" s="554"/>
      <c r="X467" s="554"/>
      <c r="Y467" s="554"/>
      <c r="Z467" s="554"/>
      <c r="AA467" s="544"/>
      <c r="AB467" s="544"/>
      <c r="AC467" s="544"/>
    </row>
    <row r="468" spans="1:68" ht="14.25" hidden="1" customHeight="1" x14ac:dyDescent="0.25">
      <c r="A468" s="564" t="s">
        <v>102</v>
      </c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4"/>
      <c r="P468" s="554"/>
      <c r="Q468" s="554"/>
      <c r="R468" s="554"/>
      <c r="S468" s="554"/>
      <c r="T468" s="554"/>
      <c r="U468" s="554"/>
      <c r="V468" s="554"/>
      <c r="W468" s="554"/>
      <c r="X468" s="554"/>
      <c r="Y468" s="554"/>
      <c r="Z468" s="554"/>
      <c r="AA468" s="545"/>
      <c r="AB468" s="545"/>
      <c r="AC468" s="545"/>
    </row>
    <row r="469" spans="1:68" ht="27" hidden="1" customHeight="1" x14ac:dyDescent="0.25">
      <c r="A469" s="54" t="s">
        <v>715</v>
      </c>
      <c r="B469" s="54" t="s">
        <v>716</v>
      </c>
      <c r="C469" s="31">
        <v>4301011763</v>
      </c>
      <c r="D469" s="560">
        <v>4640242181011</v>
      </c>
      <c r="E469" s="561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87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7"/>
      <c r="R469" s="557"/>
      <c r="S469" s="557"/>
      <c r="T469" s="558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717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718</v>
      </c>
      <c r="B470" s="54" t="s">
        <v>719</v>
      </c>
      <c r="C470" s="31">
        <v>4301011585</v>
      </c>
      <c r="D470" s="560">
        <v>4640242180441</v>
      </c>
      <c r="E470" s="561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63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7"/>
      <c r="R470" s="557"/>
      <c r="S470" s="557"/>
      <c r="T470" s="558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721</v>
      </c>
      <c r="B471" s="54" t="s">
        <v>722</v>
      </c>
      <c r="C471" s="31">
        <v>4301011584</v>
      </c>
      <c r="D471" s="560">
        <v>4640242180564</v>
      </c>
      <c r="E471" s="561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84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7"/>
      <c r="R471" s="557"/>
      <c r="S471" s="557"/>
      <c r="T471" s="558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723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724</v>
      </c>
      <c r="B472" s="54" t="s">
        <v>725</v>
      </c>
      <c r="C472" s="31">
        <v>4301011764</v>
      </c>
      <c r="D472" s="560">
        <v>4640242181189</v>
      </c>
      <c r="E472" s="561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67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7"/>
      <c r="R472" s="557"/>
      <c r="S472" s="557"/>
      <c r="T472" s="558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717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53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55"/>
      <c r="P473" s="566" t="s">
        <v>70</v>
      </c>
      <c r="Q473" s="567"/>
      <c r="R473" s="567"/>
      <c r="S473" s="567"/>
      <c r="T473" s="567"/>
      <c r="U473" s="567"/>
      <c r="V473" s="568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55"/>
      <c r="P474" s="566" t="s">
        <v>70</v>
      </c>
      <c r="Q474" s="567"/>
      <c r="R474" s="567"/>
      <c r="S474" s="567"/>
      <c r="T474" s="567"/>
      <c r="U474" s="567"/>
      <c r="V474" s="568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64" t="s">
        <v>134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45"/>
      <c r="AB475" s="545"/>
      <c r="AC475" s="545"/>
    </row>
    <row r="476" spans="1:68" ht="27" hidden="1" customHeight="1" x14ac:dyDescent="0.25">
      <c r="A476" s="54" t="s">
        <v>726</v>
      </c>
      <c r="B476" s="54" t="s">
        <v>727</v>
      </c>
      <c r="C476" s="31">
        <v>4301020400</v>
      </c>
      <c r="D476" s="560">
        <v>4640242180519</v>
      </c>
      <c r="E476" s="561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82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7"/>
      <c r="R476" s="557"/>
      <c r="S476" s="557"/>
      <c r="T476" s="558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729</v>
      </c>
      <c r="B477" s="54" t="s">
        <v>730</v>
      </c>
      <c r="C477" s="31">
        <v>4301020260</v>
      </c>
      <c r="D477" s="560">
        <v>4640242180526</v>
      </c>
      <c r="E477" s="561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686" t="s">
        <v>731</v>
      </c>
      <c r="Q477" s="557"/>
      <c r="R477" s="557"/>
      <c r="S477" s="557"/>
      <c r="T477" s="558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732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733</v>
      </c>
      <c r="B478" s="54" t="s">
        <v>734</v>
      </c>
      <c r="C478" s="31">
        <v>4301020295</v>
      </c>
      <c r="D478" s="560">
        <v>4640242181363</v>
      </c>
      <c r="E478" s="561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63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7"/>
      <c r="R478" s="557"/>
      <c r="S478" s="557"/>
      <c r="T478" s="558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735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53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55"/>
      <c r="P479" s="566" t="s">
        <v>70</v>
      </c>
      <c r="Q479" s="567"/>
      <c r="R479" s="567"/>
      <c r="S479" s="567"/>
      <c r="T479" s="567"/>
      <c r="U479" s="567"/>
      <c r="V479" s="568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54"/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55"/>
      <c r="P480" s="566" t="s">
        <v>70</v>
      </c>
      <c r="Q480" s="567"/>
      <c r="R480" s="567"/>
      <c r="S480" s="567"/>
      <c r="T480" s="567"/>
      <c r="U480" s="567"/>
      <c r="V480" s="568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64" t="s">
        <v>63</v>
      </c>
      <c r="B481" s="554"/>
      <c r="C481" s="554"/>
      <c r="D481" s="554"/>
      <c r="E481" s="554"/>
      <c r="F481" s="554"/>
      <c r="G481" s="554"/>
      <c r="H481" s="554"/>
      <c r="I481" s="554"/>
      <c r="J481" s="554"/>
      <c r="K481" s="554"/>
      <c r="L481" s="554"/>
      <c r="M481" s="554"/>
      <c r="N481" s="554"/>
      <c r="O481" s="554"/>
      <c r="P481" s="554"/>
      <c r="Q481" s="554"/>
      <c r="R481" s="554"/>
      <c r="S481" s="554"/>
      <c r="T481" s="554"/>
      <c r="U481" s="554"/>
      <c r="V481" s="554"/>
      <c r="W481" s="554"/>
      <c r="X481" s="554"/>
      <c r="Y481" s="554"/>
      <c r="Z481" s="554"/>
      <c r="AA481" s="545"/>
      <c r="AB481" s="545"/>
      <c r="AC481" s="545"/>
    </row>
    <row r="482" spans="1:68" ht="27" hidden="1" customHeight="1" x14ac:dyDescent="0.25">
      <c r="A482" s="54" t="s">
        <v>736</v>
      </c>
      <c r="B482" s="54" t="s">
        <v>737</v>
      </c>
      <c r="C482" s="31">
        <v>4301031280</v>
      </c>
      <c r="D482" s="560">
        <v>4640242180816</v>
      </c>
      <c r="E482" s="561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84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7"/>
      <c r="R482" s="557"/>
      <c r="S482" s="557"/>
      <c r="T482" s="558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738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739</v>
      </c>
      <c r="B483" s="54" t="s">
        <v>740</v>
      </c>
      <c r="C483" s="31">
        <v>4301031244</v>
      </c>
      <c r="D483" s="560">
        <v>4640242180595</v>
      </c>
      <c r="E483" s="561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63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7"/>
      <c r="R483" s="557"/>
      <c r="S483" s="557"/>
      <c r="T483" s="558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741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53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55"/>
      <c r="P484" s="566" t="s">
        <v>70</v>
      </c>
      <c r="Q484" s="567"/>
      <c r="R484" s="567"/>
      <c r="S484" s="567"/>
      <c r="T484" s="567"/>
      <c r="U484" s="567"/>
      <c r="V484" s="568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54"/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55"/>
      <c r="P485" s="566" t="s">
        <v>70</v>
      </c>
      <c r="Q485" s="567"/>
      <c r="R485" s="567"/>
      <c r="S485" s="567"/>
      <c r="T485" s="567"/>
      <c r="U485" s="567"/>
      <c r="V485" s="568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64" t="s">
        <v>72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45"/>
      <c r="AB486" s="545"/>
      <c r="AC486" s="545"/>
    </row>
    <row r="487" spans="1:68" ht="27" hidden="1" customHeight="1" x14ac:dyDescent="0.25">
      <c r="A487" s="54" t="s">
        <v>742</v>
      </c>
      <c r="B487" s="54" t="s">
        <v>743</v>
      </c>
      <c r="C487" s="31">
        <v>4301052046</v>
      </c>
      <c r="D487" s="560">
        <v>4640242180533</v>
      </c>
      <c r="E487" s="561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676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7"/>
      <c r="R487" s="557"/>
      <c r="S487" s="557"/>
      <c r="T487" s="558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744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745</v>
      </c>
      <c r="B488" s="54" t="s">
        <v>746</v>
      </c>
      <c r="C488" s="31">
        <v>4301051920</v>
      </c>
      <c r="D488" s="560">
        <v>4640242181233</v>
      </c>
      <c r="E488" s="561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678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7"/>
      <c r="R488" s="557"/>
      <c r="S488" s="557"/>
      <c r="T488" s="558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744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53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55"/>
      <c r="P489" s="566" t="s">
        <v>70</v>
      </c>
      <c r="Q489" s="567"/>
      <c r="R489" s="567"/>
      <c r="S489" s="567"/>
      <c r="T489" s="567"/>
      <c r="U489" s="567"/>
      <c r="V489" s="568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hidden="1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555"/>
      <c r="P490" s="566" t="s">
        <v>70</v>
      </c>
      <c r="Q490" s="567"/>
      <c r="R490" s="567"/>
      <c r="S490" s="567"/>
      <c r="T490" s="567"/>
      <c r="U490" s="567"/>
      <c r="V490" s="568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hidden="1" customHeight="1" x14ac:dyDescent="0.25">
      <c r="A491" s="564" t="s">
        <v>164</v>
      </c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  <c r="P491" s="554"/>
      <c r="Q491" s="554"/>
      <c r="R491" s="554"/>
      <c r="S491" s="554"/>
      <c r="T491" s="554"/>
      <c r="U491" s="554"/>
      <c r="V491" s="554"/>
      <c r="W491" s="554"/>
      <c r="X491" s="554"/>
      <c r="Y491" s="554"/>
      <c r="Z491" s="554"/>
      <c r="AA491" s="545"/>
      <c r="AB491" s="545"/>
      <c r="AC491" s="545"/>
    </row>
    <row r="492" spans="1:68" ht="27" hidden="1" customHeight="1" x14ac:dyDescent="0.25">
      <c r="A492" s="54" t="s">
        <v>747</v>
      </c>
      <c r="B492" s="54" t="s">
        <v>748</v>
      </c>
      <c r="C492" s="31">
        <v>4301060491</v>
      </c>
      <c r="D492" s="560">
        <v>4640242180120</v>
      </c>
      <c r="E492" s="561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78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7"/>
      <c r="R492" s="557"/>
      <c r="S492" s="557"/>
      <c r="T492" s="558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749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750</v>
      </c>
      <c r="B493" s="54" t="s">
        <v>751</v>
      </c>
      <c r="C493" s="31">
        <v>4301060493</v>
      </c>
      <c r="D493" s="560">
        <v>4640242180137</v>
      </c>
      <c r="E493" s="561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78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7"/>
      <c r="R493" s="557"/>
      <c r="S493" s="557"/>
      <c r="T493" s="558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752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53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55"/>
      <c r="P494" s="566" t="s">
        <v>70</v>
      </c>
      <c r="Q494" s="567"/>
      <c r="R494" s="567"/>
      <c r="S494" s="567"/>
      <c r="T494" s="567"/>
      <c r="U494" s="567"/>
      <c r="V494" s="568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555"/>
      <c r="P495" s="566" t="s">
        <v>70</v>
      </c>
      <c r="Q495" s="567"/>
      <c r="R495" s="567"/>
      <c r="S495" s="567"/>
      <c r="T495" s="567"/>
      <c r="U495" s="567"/>
      <c r="V495" s="568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565" t="s">
        <v>753</v>
      </c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4"/>
      <c r="P496" s="554"/>
      <c r="Q496" s="554"/>
      <c r="R496" s="554"/>
      <c r="S496" s="554"/>
      <c r="T496" s="554"/>
      <c r="U496" s="554"/>
      <c r="V496" s="554"/>
      <c r="W496" s="554"/>
      <c r="X496" s="554"/>
      <c r="Y496" s="554"/>
      <c r="Z496" s="554"/>
      <c r="AA496" s="544"/>
      <c r="AB496" s="544"/>
      <c r="AC496" s="544"/>
    </row>
    <row r="497" spans="1:68" ht="14.25" hidden="1" customHeight="1" x14ac:dyDescent="0.25">
      <c r="A497" s="564" t="s">
        <v>134</v>
      </c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4"/>
      <c r="P497" s="554"/>
      <c r="Q497" s="554"/>
      <c r="R497" s="554"/>
      <c r="S497" s="554"/>
      <c r="T497" s="554"/>
      <c r="U497" s="554"/>
      <c r="V497" s="554"/>
      <c r="W497" s="554"/>
      <c r="X497" s="554"/>
      <c r="Y497" s="554"/>
      <c r="Z497" s="554"/>
      <c r="AA497" s="545"/>
      <c r="AB497" s="545"/>
      <c r="AC497" s="545"/>
    </row>
    <row r="498" spans="1:68" ht="27" hidden="1" customHeight="1" x14ac:dyDescent="0.25">
      <c r="A498" s="54" t="s">
        <v>754</v>
      </c>
      <c r="B498" s="54" t="s">
        <v>755</v>
      </c>
      <c r="C498" s="31">
        <v>4301020314</v>
      </c>
      <c r="D498" s="560">
        <v>4640242180090</v>
      </c>
      <c r="E498" s="561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787" t="s">
        <v>756</v>
      </c>
      <c r="Q498" s="557"/>
      <c r="R498" s="557"/>
      <c r="S498" s="557"/>
      <c r="T498" s="558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757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53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555"/>
      <c r="P499" s="566" t="s">
        <v>70</v>
      </c>
      <c r="Q499" s="567"/>
      <c r="R499" s="567"/>
      <c r="S499" s="567"/>
      <c r="T499" s="567"/>
      <c r="U499" s="567"/>
      <c r="V499" s="568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555"/>
      <c r="P500" s="566" t="s">
        <v>70</v>
      </c>
      <c r="Q500" s="567"/>
      <c r="R500" s="567"/>
      <c r="S500" s="567"/>
      <c r="T500" s="567"/>
      <c r="U500" s="567"/>
      <c r="V500" s="568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18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719"/>
      <c r="P501" s="573" t="s">
        <v>758</v>
      </c>
      <c r="Q501" s="574"/>
      <c r="R501" s="574"/>
      <c r="S501" s="574"/>
      <c r="T501" s="574"/>
      <c r="U501" s="574"/>
      <c r="V501" s="575"/>
      <c r="W501" s="37" t="s">
        <v>68</v>
      </c>
      <c r="X501" s="551">
        <f>IFERROR(X24+X33+X37+X45+X49+X59+X65+X71+X79+X84+X91+X99+X107+X113+X120+X125+X131+X136+X141+X146+X152+X158+X170+X176+X180+X186+X191+X202+X214+X219+X232+X236+X240+X247+X256+X264+X271+X276+X280+X285+X294+X304+X312+X318+X325+X331+X338+X350+X355+X360+X364+X371+X375+X380+X384+X399+X404+X409+X416+X421+X426+X444+X450+X459+X465+X474+X480+X485+X490+X495+X500,"0")</f>
        <v>10040</v>
      </c>
      <c r="Y501" s="551">
        <f>IFERROR(Y24+Y33+Y37+Y45+Y49+Y59+Y65+Y71+Y79+Y84+Y91+Y99+Y107+Y113+Y120+Y125+Y131+Y136+Y141+Y146+Y152+Y158+Y170+Y176+Y180+Y186+Y191+Y202+Y214+Y219+Y232+Y236+Y240+Y247+Y256+Y264+Y271+Y276+Y280+Y285+Y294+Y304+Y312+Y318+Y325+Y331+Y338+Y350+Y355+Y360+Y364+Y371+Y375+Y380+Y384+Y399+Y404+Y409+Y416+Y421+Y426+Y444+Y450+Y459+Y465+Y474+Y480+Y485+Y490+Y495+Y500,"0")</f>
        <v>10078.86</v>
      </c>
      <c r="Z501" s="37"/>
      <c r="AA501" s="552"/>
      <c r="AB501" s="552"/>
      <c r="AC501" s="552"/>
    </row>
    <row r="502" spans="1:68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719"/>
      <c r="P502" s="573" t="s">
        <v>759</v>
      </c>
      <c r="Q502" s="574"/>
      <c r="R502" s="574"/>
      <c r="S502" s="574"/>
      <c r="T502" s="574"/>
      <c r="U502" s="574"/>
      <c r="V502" s="575"/>
      <c r="W502" s="37" t="s">
        <v>68</v>
      </c>
      <c r="X502" s="551">
        <f>IFERROR(SUM(BM22:BM498),"0")</f>
        <v>10570.10606060606</v>
      </c>
      <c r="Y502" s="551">
        <f>IFERROR(SUM(BN22:BN498),"0")</f>
        <v>10610.841</v>
      </c>
      <c r="Z502" s="37"/>
      <c r="AA502" s="552"/>
      <c r="AB502" s="552"/>
      <c r="AC502" s="552"/>
    </row>
    <row r="503" spans="1:68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719"/>
      <c r="P503" s="573" t="s">
        <v>760</v>
      </c>
      <c r="Q503" s="574"/>
      <c r="R503" s="574"/>
      <c r="S503" s="574"/>
      <c r="T503" s="574"/>
      <c r="U503" s="574"/>
      <c r="V503" s="575"/>
      <c r="W503" s="37" t="s">
        <v>761</v>
      </c>
      <c r="X503" s="38">
        <f>ROUNDUP(SUM(BO22:BO498),0)</f>
        <v>17</v>
      </c>
      <c r="Y503" s="38">
        <f>ROUNDUP(SUM(BP22:BP498),0)</f>
        <v>17</v>
      </c>
      <c r="Z503" s="37"/>
      <c r="AA503" s="552"/>
      <c r="AB503" s="552"/>
      <c r="AC503" s="552"/>
    </row>
    <row r="504" spans="1:68" x14ac:dyDescent="0.2">
      <c r="A504" s="554"/>
      <c r="B504" s="554"/>
      <c r="C504" s="554"/>
      <c r="D504" s="554"/>
      <c r="E504" s="554"/>
      <c r="F504" s="554"/>
      <c r="G504" s="554"/>
      <c r="H504" s="554"/>
      <c r="I504" s="554"/>
      <c r="J504" s="554"/>
      <c r="K504" s="554"/>
      <c r="L504" s="554"/>
      <c r="M504" s="554"/>
      <c r="N504" s="554"/>
      <c r="O504" s="719"/>
      <c r="P504" s="573" t="s">
        <v>762</v>
      </c>
      <c r="Q504" s="574"/>
      <c r="R504" s="574"/>
      <c r="S504" s="574"/>
      <c r="T504" s="574"/>
      <c r="U504" s="574"/>
      <c r="V504" s="575"/>
      <c r="W504" s="37" t="s">
        <v>68</v>
      </c>
      <c r="X504" s="551">
        <f>GrossWeightTotal+PalletQtyTotal*25</f>
        <v>10995.10606060606</v>
      </c>
      <c r="Y504" s="551">
        <f>GrossWeightTotalR+PalletQtyTotalR*25</f>
        <v>11035.841</v>
      </c>
      <c r="Z504" s="37"/>
      <c r="AA504" s="552"/>
      <c r="AB504" s="552"/>
      <c r="AC504" s="552"/>
    </row>
    <row r="505" spans="1:68" x14ac:dyDescent="0.2">
      <c r="A505" s="554"/>
      <c r="B505" s="554"/>
      <c r="C505" s="554"/>
      <c r="D505" s="554"/>
      <c r="E505" s="554"/>
      <c r="F505" s="554"/>
      <c r="G505" s="554"/>
      <c r="H505" s="554"/>
      <c r="I505" s="554"/>
      <c r="J505" s="554"/>
      <c r="K505" s="554"/>
      <c r="L505" s="554"/>
      <c r="M505" s="554"/>
      <c r="N505" s="554"/>
      <c r="O505" s="719"/>
      <c r="P505" s="573" t="s">
        <v>763</v>
      </c>
      <c r="Q505" s="574"/>
      <c r="R505" s="574"/>
      <c r="S505" s="574"/>
      <c r="T505" s="574"/>
      <c r="U505" s="574"/>
      <c r="V505" s="575"/>
      <c r="W505" s="37" t="s">
        <v>761</v>
      </c>
      <c r="X505" s="551">
        <f>IFERROR(X23+X32+X36+X44+X48+X58+X64+X70+X78+X83+X90+X98+X106+X112+X119+X124+X130+X135+X140+X145+X151+X157+X169+X175+X179+X185+X190+X201+X213+X218+X231+X235+X239+X246+X255+X263+X270+X275+X279+X284+X293+X303+X311+X317+X324+X330+X337+X349+X354+X359+X363+X370+X374+X379+X383+X398+X403+X408+X415+X420+X425+X443+X449+X458+X464+X473+X479+X484+X489+X494+X499,"0")</f>
        <v>1335.4797979797979</v>
      </c>
      <c r="Y505" s="551">
        <f>IFERROR(Y23+Y32+Y36+Y44+Y48+Y58+Y64+Y70+Y78+Y83+Y90+Y98+Y106+Y112+Y119+Y124+Y130+Y135+Y140+Y145+Y151+Y157+Y169+Y175+Y179+Y185+Y190+Y201+Y213+Y218+Y231+Y235+Y239+Y246+Y255+Y263+Y270+Y275+Y279+Y284+Y293+Y303+Y311+Y317+Y324+Y330+Y337+Y349+Y354+Y359+Y363+Y370+Y374+Y379+Y383+Y398+Y403+Y408+Y415+Y420+Y425+Y443+Y449+Y458+Y464+Y473+Y479+Y484+Y489+Y494+Y499,"0")</f>
        <v>1340</v>
      </c>
      <c r="Z505" s="37"/>
      <c r="AA505" s="552"/>
      <c r="AB505" s="552"/>
      <c r="AC505" s="552"/>
    </row>
    <row r="506" spans="1:68" ht="14.25" hidden="1" customHeight="1" x14ac:dyDescent="0.2">
      <c r="A506" s="554"/>
      <c r="B506" s="554"/>
      <c r="C506" s="554"/>
      <c r="D506" s="554"/>
      <c r="E506" s="554"/>
      <c r="F506" s="554"/>
      <c r="G506" s="554"/>
      <c r="H506" s="554"/>
      <c r="I506" s="554"/>
      <c r="J506" s="554"/>
      <c r="K506" s="554"/>
      <c r="L506" s="554"/>
      <c r="M506" s="554"/>
      <c r="N506" s="554"/>
      <c r="O506" s="719"/>
      <c r="P506" s="573" t="s">
        <v>764</v>
      </c>
      <c r="Q506" s="574"/>
      <c r="R506" s="574"/>
      <c r="S506" s="574"/>
      <c r="T506" s="574"/>
      <c r="U506" s="574"/>
      <c r="V506" s="575"/>
      <c r="W506" s="39" t="s">
        <v>765</v>
      </c>
      <c r="X506" s="37"/>
      <c r="Y506" s="37"/>
      <c r="Z506" s="37">
        <f>IFERROR(Z23+Z32+Z36+Z44+Z48+Z58+Z64+Z70+Z78+Z83+Z90+Z98+Z106+Z112+Z119+Z124+Z130+Z135+Z140+Z145+Z151+Z157+Z169+Z175+Z179+Z185+Z190+Z201+Z213+Z218+Z231+Z235+Z239+Z246+Z255+Z263+Z270+Z275+Z279+Z284+Z293+Z303+Z311+Z317+Z324+Z330+Z337+Z349+Z354+Z359+Z363+Z370+Z374+Z379+Z383+Z398+Z403+Z408+Z415+Z420+Z425+Z443+Z449+Z458+Z464+Z473+Z479+Z484+Z489+Z494+Z499,"0")</f>
        <v>19.305430000000001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766</v>
      </c>
      <c r="B508" s="546" t="s">
        <v>62</v>
      </c>
      <c r="C508" s="569" t="s">
        <v>100</v>
      </c>
      <c r="D508" s="692"/>
      <c r="E508" s="692"/>
      <c r="F508" s="692"/>
      <c r="G508" s="692"/>
      <c r="H508" s="693"/>
      <c r="I508" s="569" t="s">
        <v>250</v>
      </c>
      <c r="J508" s="692"/>
      <c r="K508" s="692"/>
      <c r="L508" s="692"/>
      <c r="M508" s="692"/>
      <c r="N508" s="692"/>
      <c r="O508" s="692"/>
      <c r="P508" s="692"/>
      <c r="Q508" s="692"/>
      <c r="R508" s="692"/>
      <c r="S508" s="693"/>
      <c r="T508" s="569" t="s">
        <v>535</v>
      </c>
      <c r="U508" s="693"/>
      <c r="V508" s="569" t="s">
        <v>591</v>
      </c>
      <c r="W508" s="692"/>
      <c r="X508" s="692"/>
      <c r="Y508" s="693"/>
      <c r="Z508" s="546" t="s">
        <v>647</v>
      </c>
      <c r="AA508" s="569" t="s">
        <v>714</v>
      </c>
      <c r="AB508" s="693"/>
      <c r="AC508" s="52"/>
      <c r="AF508" s="547"/>
    </row>
    <row r="509" spans="1:68" ht="14.25" customHeight="1" thickTop="1" x14ac:dyDescent="0.2">
      <c r="A509" s="845" t="s">
        <v>767</v>
      </c>
      <c r="B509" s="569" t="s">
        <v>62</v>
      </c>
      <c r="C509" s="569" t="s">
        <v>101</v>
      </c>
      <c r="D509" s="569" t="s">
        <v>116</v>
      </c>
      <c r="E509" s="569" t="s">
        <v>171</v>
      </c>
      <c r="F509" s="569" t="s">
        <v>193</v>
      </c>
      <c r="G509" s="569" t="s">
        <v>226</v>
      </c>
      <c r="H509" s="569" t="s">
        <v>100</v>
      </c>
      <c r="I509" s="569" t="s">
        <v>251</v>
      </c>
      <c r="J509" s="569" t="s">
        <v>291</v>
      </c>
      <c r="K509" s="569" t="s">
        <v>351</v>
      </c>
      <c r="L509" s="569" t="s">
        <v>394</v>
      </c>
      <c r="M509" s="569" t="s">
        <v>410</v>
      </c>
      <c r="N509" s="547"/>
      <c r="O509" s="569" t="s">
        <v>424</v>
      </c>
      <c r="P509" s="569" t="s">
        <v>434</v>
      </c>
      <c r="Q509" s="569" t="s">
        <v>441</v>
      </c>
      <c r="R509" s="569" t="s">
        <v>446</v>
      </c>
      <c r="S509" s="569" t="s">
        <v>525</v>
      </c>
      <c r="T509" s="569" t="s">
        <v>536</v>
      </c>
      <c r="U509" s="569" t="s">
        <v>571</v>
      </c>
      <c r="V509" s="569" t="s">
        <v>592</v>
      </c>
      <c r="W509" s="569" t="s">
        <v>624</v>
      </c>
      <c r="X509" s="569" t="s">
        <v>639</v>
      </c>
      <c r="Y509" s="569" t="s">
        <v>643</v>
      </c>
      <c r="Z509" s="569" t="s">
        <v>647</v>
      </c>
      <c r="AA509" s="569" t="s">
        <v>714</v>
      </c>
      <c r="AB509" s="569" t="s">
        <v>753</v>
      </c>
      <c r="AC509" s="52"/>
      <c r="AF509" s="547"/>
    </row>
    <row r="510" spans="1:68" ht="13.5" customHeight="1" thickBot="1" x14ac:dyDescent="0.25">
      <c r="A510" s="846"/>
      <c r="B510" s="570"/>
      <c r="C510" s="570"/>
      <c r="D510" s="570"/>
      <c r="E510" s="570"/>
      <c r="F510" s="570"/>
      <c r="G510" s="570"/>
      <c r="H510" s="570"/>
      <c r="I510" s="570"/>
      <c r="J510" s="570"/>
      <c r="K510" s="570"/>
      <c r="L510" s="570"/>
      <c r="M510" s="570"/>
      <c r="N510" s="547"/>
      <c r="O510" s="570"/>
      <c r="P510" s="570"/>
      <c r="Q510" s="570"/>
      <c r="R510" s="570"/>
      <c r="S510" s="570"/>
      <c r="T510" s="570"/>
      <c r="U510" s="570"/>
      <c r="V510" s="570"/>
      <c r="W510" s="570"/>
      <c r="X510" s="570"/>
      <c r="Y510" s="570"/>
      <c r="Z510" s="570"/>
      <c r="AA510" s="570"/>
      <c r="AB510" s="570"/>
      <c r="AC510" s="52"/>
      <c r="AF510" s="547"/>
    </row>
    <row r="511" spans="1:68" ht="18" customHeight="1" thickTop="1" thickBot="1" x14ac:dyDescent="0.25">
      <c r="A511" s="40" t="s">
        <v>768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1" s="46">
        <f>IFERROR(Y87*1,"0")+IFERROR(Y88*1,"0")+IFERROR(Y89*1,"0")+IFERROR(Y93*1,"0")+IFERROR(Y94*1,"0")+IFERROR(Y95*1,"0")+IFERROR(Y96*1,"0")+IFERROR(Y97*1,"0")</f>
        <v>0</v>
      </c>
      <c r="F511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450.90000000000003</v>
      </c>
      <c r="G511" s="46">
        <f>IFERROR(Y128*1,"0")+IFERROR(Y129*1,"0")+IFERROR(Y133*1,"0")+IFERROR(Y134*1,"0")+IFERROR(Y138*1,"0")+IFERROR(Y139*1,"0")</f>
        <v>0</v>
      </c>
      <c r="H511" s="46">
        <f>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4020</v>
      </c>
      <c r="U511" s="46">
        <f>IFERROR(Y367*1,"0")+IFERROR(Y368*1,"0")+IFERROR(Y369*1,"0")+IFERROR(Y373*1,"0")+IFERROR(Y377*1,"0")+IFERROR(Y378*1,"0")+IFERROR(Y382*1,"0")</f>
        <v>2007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3600.9600000000005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1Oj3srFDAB9hwM+dN0kUA2gWsJum4mXNbxXykngx4boyzwp1AReNQ2T4mupWfV+gJ3+7v+SkpzBa0wWImA6VNA==" saltValue="0j18DXjg6jH8sd/tsBxqZ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335,48"/>
        <filter val="10 040,00"/>
        <filter val="10 570,11"/>
        <filter val="10 995,11"/>
        <filter val="111,74"/>
        <filter val="166,67"/>
        <filter val="17"/>
        <filter val="189,39"/>
        <filter val="2 000,00"/>
        <filter val="200,00"/>
        <filter val="222,22"/>
        <filter val="3 000,00"/>
        <filter val="378,79"/>
        <filter val="450,00"/>
        <filter val="590,00"/>
        <filter val="66,67"/>
      </filters>
    </filterColumn>
    <filterColumn colId="29" showButton="0"/>
    <filterColumn colId="30" showButton="0"/>
  </autoFilter>
  <mergeCells count="894">
    <mergeCell ref="A86:Z86"/>
    <mergeCell ref="D129:E129"/>
    <mergeCell ref="P95:T95"/>
    <mergeCell ref="A468:Z468"/>
    <mergeCell ref="P190:V190"/>
    <mergeCell ref="P168:T168"/>
    <mergeCell ref="A313:Z313"/>
    <mergeCell ref="P130:V130"/>
    <mergeCell ref="D448:E448"/>
    <mergeCell ref="A423:Z423"/>
    <mergeCell ref="P420:V420"/>
    <mergeCell ref="A410:Z410"/>
    <mergeCell ref="P454:T454"/>
    <mergeCell ref="D297:E297"/>
    <mergeCell ref="P324:V324"/>
    <mergeCell ref="P391:T391"/>
    <mergeCell ref="P437:T437"/>
    <mergeCell ref="D442:E442"/>
    <mergeCell ref="P416:V416"/>
    <mergeCell ref="P389:T389"/>
    <mergeCell ref="D174:E174"/>
    <mergeCell ref="D302:E302"/>
    <mergeCell ref="P173:T173"/>
    <mergeCell ref="D348:E348"/>
    <mergeCell ref="D193:E193"/>
    <mergeCell ref="P377:T377"/>
    <mergeCell ref="D472:E472"/>
    <mergeCell ref="P455:T455"/>
    <mergeCell ref="P90:V90"/>
    <mergeCell ref="P469:T469"/>
    <mergeCell ref="R1:T1"/>
    <mergeCell ref="D307:E307"/>
    <mergeCell ref="A145:O146"/>
    <mergeCell ref="P457:T457"/>
    <mergeCell ref="A443:O444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P141:V141"/>
    <mergeCell ref="A311:O312"/>
    <mergeCell ref="A140:O141"/>
    <mergeCell ref="P452:T452"/>
    <mergeCell ref="A258:Z258"/>
    <mergeCell ref="A70:O71"/>
    <mergeCell ref="D238:E238"/>
    <mergeCell ref="P328:T328"/>
    <mergeCell ref="D134:E134"/>
    <mergeCell ref="A80:Z80"/>
    <mergeCell ref="D205:E205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D493:E493"/>
    <mergeCell ref="D189:E189"/>
    <mergeCell ref="D431:E431"/>
    <mergeCell ref="A422:Z422"/>
    <mergeCell ref="A458:O459"/>
    <mergeCell ref="P316:T316"/>
    <mergeCell ref="P113:V113"/>
    <mergeCell ref="D197:E197"/>
    <mergeCell ref="D253:E253"/>
    <mergeCell ref="D53:E53"/>
    <mergeCell ref="P150:T150"/>
    <mergeCell ref="A218:O219"/>
    <mergeCell ref="P392:T392"/>
    <mergeCell ref="P28:T28"/>
    <mergeCell ref="P464:V464"/>
    <mergeCell ref="D470:E470"/>
    <mergeCell ref="A509:A510"/>
    <mergeCell ref="C509:C510"/>
    <mergeCell ref="P471:T471"/>
    <mergeCell ref="D498:E498"/>
    <mergeCell ref="P482:T482"/>
    <mergeCell ref="B509:B510"/>
    <mergeCell ref="P504:V504"/>
    <mergeCell ref="P37:V37"/>
    <mergeCell ref="D509:D510"/>
    <mergeCell ref="P104:T104"/>
    <mergeCell ref="U509:U510"/>
    <mergeCell ref="A379:O380"/>
    <mergeCell ref="A330:O331"/>
    <mergeCell ref="A365:Z365"/>
    <mergeCell ref="D357:E357"/>
    <mergeCell ref="P172:T172"/>
    <mergeCell ref="P232:V232"/>
    <mergeCell ref="P244:T244"/>
    <mergeCell ref="P73:T73"/>
    <mergeCell ref="P144:T144"/>
    <mergeCell ref="P315:T315"/>
    <mergeCell ref="A190:O191"/>
    <mergeCell ref="P302:T302"/>
    <mergeCell ref="P29:T29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139:E139"/>
    <mergeCell ref="A241:Z241"/>
    <mergeCell ref="P45:V45"/>
    <mergeCell ref="A98:O99"/>
    <mergeCell ref="A34:Z34"/>
    <mergeCell ref="H9:I9"/>
    <mergeCell ref="P24:V24"/>
    <mergeCell ref="V10:W10"/>
    <mergeCell ref="D47:E47"/>
    <mergeCell ref="D74:E74"/>
    <mergeCell ref="P151:V151"/>
    <mergeCell ref="P87:T87"/>
    <mergeCell ref="A203:Z203"/>
    <mergeCell ref="A51:Z51"/>
    <mergeCell ref="H1:Q1"/>
    <mergeCell ref="P480:V480"/>
    <mergeCell ref="A305:Z305"/>
    <mergeCell ref="P280:V280"/>
    <mergeCell ref="A366:Z366"/>
    <mergeCell ref="A286:Z286"/>
    <mergeCell ref="P246:V246"/>
    <mergeCell ref="D259:E259"/>
    <mergeCell ref="D28:E28"/>
    <mergeCell ref="A101:Z101"/>
    <mergeCell ref="P476:T476"/>
    <mergeCell ref="P184:T184"/>
    <mergeCell ref="D432:E432"/>
    <mergeCell ref="A179:O180"/>
    <mergeCell ref="A361:Z361"/>
    <mergeCell ref="P413:T413"/>
    <mergeCell ref="D353:E353"/>
    <mergeCell ref="P407:T407"/>
    <mergeCell ref="A239:O240"/>
    <mergeCell ref="P242:T242"/>
    <mergeCell ref="A464:O465"/>
    <mergeCell ref="D67:E67"/>
    <mergeCell ref="D55:E55"/>
    <mergeCell ref="D30:E30"/>
    <mergeCell ref="A46:Z46"/>
    <mergeCell ref="D209:E209"/>
    <mergeCell ref="P166:T166"/>
    <mergeCell ref="A282:Z282"/>
    <mergeCell ref="D87:E87"/>
    <mergeCell ref="P402:T402"/>
    <mergeCell ref="D274:E274"/>
    <mergeCell ref="D301:E301"/>
    <mergeCell ref="D245:E245"/>
    <mergeCell ref="P116:T116"/>
    <mergeCell ref="P382:T382"/>
    <mergeCell ref="A303:O304"/>
    <mergeCell ref="D290:E290"/>
    <mergeCell ref="P98:V98"/>
    <mergeCell ref="D94:E94"/>
    <mergeCell ref="P259:T259"/>
    <mergeCell ref="P148:T148"/>
    <mergeCell ref="P330:V330"/>
    <mergeCell ref="D289:E289"/>
    <mergeCell ref="P160:T160"/>
    <mergeCell ref="P209:T209"/>
    <mergeCell ref="A385:Z385"/>
    <mergeCell ref="P234:T234"/>
    <mergeCell ref="P325:V325"/>
    <mergeCell ref="P97:T97"/>
    <mergeCell ref="P401:T401"/>
    <mergeCell ref="D382:E382"/>
    <mergeCell ref="P268:T268"/>
    <mergeCell ref="P230:T230"/>
    <mergeCell ref="D211:E211"/>
    <mergeCell ref="X509:X510"/>
    <mergeCell ref="P399:V399"/>
    <mergeCell ref="D316:E316"/>
    <mergeCell ref="D210:E210"/>
    <mergeCell ref="D308:E308"/>
    <mergeCell ref="A169:O170"/>
    <mergeCell ref="P453:T453"/>
    <mergeCell ref="A473:O474"/>
    <mergeCell ref="D411:E411"/>
    <mergeCell ref="D482:E482"/>
    <mergeCell ref="W509:W510"/>
    <mergeCell ref="P503:V503"/>
    <mergeCell ref="P459:V459"/>
    <mergeCell ref="A386:Z386"/>
    <mergeCell ref="A215:Z215"/>
    <mergeCell ref="D378:E378"/>
    <mergeCell ref="V509:V510"/>
    <mergeCell ref="P485:V485"/>
    <mergeCell ref="P489:V489"/>
    <mergeCell ref="P47:T47"/>
    <mergeCell ref="D1:F1"/>
    <mergeCell ref="P409:V409"/>
    <mergeCell ref="A405:Z405"/>
    <mergeCell ref="J17:J18"/>
    <mergeCell ref="D82:E82"/>
    <mergeCell ref="L17:L18"/>
    <mergeCell ref="P359:V359"/>
    <mergeCell ref="P48:V48"/>
    <mergeCell ref="A6:C6"/>
    <mergeCell ref="Q12:R12"/>
    <mergeCell ref="A130:O131"/>
    <mergeCell ref="P354:V354"/>
    <mergeCell ref="D390:E390"/>
    <mergeCell ref="A5:C5"/>
    <mergeCell ref="A237:Z237"/>
    <mergeCell ref="P64:V64"/>
    <mergeCell ref="P135:V135"/>
    <mergeCell ref="P191:V191"/>
    <mergeCell ref="A187:Z187"/>
    <mergeCell ref="D402:E402"/>
    <mergeCell ref="A475:Z475"/>
    <mergeCell ref="P398:V398"/>
    <mergeCell ref="P394:T394"/>
    <mergeCell ref="D315:E315"/>
    <mergeCell ref="D144:E144"/>
    <mergeCell ref="A50:Z50"/>
    <mergeCell ref="W17:W18"/>
    <mergeCell ref="P360:V360"/>
    <mergeCell ref="P411:T411"/>
    <mergeCell ref="D388:E388"/>
    <mergeCell ref="P442:T442"/>
    <mergeCell ref="P106:V106"/>
    <mergeCell ref="P33:V33"/>
    <mergeCell ref="P264:V264"/>
    <mergeCell ref="A387:Z387"/>
    <mergeCell ref="A287:Z287"/>
    <mergeCell ref="A281:Z281"/>
    <mergeCell ref="P42:T42"/>
    <mergeCell ref="A32:O33"/>
    <mergeCell ref="D69:E69"/>
    <mergeCell ref="P175:V175"/>
    <mergeCell ref="D122:E122"/>
    <mergeCell ref="A376:Z376"/>
    <mergeCell ref="D224:E224"/>
    <mergeCell ref="P103:T103"/>
    <mergeCell ref="A398:O399"/>
    <mergeCell ref="I509:I510"/>
    <mergeCell ref="P223:T223"/>
    <mergeCell ref="P52:T52"/>
    <mergeCell ref="K509:K510"/>
    <mergeCell ref="P201:V201"/>
    <mergeCell ref="D160:E160"/>
    <mergeCell ref="C508:H508"/>
    <mergeCell ref="D306:E306"/>
    <mergeCell ref="P189:T189"/>
    <mergeCell ref="P456:T456"/>
    <mergeCell ref="D377:E377"/>
    <mergeCell ref="A246:O247"/>
    <mergeCell ref="P176:V176"/>
    <mergeCell ref="A119:O120"/>
    <mergeCell ref="P414:T414"/>
    <mergeCell ref="P352:T352"/>
    <mergeCell ref="P490:V490"/>
    <mergeCell ref="A100:Z100"/>
    <mergeCell ref="A171:Z171"/>
    <mergeCell ref="D334:E334"/>
    <mergeCell ref="A293:O294"/>
    <mergeCell ref="A400:Z400"/>
    <mergeCell ref="P129:T129"/>
    <mergeCell ref="P63:T63"/>
    <mergeCell ref="P498:T498"/>
    <mergeCell ref="P276:V276"/>
    <mergeCell ref="P214:V214"/>
    <mergeCell ref="P270:V270"/>
    <mergeCell ref="Q9:R9"/>
    <mergeCell ref="T508:U508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5:V415"/>
    <mergeCell ref="P118:T118"/>
    <mergeCell ref="P167:T167"/>
    <mergeCell ref="D88:E88"/>
    <mergeCell ref="A332:Z332"/>
    <mergeCell ref="D148:E148"/>
    <mergeCell ref="D26:E26"/>
    <mergeCell ref="P378:T378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D230:E230"/>
    <mergeCell ref="D168:E168"/>
    <mergeCell ref="D454:E454"/>
    <mergeCell ref="P370:V370"/>
    <mergeCell ref="P122:T122"/>
    <mergeCell ref="P484:V484"/>
    <mergeCell ref="P43:T43"/>
    <mergeCell ref="D328:E328"/>
    <mergeCell ref="P65:V65"/>
    <mergeCell ref="P136:V136"/>
    <mergeCell ref="A135:O136"/>
    <mergeCell ref="P263:V263"/>
    <mergeCell ref="P492:T492"/>
    <mergeCell ref="D31:E31"/>
    <mergeCell ref="D329:E329"/>
    <mergeCell ref="A425:O426"/>
    <mergeCell ref="D167:E167"/>
    <mergeCell ref="P53:T53"/>
    <mergeCell ref="F9:G9"/>
    <mergeCell ref="P289:T289"/>
    <mergeCell ref="D161:E161"/>
    <mergeCell ref="P68:T68"/>
    <mergeCell ref="P186:V186"/>
    <mergeCell ref="A185:O186"/>
    <mergeCell ref="P353:T353"/>
    <mergeCell ref="A265:Z265"/>
    <mergeCell ref="A121:Z121"/>
    <mergeCell ref="A420:O421"/>
    <mergeCell ref="P317:V317"/>
    <mergeCell ref="P146:V146"/>
    <mergeCell ref="P15:T16"/>
    <mergeCell ref="P308:T308"/>
    <mergeCell ref="P283:T283"/>
    <mergeCell ref="D93:E93"/>
    <mergeCell ref="D391:E391"/>
    <mergeCell ref="P195:T195"/>
    <mergeCell ref="P364:V364"/>
    <mergeCell ref="P300:T300"/>
    <mergeCell ref="D229:E229"/>
    <mergeCell ref="J509:J510"/>
    <mergeCell ref="D63:E63"/>
    <mergeCell ref="L509:L510"/>
    <mergeCell ref="P304:V304"/>
    <mergeCell ref="D492:E492"/>
    <mergeCell ref="D96:E96"/>
    <mergeCell ref="A201:O202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A177:Z177"/>
    <mergeCell ref="D352:E352"/>
    <mergeCell ref="P419:T419"/>
    <mergeCell ref="A275:O276"/>
    <mergeCell ref="D162:E162"/>
    <mergeCell ref="D327:E327"/>
    <mergeCell ref="P210:T210"/>
    <mergeCell ref="D156:E156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P59:V59"/>
    <mergeCell ref="A489:O490"/>
    <mergeCell ref="D109:E109"/>
    <mergeCell ref="P163:T163"/>
    <mergeCell ref="A14:M14"/>
    <mergeCell ref="P424:T424"/>
    <mergeCell ref="D345:E345"/>
    <mergeCell ref="P138:T138"/>
    <mergeCell ref="P256:V256"/>
    <mergeCell ref="A137:Z137"/>
    <mergeCell ref="P383:V383"/>
    <mergeCell ref="P84:V84"/>
    <mergeCell ref="P197:T197"/>
    <mergeCell ref="A354:O355"/>
    <mergeCell ref="D488:E488"/>
    <mergeCell ref="A319:Z319"/>
    <mergeCell ref="P294:V294"/>
    <mergeCell ref="D111:E111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A126:Z126"/>
    <mergeCell ref="D251:E251"/>
    <mergeCell ref="D9:E9"/>
    <mergeCell ref="T5:U5"/>
    <mergeCell ref="P76:T76"/>
    <mergeCell ref="V5:W5"/>
    <mergeCell ref="D118:E118"/>
    <mergeCell ref="A48:O49"/>
    <mergeCell ref="P125:V125"/>
    <mergeCell ref="P112:V112"/>
    <mergeCell ref="D5:E5"/>
    <mergeCell ref="D7:M7"/>
    <mergeCell ref="A13:M13"/>
    <mergeCell ref="J9:M9"/>
    <mergeCell ref="D62:E62"/>
    <mergeCell ref="D56:E56"/>
    <mergeCell ref="H17:H18"/>
    <mergeCell ref="P27:T27"/>
    <mergeCell ref="V6:W9"/>
    <mergeCell ref="P22:T22"/>
    <mergeCell ref="P61:T61"/>
    <mergeCell ref="H5:M5"/>
    <mergeCell ref="P70:V70"/>
    <mergeCell ref="Q6:R6"/>
    <mergeCell ref="P23:V23"/>
    <mergeCell ref="D57:E57"/>
    <mergeCell ref="U17:V17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P89:T89"/>
    <mergeCell ref="A257:Z257"/>
    <mergeCell ref="P439:T439"/>
    <mergeCell ref="P433:T433"/>
    <mergeCell ref="P262:T262"/>
    <mergeCell ref="D105:E105"/>
    <mergeCell ref="P450:V450"/>
    <mergeCell ref="A497:Z497"/>
    <mergeCell ref="P140:V140"/>
    <mergeCell ref="A192:Z192"/>
    <mergeCell ref="D471:E471"/>
    <mergeCell ref="A272:Z272"/>
    <mergeCell ref="A406:Z406"/>
    <mergeCell ref="A381:Z381"/>
    <mergeCell ref="P216:T216"/>
    <mergeCell ref="P124:V124"/>
    <mergeCell ref="AA508:AB508"/>
    <mergeCell ref="P309:T309"/>
    <mergeCell ref="P505:V505"/>
    <mergeCell ref="D178:E178"/>
    <mergeCell ref="D172:E172"/>
    <mergeCell ref="P88:T88"/>
    <mergeCell ref="P26:T26"/>
    <mergeCell ref="D463:E463"/>
    <mergeCell ref="A270:O271"/>
    <mergeCell ref="A92:Z92"/>
    <mergeCell ref="P338:V338"/>
    <mergeCell ref="P71:V71"/>
    <mergeCell ref="P202:V202"/>
    <mergeCell ref="P444:V444"/>
    <mergeCell ref="P500:V500"/>
    <mergeCell ref="A496:Z496"/>
    <mergeCell ref="P58:V58"/>
    <mergeCell ref="D477:E477"/>
    <mergeCell ref="P446:T446"/>
    <mergeCell ref="P440:T440"/>
    <mergeCell ref="P495:V495"/>
    <mergeCell ref="A494:O495"/>
    <mergeCell ref="A114:Z114"/>
    <mergeCell ref="P239:V239"/>
    <mergeCell ref="D435:E435"/>
    <mergeCell ref="P274:T274"/>
    <mergeCell ref="D413:E413"/>
    <mergeCell ref="P345:T345"/>
    <mergeCell ref="D217:E217"/>
    <mergeCell ref="P222:T222"/>
    <mergeCell ref="P193:T193"/>
    <mergeCell ref="A417:Z417"/>
    <mergeCell ref="P79:V79"/>
    <mergeCell ref="P115:T115"/>
    <mergeCell ref="A427:Z427"/>
    <mergeCell ref="D254:E254"/>
    <mergeCell ref="P238:T238"/>
    <mergeCell ref="P231:V231"/>
    <mergeCell ref="A359:O360"/>
    <mergeCell ref="D346:E346"/>
    <mergeCell ref="P229:T229"/>
    <mergeCell ref="P204:T204"/>
    <mergeCell ref="A418:Z418"/>
    <mergeCell ref="D283:E283"/>
    <mergeCell ref="A356:Z356"/>
    <mergeCell ref="P156:T156"/>
    <mergeCell ref="P99:V99"/>
    <mergeCell ref="P123:T123"/>
    <mergeCell ref="D412:E412"/>
    <mergeCell ref="A147:Z147"/>
    <mergeCell ref="A38:Z38"/>
    <mergeCell ref="D138:E138"/>
    <mergeCell ref="A40:Z40"/>
    <mergeCell ref="P152:V152"/>
    <mergeCell ref="P96:T96"/>
    <mergeCell ref="P388:T388"/>
    <mergeCell ref="D75:E75"/>
    <mergeCell ref="A78:O79"/>
    <mergeCell ref="A66:Z66"/>
    <mergeCell ref="A106:O107"/>
    <mergeCell ref="P109:T109"/>
    <mergeCell ref="D61:E61"/>
    <mergeCell ref="P77:T77"/>
    <mergeCell ref="P110:T110"/>
    <mergeCell ref="A249:Z249"/>
    <mergeCell ref="A127:Z127"/>
    <mergeCell ref="A90:O91"/>
    <mergeCell ref="A403:O404"/>
    <mergeCell ref="D77:E77"/>
    <mergeCell ref="D369:E369"/>
    <mergeCell ref="P194:T194"/>
    <mergeCell ref="P250:T250"/>
    <mergeCell ref="R509:R510"/>
    <mergeCell ref="T509:T51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393:T393"/>
    <mergeCell ref="D438:E438"/>
    <mergeCell ref="P395:T395"/>
    <mergeCell ref="A340:Z340"/>
    <mergeCell ref="D267:E267"/>
    <mergeCell ref="I508:S508"/>
    <mergeCell ref="A486:Z486"/>
    <mergeCell ref="P261:T261"/>
    <mergeCell ref="D204:E204"/>
    <mergeCell ref="Q509:Q510"/>
    <mergeCell ref="P217:T217"/>
    <mergeCell ref="D198:E198"/>
    <mergeCell ref="S509:S510"/>
    <mergeCell ref="D440:E440"/>
    <mergeCell ref="D296:E296"/>
    <mergeCell ref="D269:E269"/>
    <mergeCell ref="P275:V275"/>
    <mergeCell ref="A157:O158"/>
    <mergeCell ref="A284:O285"/>
    <mergeCell ref="P247:V247"/>
    <mergeCell ref="P390:T390"/>
    <mergeCell ref="D206:E206"/>
    <mergeCell ref="D298:E298"/>
    <mergeCell ref="P404:V404"/>
    <mergeCell ref="A351:Z351"/>
    <mergeCell ref="P327:T327"/>
    <mergeCell ref="P170:V170"/>
    <mergeCell ref="P212:T212"/>
    <mergeCell ref="F509:F510"/>
    <mergeCell ref="H509:H510"/>
    <mergeCell ref="D227:E227"/>
    <mergeCell ref="P321:T321"/>
    <mergeCell ref="P474:V474"/>
    <mergeCell ref="AC17:AC18"/>
    <mergeCell ref="P472:T472"/>
    <mergeCell ref="A491:Z491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D128:E128"/>
    <mergeCell ref="A112:O113"/>
    <mergeCell ref="D199:E199"/>
    <mergeCell ref="A467:Z467"/>
    <mergeCell ref="P488:T488"/>
    <mergeCell ref="D461:E461"/>
    <mergeCell ref="D436:E436"/>
    <mergeCell ref="D292:E292"/>
    <mergeCell ref="P346:T346"/>
    <mergeCell ref="A363:O364"/>
    <mergeCell ref="P448:T448"/>
    <mergeCell ref="P206:T206"/>
    <mergeCell ref="D358:E358"/>
    <mergeCell ref="P337:V337"/>
    <mergeCell ref="P379:V379"/>
    <mergeCell ref="D196:E196"/>
    <mergeCell ref="P219:V219"/>
    <mergeCell ref="P145:V145"/>
    <mergeCell ref="AA17:AA18"/>
    <mergeCell ref="H10:M10"/>
    <mergeCell ref="P107:V107"/>
    <mergeCell ref="D347:E347"/>
    <mergeCell ref="A15:M15"/>
    <mergeCell ref="P17:T18"/>
    <mergeCell ref="I17:I18"/>
    <mergeCell ref="A326:Z326"/>
    <mergeCell ref="P117:T117"/>
    <mergeCell ref="A324:O325"/>
    <mergeCell ref="D115:E115"/>
    <mergeCell ref="P55:T55"/>
    <mergeCell ref="D261:E261"/>
    <mergeCell ref="P349:V349"/>
    <mergeCell ref="A108:Z108"/>
    <mergeCell ref="D166:E166"/>
    <mergeCell ref="P91:V91"/>
    <mergeCell ref="P334:T334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164:T164"/>
    <mergeCell ref="P120:V120"/>
    <mergeCell ref="D299:E299"/>
    <mergeCell ref="A231:O232"/>
    <mergeCell ref="D222:E222"/>
    <mergeCell ref="P35:T35"/>
    <mergeCell ref="A466:Z466"/>
    <mergeCell ref="A295:Z295"/>
    <mergeCell ref="G17:G18"/>
    <mergeCell ref="D314:E314"/>
    <mergeCell ref="A143:Z143"/>
    <mergeCell ref="Y509:Y510"/>
    <mergeCell ref="P188:T188"/>
    <mergeCell ref="P473:V473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A85:Z85"/>
    <mergeCell ref="D441:E441"/>
    <mergeCell ref="P227:T227"/>
    <mergeCell ref="D368:E368"/>
    <mergeCell ref="P226:T226"/>
    <mergeCell ref="P93:T93"/>
    <mergeCell ref="P335:T335"/>
    <mergeCell ref="P269:T269"/>
    <mergeCell ref="D207:E207"/>
    <mergeCell ref="P462:T462"/>
    <mergeCell ref="A9:C9"/>
    <mergeCell ref="P371:V371"/>
    <mergeCell ref="D252:E252"/>
    <mergeCell ref="P200:T200"/>
    <mergeCell ref="P134:T134"/>
    <mergeCell ref="P243:T243"/>
    <mergeCell ref="A124:O125"/>
    <mergeCell ref="P436:T436"/>
    <mergeCell ref="P292:T292"/>
    <mergeCell ref="D102:E102"/>
    <mergeCell ref="P320:T320"/>
    <mergeCell ref="P314:T314"/>
    <mergeCell ref="P236:V236"/>
    <mergeCell ref="A182:Z182"/>
    <mergeCell ref="D288:E288"/>
    <mergeCell ref="P421:V421"/>
    <mergeCell ref="D434:E434"/>
    <mergeCell ref="P240:V240"/>
    <mergeCell ref="P111:T111"/>
    <mergeCell ref="D225:E225"/>
    <mergeCell ref="D200:E200"/>
    <mergeCell ref="A273:Z273"/>
    <mergeCell ref="D373:E373"/>
    <mergeCell ref="P348:T348"/>
    <mergeCell ref="P323:T323"/>
    <mergeCell ref="AA509:AA510"/>
    <mergeCell ref="P41:T41"/>
    <mergeCell ref="P483:T483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P284:V284"/>
    <mergeCell ref="P478:T478"/>
    <mergeCell ref="D321:E321"/>
    <mergeCell ref="P278:T278"/>
    <mergeCell ref="D150:E150"/>
    <mergeCell ref="A255:O256"/>
    <mergeCell ref="A233:Z233"/>
    <mergeCell ref="P479:V479"/>
    <mergeCell ref="P336:T336"/>
    <mergeCell ref="Z509:Z510"/>
    <mergeCell ref="P494:V494"/>
    <mergeCell ref="P430:T430"/>
    <mergeCell ref="P350:V350"/>
    <mergeCell ref="A248:Z248"/>
    <mergeCell ref="P102:T102"/>
    <mergeCell ref="P196:T196"/>
    <mergeCell ref="A484:O485"/>
    <mergeCell ref="D226:E226"/>
    <mergeCell ref="P183:T183"/>
    <mergeCell ref="D164:E164"/>
    <mergeCell ref="D462:E462"/>
    <mergeCell ref="A479:O480"/>
    <mergeCell ref="D165:E165"/>
    <mergeCell ref="P342:T342"/>
    <mergeCell ref="D323:E323"/>
    <mergeCell ref="D394:E394"/>
    <mergeCell ref="D223:E223"/>
    <mergeCell ref="A263:O264"/>
    <mergeCell ref="A499:O500"/>
    <mergeCell ref="P357:T357"/>
    <mergeCell ref="P344:T344"/>
    <mergeCell ref="D216:E216"/>
    <mergeCell ref="D452:E452"/>
    <mergeCell ref="P2:W3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54:T54"/>
    <mergeCell ref="D228:E228"/>
    <mergeCell ref="P412:T412"/>
    <mergeCell ref="D35:E35"/>
    <mergeCell ref="P312:V312"/>
    <mergeCell ref="A23:O24"/>
    <mergeCell ref="D10:E10"/>
    <mergeCell ref="F10:G10"/>
    <mergeCell ref="P362:T362"/>
    <mergeCell ref="D243:E243"/>
    <mergeCell ref="P78:V78"/>
    <mergeCell ref="D397:E397"/>
    <mergeCell ref="P128:T128"/>
    <mergeCell ref="P363:V363"/>
    <mergeCell ref="D310:E310"/>
    <mergeCell ref="AD17:AF18"/>
    <mergeCell ref="A337:O338"/>
    <mergeCell ref="E509:E510"/>
    <mergeCell ref="P403:V403"/>
    <mergeCell ref="G509:G510"/>
    <mergeCell ref="A132:Z132"/>
    <mergeCell ref="D76:E76"/>
    <mergeCell ref="F5:G5"/>
    <mergeCell ref="P169:V169"/>
    <mergeCell ref="A221:Z221"/>
    <mergeCell ref="A25:Z25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V11:W11"/>
    <mergeCell ref="A370:O371"/>
    <mergeCell ref="D457:E457"/>
    <mergeCell ref="P57:T57"/>
    <mergeCell ref="P367:T367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P434:T434"/>
    <mergeCell ref="D244:E244"/>
    <mergeCell ref="P228:T228"/>
    <mergeCell ref="D342:E342"/>
    <mergeCell ref="D336:E336"/>
    <mergeCell ref="D407:E407"/>
    <mergeCell ref="A8:C8"/>
    <mergeCell ref="A153:Z153"/>
    <mergeCell ref="D268:E268"/>
    <mergeCell ref="D97:E97"/>
    <mergeCell ref="D395:E395"/>
    <mergeCell ref="P374:V374"/>
    <mergeCell ref="A10:C10"/>
    <mergeCell ref="P161:T161"/>
    <mergeCell ref="P311:V311"/>
    <mergeCell ref="D17:E18"/>
    <mergeCell ref="D117:E117"/>
    <mergeCell ref="P32:V32"/>
    <mergeCell ref="A155:Z155"/>
    <mergeCell ref="Q13:R13"/>
    <mergeCell ref="D389:E389"/>
    <mergeCell ref="A220:Z220"/>
    <mergeCell ref="P139:T139"/>
    <mergeCell ref="M17:M18"/>
    <mergeCell ref="O17:O18"/>
    <mergeCell ref="P131:V131"/>
    <mergeCell ref="P62:T62"/>
    <mergeCell ref="P75:T75"/>
    <mergeCell ref="D29:E29"/>
    <mergeCell ref="A20:Z20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A279:O280"/>
    <mergeCell ref="P174:T174"/>
    <mergeCell ref="A339:Z339"/>
    <mergeCell ref="P149:T149"/>
    <mergeCell ref="P447:T447"/>
    <mergeCell ref="D95:E95"/>
    <mergeCell ref="Y17:Y18"/>
    <mergeCell ref="A449:O450"/>
    <mergeCell ref="P373:T373"/>
    <mergeCell ref="P307:T307"/>
    <mergeCell ref="D123:E123"/>
    <mergeCell ref="D250:E250"/>
    <mergeCell ref="X17:X18"/>
    <mergeCell ref="D110:E110"/>
    <mergeCell ref="A481:Z481"/>
    <mergeCell ref="A21:Z21"/>
    <mergeCell ref="D184:E184"/>
    <mergeCell ref="A428:Z428"/>
    <mergeCell ref="P425:V425"/>
    <mergeCell ref="D42:E42"/>
    <mergeCell ref="A181:Z181"/>
    <mergeCell ref="D344:E344"/>
    <mergeCell ref="D173:E173"/>
    <mergeCell ref="A213:O214"/>
    <mergeCell ref="A151:O152"/>
    <mergeCell ref="P449:V449"/>
    <mergeCell ref="D335:E335"/>
    <mergeCell ref="D68:E68"/>
    <mergeCell ref="A83:O84"/>
    <mergeCell ref="D43:E43"/>
    <mergeCell ref="A460:Z46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769</v>
      </c>
      <c r="H1" s="52"/>
    </row>
    <row r="3" spans="2:8" x14ac:dyDescent="0.2">
      <c r="B3" s="47" t="s">
        <v>770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771</v>
      </c>
      <c r="C6" s="47" t="s">
        <v>772</v>
      </c>
      <c r="D6" s="47" t="s">
        <v>773</v>
      </c>
      <c r="E6" s="47"/>
    </row>
    <row r="7" spans="2:8" x14ac:dyDescent="0.2">
      <c r="B7" s="47" t="s">
        <v>774</v>
      </c>
      <c r="C7" s="47" t="s">
        <v>775</v>
      </c>
      <c r="D7" s="47" t="s">
        <v>776</v>
      </c>
      <c r="E7" s="47"/>
    </row>
    <row r="8" spans="2:8" x14ac:dyDescent="0.2">
      <c r="B8" s="47" t="s">
        <v>777</v>
      </c>
      <c r="C8" s="47" t="s">
        <v>778</v>
      </c>
      <c r="D8" s="47" t="s">
        <v>779</v>
      </c>
      <c r="E8" s="47"/>
    </row>
    <row r="9" spans="2:8" x14ac:dyDescent="0.2">
      <c r="B9" s="47" t="s">
        <v>14</v>
      </c>
      <c r="C9" s="47" t="s">
        <v>780</v>
      </c>
      <c r="D9" s="47" t="s">
        <v>781</v>
      </c>
      <c r="E9" s="47"/>
    </row>
    <row r="10" spans="2:8" x14ac:dyDescent="0.2">
      <c r="B10" s="47" t="s">
        <v>782</v>
      </c>
      <c r="C10" s="47" t="s">
        <v>783</v>
      </c>
      <c r="D10" s="47" t="s">
        <v>784</v>
      </c>
      <c r="E10" s="47"/>
    </row>
    <row r="11" spans="2:8" x14ac:dyDescent="0.2">
      <c r="B11" s="47" t="s">
        <v>785</v>
      </c>
      <c r="C11" s="47" t="s">
        <v>786</v>
      </c>
      <c r="D11" s="47" t="s">
        <v>787</v>
      </c>
      <c r="E11" s="47"/>
    </row>
    <row r="13" spans="2:8" x14ac:dyDescent="0.2">
      <c r="B13" s="47" t="s">
        <v>788</v>
      </c>
      <c r="C13" s="47" t="s">
        <v>772</v>
      </c>
      <c r="D13" s="47"/>
      <c r="E13" s="47"/>
    </row>
    <row r="15" spans="2:8" x14ac:dyDescent="0.2">
      <c r="B15" s="47" t="s">
        <v>789</v>
      </c>
      <c r="C15" s="47" t="s">
        <v>775</v>
      </c>
      <c r="D15" s="47"/>
      <c r="E15" s="47"/>
    </row>
    <row r="17" spans="2:5" x14ac:dyDescent="0.2">
      <c r="B17" s="47" t="s">
        <v>790</v>
      </c>
      <c r="C17" s="47" t="s">
        <v>778</v>
      </c>
      <c r="D17" s="47"/>
      <c r="E17" s="47"/>
    </row>
    <row r="19" spans="2:5" x14ac:dyDescent="0.2">
      <c r="B19" s="47" t="s">
        <v>791</v>
      </c>
      <c r="C19" s="47" t="s">
        <v>780</v>
      </c>
      <c r="D19" s="47"/>
      <c r="E19" s="47"/>
    </row>
    <row r="21" spans="2:5" x14ac:dyDescent="0.2">
      <c r="B21" s="47" t="s">
        <v>792</v>
      </c>
      <c r="C21" s="47" t="s">
        <v>783</v>
      </c>
      <c r="D21" s="47"/>
      <c r="E21" s="47"/>
    </row>
    <row r="23" spans="2:5" x14ac:dyDescent="0.2">
      <c r="B23" s="47" t="s">
        <v>793</v>
      </c>
      <c r="C23" s="47" t="s">
        <v>786</v>
      </c>
      <c r="D23" s="47"/>
      <c r="E23" s="47"/>
    </row>
    <row r="25" spans="2:5" x14ac:dyDescent="0.2">
      <c r="B25" s="47" t="s">
        <v>794</v>
      </c>
      <c r="C25" s="47"/>
      <c r="D25" s="47"/>
      <c r="E25" s="47"/>
    </row>
    <row r="26" spans="2:5" x14ac:dyDescent="0.2">
      <c r="B26" s="47" t="s">
        <v>795</v>
      </c>
      <c r="C26" s="47"/>
      <c r="D26" s="47"/>
      <c r="E26" s="47"/>
    </row>
    <row r="27" spans="2:5" x14ac:dyDescent="0.2">
      <c r="B27" s="47" t="s">
        <v>796</v>
      </c>
      <c r="C27" s="47"/>
      <c r="D27" s="47"/>
      <c r="E27" s="47"/>
    </row>
    <row r="28" spans="2:5" x14ac:dyDescent="0.2">
      <c r="B28" s="47" t="s">
        <v>797</v>
      </c>
      <c r="C28" s="47"/>
      <c r="D28" s="47"/>
      <c r="E28" s="47"/>
    </row>
    <row r="29" spans="2:5" x14ac:dyDescent="0.2">
      <c r="B29" s="47" t="s">
        <v>798</v>
      </c>
      <c r="C29" s="47"/>
      <c r="D29" s="47"/>
      <c r="E29" s="47"/>
    </row>
    <row r="30" spans="2:5" x14ac:dyDescent="0.2">
      <c r="B30" s="47" t="s">
        <v>799</v>
      </c>
      <c r="C30" s="47"/>
      <c r="D30" s="47"/>
      <c r="E30" s="47"/>
    </row>
    <row r="31" spans="2:5" x14ac:dyDescent="0.2">
      <c r="B31" s="47" t="s">
        <v>800</v>
      </c>
      <c r="C31" s="47"/>
      <c r="D31" s="47"/>
      <c r="E31" s="47"/>
    </row>
    <row r="32" spans="2:5" x14ac:dyDescent="0.2">
      <c r="B32" s="47" t="s">
        <v>801</v>
      </c>
      <c r="C32" s="47"/>
      <c r="D32" s="47"/>
      <c r="E32" s="47"/>
    </row>
    <row r="33" spans="2:5" x14ac:dyDescent="0.2">
      <c r="B33" s="47" t="s">
        <v>802</v>
      </c>
      <c r="C33" s="47"/>
      <c r="D33" s="47"/>
      <c r="E33" s="47"/>
    </row>
    <row r="34" spans="2:5" x14ac:dyDescent="0.2">
      <c r="B34" s="47" t="s">
        <v>803</v>
      </c>
      <c r="C34" s="47"/>
      <c r="D34" s="47"/>
      <c r="E34" s="47"/>
    </row>
    <row r="35" spans="2:5" x14ac:dyDescent="0.2">
      <c r="B35" s="47" t="s">
        <v>804</v>
      </c>
      <c r="C35" s="47"/>
      <c r="D35" s="47"/>
      <c r="E35" s="47"/>
    </row>
  </sheetData>
  <sheetProtection algorithmName="SHA-512" hashValue="12j2ag6xWl4vVIo/DS1VUtQdxUmkKnqCoV/oKjlO9RagddvzPIO1t/Oz5OpLpPFZxCPizSdkJ3K1mwEI5MZLSA==" saltValue="+QB+LApccaCZbBclImdP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2025-09-10T11:25:51Z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