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1C5590-63A5-46C0-9D39-0B40257CC9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BO148" i="1"/>
  <c r="BM148" i="1"/>
  <c r="Y148" i="1"/>
  <c r="Y152" i="1" s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X125" i="1"/>
  <c r="X124" i="1"/>
  <c r="BO123" i="1"/>
  <c r="BM123" i="1"/>
  <c r="Y123" i="1"/>
  <c r="P123" i="1"/>
  <c r="BO122" i="1"/>
  <c r="BM122" i="1"/>
  <c r="Y122" i="1"/>
  <c r="P122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123" i="1" l="1"/>
  <c r="BN123" i="1"/>
  <c r="BP161" i="1"/>
  <c r="BN161" i="1"/>
  <c r="Z161" i="1"/>
  <c r="BP196" i="1"/>
  <c r="BN196" i="1"/>
  <c r="Z196" i="1"/>
  <c r="BP216" i="1"/>
  <c r="BN216" i="1"/>
  <c r="Z216" i="1"/>
  <c r="BP229" i="1"/>
  <c r="BN229" i="1"/>
  <c r="Z229" i="1"/>
  <c r="BP243" i="1"/>
  <c r="BN243" i="1"/>
  <c r="Z243" i="1"/>
  <c r="BP297" i="1"/>
  <c r="BN297" i="1"/>
  <c r="Z297" i="1"/>
  <c r="BP327" i="1"/>
  <c r="BN327" i="1"/>
  <c r="Z327" i="1"/>
  <c r="BP357" i="1"/>
  <c r="BN357" i="1"/>
  <c r="Z357" i="1"/>
  <c r="BP391" i="1"/>
  <c r="BN391" i="1"/>
  <c r="Z391" i="1"/>
  <c r="BP432" i="1"/>
  <c r="BN432" i="1"/>
  <c r="Z432" i="1"/>
  <c r="BP446" i="1"/>
  <c r="BN446" i="1"/>
  <c r="Z446" i="1"/>
  <c r="BP476" i="1"/>
  <c r="BN476" i="1"/>
  <c r="Z476" i="1"/>
  <c r="Z30" i="1"/>
  <c r="BN30" i="1"/>
  <c r="Z57" i="1"/>
  <c r="BN57" i="1"/>
  <c r="Z69" i="1"/>
  <c r="BN69" i="1"/>
  <c r="Z89" i="1"/>
  <c r="BN89" i="1"/>
  <c r="Z94" i="1"/>
  <c r="BN94" i="1"/>
  <c r="Z109" i="1"/>
  <c r="BN109" i="1"/>
  <c r="Z123" i="1"/>
  <c r="BP173" i="1"/>
  <c r="BN173" i="1"/>
  <c r="Z173" i="1"/>
  <c r="BP206" i="1"/>
  <c r="BN206" i="1"/>
  <c r="Z206" i="1"/>
  <c r="BP228" i="1"/>
  <c r="BN228" i="1"/>
  <c r="Z228" i="1"/>
  <c r="Y240" i="1"/>
  <c r="Y239" i="1"/>
  <c r="BP238" i="1"/>
  <c r="BN238" i="1"/>
  <c r="Z238" i="1"/>
  <c r="Z239" i="1" s="1"/>
  <c r="BP242" i="1"/>
  <c r="BN242" i="1"/>
  <c r="Z242" i="1"/>
  <c r="BP254" i="1"/>
  <c r="BN254" i="1"/>
  <c r="Z254" i="1"/>
  <c r="BP309" i="1"/>
  <c r="BN309" i="1"/>
  <c r="Z309" i="1"/>
  <c r="BP344" i="1"/>
  <c r="BN344" i="1"/>
  <c r="Z344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33" i="1"/>
  <c r="BN433" i="1"/>
  <c r="Z433" i="1"/>
  <c r="BP456" i="1"/>
  <c r="BN456" i="1"/>
  <c r="Z456" i="1"/>
  <c r="BP477" i="1"/>
  <c r="BN477" i="1"/>
  <c r="Z477" i="1"/>
  <c r="J511" i="1"/>
  <c r="Y246" i="1"/>
  <c r="Y330" i="1"/>
  <c r="BP315" i="1"/>
  <c r="BN315" i="1"/>
  <c r="Z315" i="1"/>
  <c r="BP321" i="1"/>
  <c r="BN321" i="1"/>
  <c r="Z321" i="1"/>
  <c r="BP336" i="1"/>
  <c r="BN336" i="1"/>
  <c r="Z336" i="1"/>
  <c r="BP342" i="1"/>
  <c r="BN342" i="1"/>
  <c r="Z342" i="1"/>
  <c r="BP352" i="1"/>
  <c r="BN352" i="1"/>
  <c r="Z352" i="1"/>
  <c r="BP389" i="1"/>
  <c r="BN389" i="1"/>
  <c r="Z389" i="1"/>
  <c r="BP397" i="1"/>
  <c r="BN397" i="1"/>
  <c r="Z397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82" i="1"/>
  <c r="BN82" i="1"/>
  <c r="Z87" i="1"/>
  <c r="BN87" i="1"/>
  <c r="Y90" i="1"/>
  <c r="Z96" i="1"/>
  <c r="BN96" i="1"/>
  <c r="Z105" i="1"/>
  <c r="BN105" i="1"/>
  <c r="Y113" i="1"/>
  <c r="Z111" i="1"/>
  <c r="BN111" i="1"/>
  <c r="Y119" i="1"/>
  <c r="Z117" i="1"/>
  <c r="BN117" i="1"/>
  <c r="Z128" i="1"/>
  <c r="BN128" i="1"/>
  <c r="Z149" i="1"/>
  <c r="BN149" i="1"/>
  <c r="I511" i="1"/>
  <c r="Y170" i="1"/>
  <c r="Z163" i="1"/>
  <c r="BN163" i="1"/>
  <c r="Z167" i="1"/>
  <c r="BN167" i="1"/>
  <c r="Y176" i="1"/>
  <c r="Z184" i="1"/>
  <c r="BN184" i="1"/>
  <c r="Y190" i="1"/>
  <c r="Z194" i="1"/>
  <c r="BN194" i="1"/>
  <c r="Z198" i="1"/>
  <c r="BN198" i="1"/>
  <c r="Z204" i="1"/>
  <c r="BN204" i="1"/>
  <c r="Y213" i="1"/>
  <c r="Z208" i="1"/>
  <c r="BN208" i="1"/>
  <c r="Z212" i="1"/>
  <c r="BN212" i="1"/>
  <c r="Z223" i="1"/>
  <c r="BN223" i="1"/>
  <c r="Z226" i="1"/>
  <c r="BN226" i="1"/>
  <c r="Z245" i="1"/>
  <c r="BN245" i="1"/>
  <c r="Z252" i="1"/>
  <c r="BN252" i="1"/>
  <c r="Z259" i="1"/>
  <c r="BN259" i="1"/>
  <c r="Z260" i="1"/>
  <c r="BN260" i="1"/>
  <c r="Z268" i="1"/>
  <c r="BN268" i="1"/>
  <c r="Z291" i="1"/>
  <c r="BN291" i="1"/>
  <c r="Z299" i="1"/>
  <c r="BN299" i="1"/>
  <c r="BP307" i="1"/>
  <c r="BN307" i="1"/>
  <c r="Z307" i="1"/>
  <c r="Y325" i="1"/>
  <c r="BP320" i="1"/>
  <c r="BN320" i="1"/>
  <c r="Z320" i="1"/>
  <c r="Y324" i="1"/>
  <c r="BP329" i="1"/>
  <c r="BN329" i="1"/>
  <c r="Z329" i="1"/>
  <c r="BP346" i="1"/>
  <c r="BN346" i="1"/>
  <c r="Z346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S511" i="1"/>
  <c r="Y337" i="1"/>
  <c r="Y349" i="1"/>
  <c r="Y379" i="1"/>
  <c r="Y458" i="1"/>
  <c r="Y489" i="1"/>
  <c r="H9" i="1"/>
  <c r="A10" i="1"/>
  <c r="B511" i="1"/>
  <c r="X502" i="1"/>
  <c r="X503" i="1"/>
  <c r="X50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Y65" i="1"/>
  <c r="Z68" i="1"/>
  <c r="Z70" i="1" s="1"/>
  <c r="BN68" i="1"/>
  <c r="Y71" i="1"/>
  <c r="Y78" i="1"/>
  <c r="Z74" i="1"/>
  <c r="BN74" i="1"/>
  <c r="Z76" i="1"/>
  <c r="BN76" i="1"/>
  <c r="BP77" i="1"/>
  <c r="BN77" i="1"/>
  <c r="Z77" i="1"/>
  <c r="Y79" i="1"/>
  <c r="Y84" i="1"/>
  <c r="BP81" i="1"/>
  <c r="BN81" i="1"/>
  <c r="Z81" i="1"/>
  <c r="Y98" i="1"/>
  <c r="BP93" i="1"/>
  <c r="BN93" i="1"/>
  <c r="Z93" i="1"/>
  <c r="BP97" i="1"/>
  <c r="BN97" i="1"/>
  <c r="Z97" i="1"/>
  <c r="Y99" i="1"/>
  <c r="F511" i="1"/>
  <c r="Y107" i="1"/>
  <c r="BP102" i="1"/>
  <c r="BN102" i="1"/>
  <c r="Z102" i="1"/>
  <c r="Y106" i="1"/>
  <c r="Z112" i="1"/>
  <c r="BP110" i="1"/>
  <c r="BN110" i="1"/>
  <c r="Z110" i="1"/>
  <c r="BP118" i="1"/>
  <c r="BN118" i="1"/>
  <c r="Z118" i="1"/>
  <c r="Y125" i="1"/>
  <c r="BP122" i="1"/>
  <c r="BN122" i="1"/>
  <c r="Z122" i="1"/>
  <c r="Z124" i="1" s="1"/>
  <c r="BP139" i="1"/>
  <c r="BN139" i="1"/>
  <c r="Z139" i="1"/>
  <c r="Z140" i="1" s="1"/>
  <c r="Y141" i="1"/>
  <c r="H511" i="1"/>
  <c r="Y145" i="1"/>
  <c r="BP144" i="1"/>
  <c r="BN144" i="1"/>
  <c r="Z144" i="1"/>
  <c r="Z145" i="1" s="1"/>
  <c r="Y146" i="1"/>
  <c r="F9" i="1"/>
  <c r="J9" i="1"/>
  <c r="Y45" i="1"/>
  <c r="Y58" i="1"/>
  <c r="BP88" i="1"/>
  <c r="BN88" i="1"/>
  <c r="Z88" i="1"/>
  <c r="BP95" i="1"/>
  <c r="BN95" i="1"/>
  <c r="Z95" i="1"/>
  <c r="BP104" i="1"/>
  <c r="BN104" i="1"/>
  <c r="Z104" i="1"/>
  <c r="Y112" i="1"/>
  <c r="BP116" i="1"/>
  <c r="BN116" i="1"/>
  <c r="Z116" i="1"/>
  <c r="Y124" i="1"/>
  <c r="BP129" i="1"/>
  <c r="BN129" i="1"/>
  <c r="Z129" i="1"/>
  <c r="Z130" i="1" s="1"/>
  <c r="Y131" i="1"/>
  <c r="Y136" i="1"/>
  <c r="BP133" i="1"/>
  <c r="BN133" i="1"/>
  <c r="Z133" i="1"/>
  <c r="Z135" i="1" s="1"/>
  <c r="Y140" i="1"/>
  <c r="E511" i="1"/>
  <c r="Y91" i="1"/>
  <c r="G511" i="1"/>
  <c r="Y130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Y202" i="1"/>
  <c r="Y214" i="1"/>
  <c r="Z205" i="1"/>
  <c r="BN205" i="1"/>
  <c r="BP205" i="1"/>
  <c r="Z207" i="1"/>
  <c r="BN207" i="1"/>
  <c r="BP211" i="1"/>
  <c r="BN211" i="1"/>
  <c r="Z211" i="1"/>
  <c r="Y218" i="1"/>
  <c r="BP224" i="1"/>
  <c r="BN224" i="1"/>
  <c r="Z224" i="1"/>
  <c r="BP227" i="1"/>
  <c r="BN227" i="1"/>
  <c r="Z227" i="1"/>
  <c r="Y247" i="1"/>
  <c r="BP251" i="1"/>
  <c r="BN251" i="1"/>
  <c r="Z251" i="1"/>
  <c r="Y255" i="1"/>
  <c r="BP261" i="1"/>
  <c r="BN261" i="1"/>
  <c r="Z261" i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BP358" i="1"/>
  <c r="BN358" i="1"/>
  <c r="Z358" i="1"/>
  <c r="Z359" i="1" s="1"/>
  <c r="Y360" i="1"/>
  <c r="Y158" i="1"/>
  <c r="Y185" i="1"/>
  <c r="BP209" i="1"/>
  <c r="BN209" i="1"/>
  <c r="Z209" i="1"/>
  <c r="Z213" i="1" s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64" i="1"/>
  <c r="Y270" i="1"/>
  <c r="BP267" i="1"/>
  <c r="BN267" i="1"/>
  <c r="Z267" i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BP328" i="1"/>
  <c r="BN328" i="1"/>
  <c r="Z328" i="1"/>
  <c r="BP343" i="1"/>
  <c r="BN343" i="1"/>
  <c r="Z343" i="1"/>
  <c r="Z349" i="1" s="1"/>
  <c r="BP347" i="1"/>
  <c r="BN347" i="1"/>
  <c r="Z347" i="1"/>
  <c r="Z370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Y355" i="1"/>
  <c r="Y354" i="1"/>
  <c r="Y359" i="1"/>
  <c r="U51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58" i="1"/>
  <c r="Z479" i="1"/>
  <c r="Z449" i="1"/>
  <c r="Z403" i="1"/>
  <c r="Z330" i="1"/>
  <c r="Z270" i="1"/>
  <c r="Z255" i="1"/>
  <c r="Z324" i="1"/>
  <c r="Z119" i="1"/>
  <c r="Z90" i="1"/>
  <c r="Z83" i="1"/>
  <c r="Z64" i="1"/>
  <c r="Y505" i="1"/>
  <c r="Z78" i="1"/>
  <c r="Z443" i="1"/>
  <c r="Y502" i="1"/>
  <c r="Y503" i="1"/>
  <c r="Z398" i="1"/>
  <c r="Z231" i="1"/>
  <c r="Z303" i="1"/>
  <c r="Z293" i="1"/>
  <c r="Z106" i="1"/>
  <c r="X504" i="1"/>
  <c r="Z473" i="1"/>
  <c r="Z415" i="1"/>
  <c r="Z263" i="1"/>
  <c r="Z201" i="1"/>
  <c r="Z98" i="1"/>
  <c r="Z58" i="1"/>
  <c r="Z44" i="1"/>
  <c r="Y501" i="1"/>
  <c r="Z506" i="1" l="1"/>
  <c r="Y504" i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<sst xmlns="http://schemas.openxmlformats.org/spreadsheetml/2006/main" count="2210" uniqueCount="806">
  <si>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</si>
  <si>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</si>
  <si>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</si>
  <si>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</si>
  <si>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</si>
  <si>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</si>
  <si>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</si>
  <si>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</si>
  <si>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</si>
  <si>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</si>
  <si>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</si>
  <si>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</si>
  <si>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</si>
  <si>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</si>
  <si>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</si>
  <si>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</si>
  <si>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</si>
  <si>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</si>
  <si>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</si>
  <si>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</si>
  <si>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</si>
  <si>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</si>
  <si>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</si>
  <si>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</si>
  <si>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</si>
  <si>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</si>
  <si>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</si>
  <si>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</si>
  <si>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</si>
  <si>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</si>
  <si>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</si>
  <si>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</si>
  <si>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</si>
  <si>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</si>
  <si>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</si>
  <si>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</si>
  <si>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</si>
  <si>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</si>
  <si>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</si>
  <si>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</si>
  <si>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</si>
  <si>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</si>
  <si>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</si>
  <si>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</si>
  <si>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</si>
  <si>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</si>
  <si>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</si>
  <si>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</si>
  <si>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</si>
  <si>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</si>
  <si>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</si>
  <si>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</si>
  <si>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</si>
  <si>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</si>
  <si>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</si>
  <si>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</si>
  <si>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</si>
  <si>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</si>
  <si>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</si>
  <si>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</si>
  <si>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</si>
  <si>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</si>
  <si>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</si>
  <si>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</si>
  <si>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</si>
  <si>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</si>
  <si>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</si>
  <si>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</si>
  <si>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</si>
  <si>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</si>
  <si>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</si>
  <si>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</si>
  <si>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</si>
  <si>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</si>
  <si>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</si>
  <si>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</si>
  <si>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</si>
  <si>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</si>
  <si>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</si>
  <si>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</si>
  <si>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</si>
  <si>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</si>
  <si>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</si>
  <si>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</si>
  <si>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</si>
  <si>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</si>
  <si>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</si>
  <si>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</si>
  <si>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</si>
  <si>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</si>
  <si>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</si>
  <si>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</si>
  <si>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</si>
  <si>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</si>
  <si>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</si>
  <si>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</si>
  <si>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</si>
  <si>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</si>
  <si>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</si>
  <si>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</si>
  <si>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</si>
  <si>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</si>
  <si>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</si>
  <si>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</si>
  <si>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</si>
  <si>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</si>
  <si>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</si>
  <si>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</si>
  <si>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</si>
  <si>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</si>
  <si>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</si>
  <si>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</si>
  <si>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</si>
  <si>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</si>
  <si>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</si>
  <si>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</si>
  <si>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</si>
  <si>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</si>
  <si>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</si>
  <si>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</si>
  <si>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</si>
  <si>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</si>
  <si>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</si>
  <si>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</si>
  <si>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</si>
  <si>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</si>
  <si>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</si>
  <si>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</si>
  <si>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</si>
  <si>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</si>
  <si>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</si>
  <si>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</si>
  <si>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</si>
  <si>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</si>
  <si>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</si>
  <si>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</si>
  <si>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</si>
  <si>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</si>
  <si>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</si>
  <si>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</si>
  <si>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</si>
  <si>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</si>
  <si>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</si>
  <si>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</si>
  <si>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</si>
  <si>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</si>
  <si>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</si>
  <si>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</si>
  <si>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</si>
  <si>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</si>
  <si>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</si>
  <si>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</si>
  <si>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</si>
  <si>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</si>
  <si>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</si>
  <si>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</si>
  <si>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</si>
  <si>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</si>
  <si>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</si>
  <si>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</si>
  <si>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</si>
  <si>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</si>
  <si>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</si>
  <si>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</si>
  <si>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</si>
  <si>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</si>
  <si>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</si>
  <si>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</si>
  <si>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</si>
  <si>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</si>
  <si>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</si>
  <si>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</si>
  <si>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</si>
  <si>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</si>
  <si>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</si>
  <si>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</si>
  <si>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</si>
  <si>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</si>
  <si>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</si>
  <si>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</si>
  <si>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</si>
  <si>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</si>
  <si>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</si>
  <si>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</si>
  <si>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</si>
  <si>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</si>
  <si>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</si>
  <si>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</si>
  <si>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</si>
  <si>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</si>
  <si>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</si>
  <si>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</si>
  <si>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</si>
  <si>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</si>
  <si>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</si>
  <si>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</si>
  <si>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</si>
  <si>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</si>
  <si>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</si>
  <si>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</si>
  <si>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</si>
  <si>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</si>
  <si>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</si>
  <si>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</si>
  <si>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</si>
  <si>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</si>
  <si>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</si>
  <si>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</si>
  <si>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</si>
  <si>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</si>
  <si>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</si>
  <si>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</si>
  <si>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</si>
  <si>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</si>
  <si>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</si>
  <si>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</si>
  <si>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</si>
  <si>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</si>
  <si>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</si>
  <si>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</si>
  <si>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</si>
  <si>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</si>
  <si>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</si>
  <si>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</si>
  <si>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</si>
  <si>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</si>
  <si>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</si>
  <si>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</si>
  <si>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</si>
  <si>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</si>
  <si>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</si>
  <si>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</si>
  <si>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</si>
  <si>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</si>
  <si>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</si>
  <si>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</si>
  <si>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</si>
  <si>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</si>
  <si>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</si>
  <si>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</si>
  <si>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</si>
  <si>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</si>
  <si>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</si>
  <si>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</si>
  <si>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</si>
  <si>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</si>
  <si>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</si>
  <si>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</si>
  <si>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</si>
  <si>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</si>
  <si>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</si>
  <si>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</si>
  <si>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</si>
  <si>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</si>
  <si>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</si>
  <si>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</si>
  <si>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</si>
  <si>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</si>
  <si>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</si>
  <si>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</si>
  <si>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</si>
  <si>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</si>
  <si>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</si>
  <si>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</si>
  <si>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</si>
  <si>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</si>
  <si>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</si>
  <si>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</si>
  <si>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</si>
  <si>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</si>
  <si>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</si>
  <si>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</si>
  <si>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</si>
  <si>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</si>
  <si>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</si>
  <si>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</si>
  <si>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</si>
  <si>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</si>
  <si>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</si>
  <si>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</si>
  <si>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</si>
  <si>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</si>
  <si>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</si>
  <si>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</si>
  <si>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</si>
  <si>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</si>
  <si>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</si>
  <si>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</si>
  <si>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</si>
  <si>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</si>
  <si>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</si>
  <si>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</si>
  <si>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</si>
  <si>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</si>
  <si>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</si>
  <si>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</si>
  <si>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</si>
  <si>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</si>
  <si>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</si>
  <si>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</si>
  <si>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</si>
  <si>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</si>
  <si>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</si>
  <si>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</si>
  <si>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</si>
  <si>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</si>
  <si>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</si>
  <si>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</si>
  <si>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</si>
  <si>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</si>
  <si>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</si>
  <si>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</si>
  <si>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</si>
  <si>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</si>
  <si>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</si>
  <si>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</si>
  <si>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</si>
  <si>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</si>
  <si>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</si>
  <si>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</si>
  <si>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</si>
  <si>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</si>
  <si>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</si>
  <si>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</si>
  <si>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</si>
  <si>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</si>
  <si>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</si>
  <si>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</si>
  <si>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</si>
  <si>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</si>
  <si>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</si>
  <si>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</si>
  <si>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</si>
  <si>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</si>
  <si>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</si>
  <si>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</si>
  <si>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</si>
  <si>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</si>
  <si>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</si>
  <si>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</si>
  <si>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</si>
  <si>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</si>
  <si>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</si>
  <si>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</si>
  <si>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</si>
  <si>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</si>
  <si>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</si>
  <si>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</si>
  <si>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</si>
  <si>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</si>
  <si>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</si>
  <si>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</si>
  <si>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</si>
  <si>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</si>
  <si>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</si>
  <si>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</si>
  <si>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</si>
  <si>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</si>
  <si>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</si>
  <si>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</si>
  <si>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</si>
  <si>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</si>
  <si>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</si>
  <si>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</si>
  <si>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</si>
  <si>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</si>
  <si>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</si>
  <si>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</si>
  <si>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</si>
  <si>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</si>
  <si>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</si>
  <si>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</si>
  <si>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</si>
  <si>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</si>
  <si>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</si>
  <si>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</si>
  <si>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</si>
  <si>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</si>
  <si>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</si>
  <si>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</si>
  <si>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</si>
  <si>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</si>
  <si>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</si>
  <si>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</si>
  <si>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</si>
  <si>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</si>
  <si>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</si>
  <si>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</si>
  <si>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</si>
  <si>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</si>
  <si>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</si>
  <si>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</si>
  <si>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</si>
  <si>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</si>
  <si>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</si>
  <si>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</si>
  <si>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</si>
  <si>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</si>
  <si>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</si>
  <si>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</si>
  <si>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</si>
  <si>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</si>
  <si>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</si>
  <si>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</si>
  <si>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</si>
  <si>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</si>
  <si>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</si>
  <si>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</si>
  <si>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</si>
  <si>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</si>
  <si>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</si>
  <si>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</si>
  <si>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</si>
  <si>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</si>
  <si>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</si>
  <si>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</si>
  <si>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</si>
  <si>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</si>
  <si>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</si>
  <si>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</si>
  <si>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</si>
  <si>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</si>
  <si>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</si>
  <si>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</si>
  <si>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</si>
  <si>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</si>
  <si>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</si>
  <si>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</si>
  <si>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</si>
  <si>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</si>
  <si>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</si>
  <si>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</si>
  <si>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</si>
  <si>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</si>
  <si>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</si>
  <si>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</si>
  <si>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</si>
  <si>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</si>
  <si>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</si>
  <si>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</si>
  <si>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</si>
  <si>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</si>
  <si>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</si>
  <si>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</si>
  <si>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</si>
  <si>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</si>
  <si>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</si>
  <si>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</si>
  <si>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</si>
  <si>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</si>
  <si>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</si>
  <si>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</si>
  <si>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</si>
  <si>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</si>
  <si>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</si>
  <si>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</si>
  <si>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</si>
  <si>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</si>
  <si>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</si>
  <si>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</si>
  <si>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</si>
  <si>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</si>
  <si>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</si>
  <si>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</si>
  <si>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</si>
  <si>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</si>
  <si>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</si>
  <si>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</si>
  <si>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</si>
  <si>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</si>
  <si>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</si>
  <si>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</si>
  <si>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</si>
  <si>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</si>
  <si>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</si>
  <si>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</si>
  <si>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</si>
  <si>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</si>
  <si>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</si>
  <si>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</si>
  <si>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</si>
  <si>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</si>
  <si>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</si>
  <si>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</si>
  <si>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</si>
  <si>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</si>
  <si>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</si>
  <si>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</si>
  <si>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</si>
  <si>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</si>
  <si>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</si>
  <si>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</si>
  <si>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</si>
  <si>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</si>
  <si>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</si>
  <si>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</si>
  <si>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</si>
  <si>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</si>
  <si>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</si>
  <si>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</si>
  <si>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</si>
  <si>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</si>
  <si>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</si>
  <si>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</si>
  <si>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</si>
  <si>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</si>
  <si>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</si>
  <si>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</si>
  <si>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</si>
  <si>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</si>
  <si>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</si>
  <si>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</si>
  <si>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</si>
  <si>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</si>
  <si>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</si>
  <si>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</si>
  <si>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</si>
  <si>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</si>
  <si>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</si>
  <si>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</si>
  <si>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</si>
  <si>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</si>
  <si>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</si>
  <si>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</si>
  <si>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</si>
  <si>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</si>
  <si>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</si>
  <si>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</si>
  <si>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</si>
  <si>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</si>
  <si>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</si>
  <si>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</si>
  <si>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</si>
  <si>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</si>
  <si>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</si>
  <si>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</si>
  <si>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</si>
  <si>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</si>
  <si>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</si>
  <si>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</si>
  <si>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</si>
  <si>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</si>
  <si>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</si>
  <si>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</si>
  <si>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</si>
  <si>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</si>
  <si>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</si>
  <si>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</si>
  <si>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</si>
  <si>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</si>
  <si>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</si>
  <si>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</si>
  <si>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</si>
  <si>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</si>
  <si>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</si>
  <si>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</si>
  <si>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</si>
  <si>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</si>
  <si>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</si>
  <si>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</si>
  <si>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</si>
  <si>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</si>
  <si>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</si>
  <si>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</si>
  <si>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</si>
  <si>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</si>
  <si>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</si>
  <si>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</si>
  <si>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</si>
  <si>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</si>
  <si>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</si>
  <si>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</si>
  <si>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</si>
  <si>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</si>
  <si>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</si>
  <si>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</si>
  <si>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</si>
  <si>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</si>
  <si>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</si>
  <si>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</si>
  <si>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</si>
  <si>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</si>
  <si>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</si>
  <si>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</si>
  <si>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</si>
  <si>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</si>
  <si>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</si>
  <si>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</si>
  <si>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</si>
  <si>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</si>
  <si>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</si>
  <si>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</si>
  <si>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</si>
  <si>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</si>
  <si>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</si>
  <si>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</si>
  <si>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</si>
  <si>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</si>
  <si>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</si>
  <si>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</si>
  <si>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</si>
  <si>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</si>
  <si>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</si>
  <si>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</si>
  <si>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</si>
  <si>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</si>
  <si>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</si>
  <si>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</si>
  <si>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</si>
  <si>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</si>
  <si>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</si>
  <si>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</si>
  <si>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</si>
  <si>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</si>
  <si>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</si>
  <si>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</si>
  <si>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</si>
  <si>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</si>
  <si>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</si>
  <si>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</si>
  <si>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</si>
  <si>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</si>
  <si>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</si>
  <si>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</si>
  <si>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</si>
  <si>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</si>
  <si>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</si>
  <si>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</si>
  <si>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</si>
  <si>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</si>
  <si>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</si>
  <si>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</si>
  <si>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</si>
  <si>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</si>
  <si>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</si>
  <si>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</si>
  <si>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</si>
  <si>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</si>
  <si>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</si>
  <si>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</si>
  <si>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</si>
  <si>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</si>
  <si>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</si>
  <si>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</si>
  <si>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</si>
  <si>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</si>
  <si>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</si>
  <si>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</si>
  <si>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</si>
  <si>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</si>
  <si>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</si>
  <si>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</si>
  <si>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</si>
  <si>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</si>
  <si>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</si>
  <si>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</si>
  <si>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</si>
  <si>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</si>
  <si>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</si>
  <si>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</si>
  <si>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</si>
  <si>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</si>
  <si>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</si>
  <si>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</si>
  <si>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</si>
  <si>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</si>
  <si>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</si>
  <si>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</si>
  <si>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</si>
  <si>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</si>
  <si>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</si>
  <si>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</si>
  <si>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</si>
  <si>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</si>
  <si>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</si>
  <si>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</si>
  <si>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</si>
  <si>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</si>
  <si>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</si>
  <si>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</si>
  <si>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</si>
  <si>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</si>
  <si>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</si>
  <si>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</si>
  <si>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</si>
  <si>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</si>
  <si>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</si>
  <si>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</si>
  <si>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</si>
  <si>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</si>
  <si>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</si>
  <si>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</si>
  <si>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</si>
  <si>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</si>
  <si>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</si>
  <si>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</si>
  <si>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</si>
  <si>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</si>
  <si>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</si>
  <si>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</si>
  <si>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</si>
  <si>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</si>
  <si>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</si>
  <si>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</si>
  <si>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</si>
  <si>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</si>
  <si>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</si>
  <si>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</si>
  <si>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</si>
  <si>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</si>
  <si>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</si>
  <si>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</si>
  <si>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</si>
  <si>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</si>
  <si>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</si>
  <si>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</si>
  <si>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</si>
  <si>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</si>
  <si>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</si>
  <si>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</si>
  <si>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</si>
  <si>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</si>
  <si>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</si>
  <si>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</si>
  <si>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</si>
  <si>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</si>
  <si>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</si>
  <si>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</si>
  <si>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</si>
  <si>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</si>
  <si>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</si>
  <si>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</si>
  <si>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</si>
  <si>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</si>
  <si>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</si>
  <si>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</si>
  <si>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</si>
  <si>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</si>
  <si>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</si>
  <si>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</si>
  <si>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</si>
  <si>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</si>
  <si>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</si>
  <si>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</si>
  <si>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</si>
  <si>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</si>
  <si>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</si>
  <si>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</si>
  <si>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</si>
  <si>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</si>
  <si>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</si>
  <si>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</si>
  <si>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</si>
  <si>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</si>
  <si>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</si>
  <si>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</si>
  <si>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</si>
  <si>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</si>
  <si>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</si>
  <si>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</si>
  <si>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</si>
  <si>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</si>
  <si>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</si>
  <si>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</si>
  <si>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</si>
  <si>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</si>
  <si>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</si>
  <si>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</si>
  <si>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</si>
  <si>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</si>
  <si>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</si>
  <si>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</si>
  <si>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</si>
  <si>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</si>
  <si>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</si>
  <si>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</si>
  <si>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</si>
  <si>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</si>
  <si>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</si>
  <si>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</si>
  <si>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</si>
  <si>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</si>
  <si>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</si>
  <si>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</si>
  <si>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</si>
  <si>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</si>
  <si>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</si>
  <si>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</si>
  <si>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</si>
  <si>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</si>
  <si>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</si>
  <si>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</si>
  <si>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</si>
  <si>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</si>
  <si>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</si>
  <si>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</si>
  <si>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</si>
  <si>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</si>
  <si>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</si>
  <si>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</si>
  <si>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</si>
  <si>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</si>
  <si>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</si>
  <si>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</si>
  <si>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</si>
  <si>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отдельлно на 20 европалет,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</si>
</sst>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805</v>
      </c>
      <c r="I5" s="799"/>
      <c r="J5" s="799"/>
      <c r="K5" s="799"/>
      <c r="L5" s="799"/>
      <c r="M5" s="722"/>
      <c r="N5" s="58"/>
      <c r="P5" s="24" t="s">
        <v>10</v>
      </c>
      <c r="Q5" s="856">
        <v>45913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785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Суббота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6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47">
        <v>0.54166666666666663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20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3"/>
      <c r="R10" s="714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4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1" t="s">
        <v>37</v>
      </c>
      <c r="D17" s="596" t="s">
        <v>38</v>
      </c>
      <c r="E17" s="65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9"/>
      <c r="R17" s="649"/>
      <c r="S17" s="649"/>
      <c r="T17" s="650"/>
      <c r="U17" s="870" t="s">
        <v>50</v>
      </c>
      <c r="V17" s="594"/>
      <c r="W17" s="596" t="s">
        <v>51</v>
      </c>
      <c r="X17" s="596" t="s">
        <v>52</v>
      </c>
      <c r="Y17" s="877" t="s">
        <v>53</v>
      </c>
      <c r="Z17" s="794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5"/>
      <c r="AF17" s="846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62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70</v>
      </c>
      <c r="Q23" s="559"/>
      <c r="R23" s="559"/>
      <c r="S23" s="559"/>
      <c r="T23" s="559"/>
      <c r="U23" s="559"/>
      <c r="V23" s="560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70</v>
      </c>
      <c r="Q24" s="559"/>
      <c r="R24" s="559"/>
      <c r="S24" s="559"/>
      <c r="T24" s="559"/>
      <c r="U24" s="559"/>
      <c r="V24" s="560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70</v>
      </c>
      <c r="Q32" s="559"/>
      <c r="R32" s="559"/>
      <c r="S32" s="559"/>
      <c r="T32" s="559"/>
      <c r="U32" s="559"/>
      <c r="V32" s="560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70</v>
      </c>
      <c r="Q33" s="559"/>
      <c r="R33" s="559"/>
      <c r="S33" s="559"/>
      <c r="T33" s="559"/>
      <c r="U33" s="559"/>
      <c r="V33" s="560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70</v>
      </c>
      <c r="Q36" s="559"/>
      <c r="R36" s="559"/>
      <c r="S36" s="559"/>
      <c r="T36" s="559"/>
      <c r="U36" s="559"/>
      <c r="V36" s="560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70</v>
      </c>
      <c r="Q37" s="559"/>
      <c r="R37" s="559"/>
      <c r="S37" s="559"/>
      <c r="T37" s="559"/>
      <c r="U37" s="559"/>
      <c r="V37" s="560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100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367</v>
      </c>
      <c r="Y41" s="550">
        <f>IFERROR(IF(X41="",0,CEILING((X41/$H41),1)*$H41),"")</f>
        <v>367.20000000000005</v>
      </c>
      <c r="Z41" s="36">
        <f>IFERROR(IF(Y41=0,"",ROUNDUP(Y41/H41,0)*0.01898),"")</f>
        <v>0.64532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381.78194444444443</v>
      </c>
      <c r="BN41" s="64">
        <f>IFERROR(Y41*I41/H41,"0")</f>
        <v>381.99</v>
      </c>
      <c r="BO41" s="64">
        <f>IFERROR(1/J41*(X41/H41),"0")</f>
        <v>0.53096064814814814</v>
      </c>
      <c r="BP41" s="64">
        <f>IFERROR(1/J41*(Y41/H41),"0")</f>
        <v>0.53125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111</v>
      </c>
      <c r="Y43" s="550">
        <f>IFERROR(IF(X43="",0,CEILING((X43/$H43),1)*$H43),"")</f>
        <v>111</v>
      </c>
      <c r="Z43" s="36">
        <f>IFERROR(IF(Y43=0,"",ROUNDUP(Y43/H43,0)*0.00902),"")</f>
        <v>0.27060000000000001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117.3</v>
      </c>
      <c r="BN43" s="64">
        <f>IFERROR(Y43*I43/H43,"0")</f>
        <v>117.3</v>
      </c>
      <c r="BO43" s="64">
        <f>IFERROR(1/J43*(X43/H43),"0")</f>
        <v>0.22727272727272729</v>
      </c>
      <c r="BP43" s="64">
        <f>IFERROR(1/J43*(Y43/H43),"0")</f>
        <v>0.22727272727272729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70</v>
      </c>
      <c r="Q44" s="559"/>
      <c r="R44" s="559"/>
      <c r="S44" s="559"/>
      <c r="T44" s="559"/>
      <c r="U44" s="559"/>
      <c r="V44" s="560"/>
      <c r="W44" s="37" t="s">
        <v>71</v>
      </c>
      <c r="X44" s="551">
        <f>IFERROR(X41/H41,"0")+IFERROR(X42/H42,"0")+IFERROR(X43/H43,"0")</f>
        <v>63.981481481481481</v>
      </c>
      <c r="Y44" s="551">
        <f>IFERROR(Y41/H41,"0")+IFERROR(Y42/H42,"0")+IFERROR(Y43/H43,"0")</f>
        <v>64</v>
      </c>
      <c r="Z44" s="551">
        <f>IFERROR(IF(Z41="",0,Z41),"0")+IFERROR(IF(Z42="",0,Z42),"0")+IFERROR(IF(Z43="",0,Z43),"0")</f>
        <v>0.91592000000000007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70</v>
      </c>
      <c r="Q45" s="559"/>
      <c r="R45" s="559"/>
      <c r="S45" s="559"/>
      <c r="T45" s="559"/>
      <c r="U45" s="559"/>
      <c r="V45" s="560"/>
      <c r="W45" s="37" t="s">
        <v>68</v>
      </c>
      <c r="X45" s="551">
        <f>IFERROR(SUM(X41:X43),"0")</f>
        <v>478</v>
      </c>
      <c r="Y45" s="551">
        <f>IFERROR(SUM(Y41:Y43),"0")</f>
        <v>478.20000000000005</v>
      </c>
      <c r="Z45" s="37"/>
      <c r="AA45" s="552"/>
      <c r="AB45" s="552"/>
      <c r="AC45" s="552"/>
    </row>
    <row r="46" spans="1:68" ht="14.25" hidden="1" customHeight="1" x14ac:dyDescent="0.25">
      <c r="A46" s="561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70</v>
      </c>
      <c r="Q48" s="559"/>
      <c r="R48" s="559"/>
      <c r="S48" s="559"/>
      <c r="T48" s="559"/>
      <c r="U48" s="559"/>
      <c r="V48" s="560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70</v>
      </c>
      <c r="Q49" s="559"/>
      <c r="R49" s="559"/>
      <c r="S49" s="559"/>
      <c r="T49" s="559"/>
      <c r="U49" s="559"/>
      <c r="V49" s="560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185</v>
      </c>
      <c r="Y52" s="550">
        <f t="shared" ref="Y52:Y57" si="6">IFERROR(IF(X52="",0,CEILING((X52/$H52),1)*$H52),"")</f>
        <v>190.39999999999998</v>
      </c>
      <c r="Z52" s="36">
        <f>IFERROR(IF(Y52=0,"",ROUNDUP(Y52/H52,0)*0.01898),"")</f>
        <v>0.32266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192.18526785714286</v>
      </c>
      <c r="BN52" s="64">
        <f t="shared" ref="BN52:BN57" si="8">IFERROR(Y52*I52/H52,"0")</f>
        <v>197.79499999999999</v>
      </c>
      <c r="BO52" s="64">
        <f t="shared" ref="BO52:BO57" si="9">IFERROR(1/J52*(X52/H52),"0")</f>
        <v>0.25809151785714285</v>
      </c>
      <c r="BP52" s="64">
        <f t="shared" ref="BP52:BP57" si="10">IFERROR(1/J52*(Y52/H52),"0")</f>
        <v>0.265625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164</v>
      </c>
      <c r="Y53" s="550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170.60555555555555</v>
      </c>
      <c r="BN53" s="64">
        <f t="shared" si="8"/>
        <v>179.76</v>
      </c>
      <c r="BO53" s="64">
        <f t="shared" si="9"/>
        <v>0.23726851851851849</v>
      </c>
      <c r="BP53" s="64">
        <f t="shared" si="10"/>
        <v>0.25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70</v>
      </c>
      <c r="Q58" s="559"/>
      <c r="R58" s="559"/>
      <c r="S58" s="559"/>
      <c r="T58" s="559"/>
      <c r="U58" s="559"/>
      <c r="V58" s="560"/>
      <c r="W58" s="37" t="s">
        <v>71</v>
      </c>
      <c r="X58" s="551">
        <f>IFERROR(X52/H52,"0")+IFERROR(X53/H53,"0")+IFERROR(X54/H54,"0")+IFERROR(X55/H55,"0")+IFERROR(X56/H56,"0")+IFERROR(X57/H57,"0")</f>
        <v>31.703042328042326</v>
      </c>
      <c r="Y58" s="551">
        <f>IFERROR(Y52/H52,"0")+IFERROR(Y53/H53,"0")+IFERROR(Y54/H54,"0")+IFERROR(Y55/H55,"0")+IFERROR(Y56/H56,"0")+IFERROR(Y57/H57,"0")</f>
        <v>33</v>
      </c>
      <c r="Z58" s="551">
        <f>IFERROR(IF(Z52="",0,Z52),"0")+IFERROR(IF(Z53="",0,Z53),"0")+IFERROR(IF(Z54="",0,Z54),"0")+IFERROR(IF(Z55="",0,Z55),"0")+IFERROR(IF(Z56="",0,Z56),"0")+IFERROR(IF(Z57="",0,Z57),"0")</f>
        <v>0.62634000000000001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70</v>
      </c>
      <c r="Q59" s="559"/>
      <c r="R59" s="559"/>
      <c r="S59" s="559"/>
      <c r="T59" s="559"/>
      <c r="U59" s="559"/>
      <c r="V59" s="560"/>
      <c r="W59" s="37" t="s">
        <v>68</v>
      </c>
      <c r="X59" s="551">
        <f>IFERROR(SUM(X52:X57),"0")</f>
        <v>349</v>
      </c>
      <c r="Y59" s="551">
        <f>IFERROR(SUM(Y52:Y57),"0")</f>
        <v>363.2</v>
      </c>
      <c r="Z59" s="37"/>
      <c r="AA59" s="552"/>
      <c r="AB59" s="552"/>
      <c r="AC59" s="552"/>
    </row>
    <row r="60" spans="1:68" ht="14.25" hidden="1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282</v>
      </c>
      <c r="Y61" s="550">
        <f>IFERROR(IF(X61="",0,CEILING((X61/$H61),1)*$H61),"")</f>
        <v>291.60000000000002</v>
      </c>
      <c r="Z61" s="36">
        <f>IFERROR(IF(Y61=0,"",ROUNDUP(Y61/H61,0)*0.01898),"")</f>
        <v>0.51246000000000003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293.35833333333329</v>
      </c>
      <c r="BN61" s="64">
        <f>IFERROR(Y61*I61/H61,"0")</f>
        <v>303.34500000000003</v>
      </c>
      <c r="BO61" s="64">
        <f>IFERROR(1/J61*(X61/H61),"0")</f>
        <v>0.4079861111111111</v>
      </c>
      <c r="BP61" s="64">
        <f>IFERROR(1/J61*(Y61/H61),"0")</f>
        <v>0.421875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70</v>
      </c>
      <c r="Q64" s="559"/>
      <c r="R64" s="559"/>
      <c r="S64" s="559"/>
      <c r="T64" s="559"/>
      <c r="U64" s="559"/>
      <c r="V64" s="560"/>
      <c r="W64" s="37" t="s">
        <v>71</v>
      </c>
      <c r="X64" s="551">
        <f>IFERROR(X61/H61,"0")+IFERROR(X62/H62,"0")+IFERROR(X63/H63,"0")</f>
        <v>26.111111111111111</v>
      </c>
      <c r="Y64" s="551">
        <f>IFERROR(Y61/H61,"0")+IFERROR(Y62/H62,"0")+IFERROR(Y63/H63,"0")</f>
        <v>27</v>
      </c>
      <c r="Z64" s="551">
        <f>IFERROR(IF(Z61="",0,Z61),"0")+IFERROR(IF(Z62="",0,Z62),"0")+IFERROR(IF(Z63="",0,Z63),"0")</f>
        <v>0.51246000000000003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70</v>
      </c>
      <c r="Q65" s="559"/>
      <c r="R65" s="559"/>
      <c r="S65" s="559"/>
      <c r="T65" s="559"/>
      <c r="U65" s="559"/>
      <c r="V65" s="560"/>
      <c r="W65" s="37" t="s">
        <v>68</v>
      </c>
      <c r="X65" s="551">
        <f>IFERROR(SUM(X61:X63),"0")</f>
        <v>282</v>
      </c>
      <c r="Y65" s="551">
        <f>IFERROR(SUM(Y61:Y63),"0")</f>
        <v>291.60000000000002</v>
      </c>
      <c r="Z65" s="37"/>
      <c r="AA65" s="552"/>
      <c r="AB65" s="552"/>
      <c r="AC65" s="552"/>
    </row>
    <row r="66" spans="1:68" ht="14.25" hidden="1" customHeight="1" x14ac:dyDescent="0.25">
      <c r="A66" s="561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70</v>
      </c>
      <c r="Q70" s="559"/>
      <c r="R70" s="559"/>
      <c r="S70" s="559"/>
      <c r="T70" s="559"/>
      <c r="U70" s="559"/>
      <c r="V70" s="560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70</v>
      </c>
      <c r="Q71" s="559"/>
      <c r="R71" s="559"/>
      <c r="S71" s="559"/>
      <c r="T71" s="559"/>
      <c r="U71" s="559"/>
      <c r="V71" s="560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76</v>
      </c>
      <c r="Y74" s="550">
        <f>IFERROR(IF(X74="",0,CEILING((X74/$H74),1)*$H74),"")</f>
        <v>84</v>
      </c>
      <c r="Z74" s="36">
        <f>IFERROR(IF(Y74=0,"",ROUNDUP(Y74/H74,0)*0.01898),"")</f>
        <v>0.1898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79.935714285714283</v>
      </c>
      <c r="BN74" s="64">
        <f>IFERROR(Y74*I74/H74,"0")</f>
        <v>88.350000000000009</v>
      </c>
      <c r="BO74" s="64">
        <f>IFERROR(1/J74*(X74/H74),"0")</f>
        <v>0.14136904761904762</v>
      </c>
      <c r="BP74" s="64">
        <f>IFERROR(1/J74*(Y74/H74),"0")</f>
        <v>0.15625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70</v>
      </c>
      <c r="Q78" s="559"/>
      <c r="R78" s="559"/>
      <c r="S78" s="559"/>
      <c r="T78" s="559"/>
      <c r="U78" s="559"/>
      <c r="V78" s="560"/>
      <c r="W78" s="37" t="s">
        <v>71</v>
      </c>
      <c r="X78" s="551">
        <f>IFERROR(X73/H73,"0")+IFERROR(X74/H74,"0")+IFERROR(X75/H75,"0")+IFERROR(X76/H76,"0")+IFERROR(X77/H77,"0")</f>
        <v>9.0476190476190474</v>
      </c>
      <c r="Y78" s="551">
        <f>IFERROR(Y73/H73,"0")+IFERROR(Y74/H74,"0")+IFERROR(Y75/H75,"0")+IFERROR(Y76/H76,"0")+IFERROR(Y77/H77,"0")</f>
        <v>10</v>
      </c>
      <c r="Z78" s="551">
        <f>IFERROR(IF(Z73="",0,Z73),"0")+IFERROR(IF(Z74="",0,Z74),"0")+IFERROR(IF(Z75="",0,Z75),"0")+IFERROR(IF(Z76="",0,Z76),"0")+IFERROR(IF(Z77="",0,Z77),"0")</f>
        <v>0.1898</v>
      </c>
      <c r="AA78" s="552"/>
      <c r="AB78" s="552"/>
      <c r="AC78" s="552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70</v>
      </c>
      <c r="Q79" s="559"/>
      <c r="R79" s="559"/>
      <c r="S79" s="559"/>
      <c r="T79" s="559"/>
      <c r="U79" s="559"/>
      <c r="V79" s="560"/>
      <c r="W79" s="37" t="s">
        <v>68</v>
      </c>
      <c r="X79" s="551">
        <f>IFERROR(SUM(X73:X77),"0")</f>
        <v>76</v>
      </c>
      <c r="Y79" s="551">
        <f>IFERROR(SUM(Y73:Y77),"0")</f>
        <v>84</v>
      </c>
      <c r="Z79" s="37"/>
      <c r="AA79" s="552"/>
      <c r="AB79" s="552"/>
      <c r="AC79" s="552"/>
    </row>
    <row r="80" spans="1:68" ht="14.25" hidden="1" customHeight="1" x14ac:dyDescent="0.25">
      <c r="A80" s="561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67</v>
      </c>
      <c r="Y81" s="550">
        <f>IFERROR(IF(X81="",0,CEILING((X81/$H81),1)*$H81),"")</f>
        <v>70.2</v>
      </c>
      <c r="Z81" s="36">
        <f>IFERROR(IF(Y81=0,"",ROUNDUP(Y81/H81,0)*0.01898),"")</f>
        <v>0.17082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70.736538461538458</v>
      </c>
      <c r="BN81" s="64">
        <f>IFERROR(Y81*I81/H81,"0")</f>
        <v>74.114999999999995</v>
      </c>
      <c r="BO81" s="64">
        <f>IFERROR(1/J81*(X81/H81),"0")</f>
        <v>0.13421474358974358</v>
      </c>
      <c r="BP81" s="64">
        <f>IFERROR(1/J81*(Y81/H81),"0")</f>
        <v>0.140625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70</v>
      </c>
      <c r="Q83" s="559"/>
      <c r="R83" s="559"/>
      <c r="S83" s="559"/>
      <c r="T83" s="559"/>
      <c r="U83" s="559"/>
      <c r="V83" s="560"/>
      <c r="W83" s="37" t="s">
        <v>71</v>
      </c>
      <c r="X83" s="551">
        <f>IFERROR(X81/H81,"0")+IFERROR(X82/H82,"0")</f>
        <v>8.5897435897435894</v>
      </c>
      <c r="Y83" s="551">
        <f>IFERROR(Y81/H81,"0")+IFERROR(Y82/H82,"0")</f>
        <v>9</v>
      </c>
      <c r="Z83" s="551">
        <f>IFERROR(IF(Z81="",0,Z81),"0")+IFERROR(IF(Z82="",0,Z82),"0")</f>
        <v>0.17082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70</v>
      </c>
      <c r="Q84" s="559"/>
      <c r="R84" s="559"/>
      <c r="S84" s="559"/>
      <c r="T84" s="559"/>
      <c r="U84" s="559"/>
      <c r="V84" s="560"/>
      <c r="W84" s="37" t="s">
        <v>68</v>
      </c>
      <c r="X84" s="551">
        <f>IFERROR(SUM(X81:X82),"0")</f>
        <v>67</v>
      </c>
      <c r="Y84" s="551">
        <f>IFERROR(SUM(Y81:Y82),"0")</f>
        <v>70.2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675</v>
      </c>
      <c r="Y87" s="550">
        <f>IFERROR(IF(X87="",0,CEILING((X87/$H87),1)*$H87),"")</f>
        <v>680.40000000000009</v>
      </c>
      <c r="Z87" s="36">
        <f>IFERROR(IF(Y87=0,"",ROUNDUP(Y87/H87,0)*0.01898),"")</f>
        <v>1.19574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702.1875</v>
      </c>
      <c r="BN87" s="64">
        <f>IFERROR(Y87*I87/H87,"0")</f>
        <v>707.80500000000006</v>
      </c>
      <c r="BO87" s="64">
        <f>IFERROR(1/J87*(X87/H87),"0")</f>
        <v>0.97656249999999989</v>
      </c>
      <c r="BP87" s="64">
        <f>IFERROR(1/J87*(Y87/H87),"0")</f>
        <v>0.98437500000000011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70</v>
      </c>
      <c r="Q90" s="559"/>
      <c r="R90" s="559"/>
      <c r="S90" s="559"/>
      <c r="T90" s="559"/>
      <c r="U90" s="559"/>
      <c r="V90" s="560"/>
      <c r="W90" s="37" t="s">
        <v>71</v>
      </c>
      <c r="X90" s="551">
        <f>IFERROR(X87/H87,"0")+IFERROR(X88/H88,"0")+IFERROR(X89/H89,"0")</f>
        <v>62.499999999999993</v>
      </c>
      <c r="Y90" s="551">
        <f>IFERROR(Y87/H87,"0")+IFERROR(Y88/H88,"0")+IFERROR(Y89/H89,"0")</f>
        <v>63.000000000000007</v>
      </c>
      <c r="Z90" s="551">
        <f>IFERROR(IF(Z87="",0,Z87),"0")+IFERROR(IF(Z88="",0,Z88),"0")+IFERROR(IF(Z89="",0,Z89),"0")</f>
        <v>1.19574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70</v>
      </c>
      <c r="Q91" s="559"/>
      <c r="R91" s="559"/>
      <c r="S91" s="559"/>
      <c r="T91" s="559"/>
      <c r="U91" s="559"/>
      <c r="V91" s="560"/>
      <c r="W91" s="37" t="s">
        <v>68</v>
      </c>
      <c r="X91" s="551">
        <f>IFERROR(SUM(X87:X89),"0")</f>
        <v>675</v>
      </c>
      <c r="Y91" s="551">
        <f>IFERROR(SUM(Y87:Y89),"0")</f>
        <v>680.40000000000009</v>
      </c>
      <c r="Z91" s="37"/>
      <c r="AA91" s="552"/>
      <c r="AB91" s="552"/>
      <c r="AC91" s="552"/>
    </row>
    <row r="92" spans="1:68" ht="14.25" hidden="1" customHeight="1" x14ac:dyDescent="0.25">
      <c r="A92" s="561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8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320</v>
      </c>
      <c r="Y93" s="550">
        <f>IFERROR(IF(X93="",0,CEILING((X93/$H93),1)*$H93),"")</f>
        <v>324</v>
      </c>
      <c r="Z93" s="36">
        <f>IFERROR(IF(Y93=0,"",ROUNDUP(Y93/H93,0)*0.01898),"")</f>
        <v>0.75919999999999999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340.50370370370371</v>
      </c>
      <c r="BN93" s="64">
        <f>IFERROR(Y93*I93/H93,"0")</f>
        <v>344.76000000000005</v>
      </c>
      <c r="BO93" s="64">
        <f>IFERROR(1/J93*(X93/H93),"0")</f>
        <v>0.61728395061728403</v>
      </c>
      <c r="BP93" s="64">
        <f>IFERROR(1/J93*(Y93/H93),"0")</f>
        <v>0.625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141</v>
      </c>
      <c r="Y95" s="550">
        <f>IFERROR(IF(X95="",0,CEILING((X95/$H95),1)*$H95),"")</f>
        <v>143.10000000000002</v>
      </c>
      <c r="Z95" s="36">
        <f>IFERROR(IF(Y95=0,"",ROUNDUP(Y95/H95,0)*0.00651),"")</f>
        <v>0.34503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154.15999999999997</v>
      </c>
      <c r="BN95" s="64">
        <f>IFERROR(Y95*I95/H95,"0")</f>
        <v>156.45600000000002</v>
      </c>
      <c r="BO95" s="64">
        <f>IFERROR(1/J95*(X95/H95),"0")</f>
        <v>0.28693528693528697</v>
      </c>
      <c r="BP95" s="64">
        <f>IFERROR(1/J95*(Y95/H95),"0")</f>
        <v>0.29120879120879128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70</v>
      </c>
      <c r="Q98" s="559"/>
      <c r="R98" s="559"/>
      <c r="S98" s="559"/>
      <c r="T98" s="559"/>
      <c r="U98" s="559"/>
      <c r="V98" s="560"/>
      <c r="W98" s="37" t="s">
        <v>71</v>
      </c>
      <c r="X98" s="551">
        <f>IFERROR(X93/H93,"0")+IFERROR(X94/H94,"0")+IFERROR(X95/H95,"0")+IFERROR(X96/H96,"0")+IFERROR(X97/H97,"0")</f>
        <v>91.728395061728406</v>
      </c>
      <c r="Y98" s="551">
        <f>IFERROR(Y93/H93,"0")+IFERROR(Y94/H94,"0")+IFERROR(Y95/H95,"0")+IFERROR(Y96/H96,"0")+IFERROR(Y97/H97,"0")</f>
        <v>93</v>
      </c>
      <c r="Z98" s="551">
        <f>IFERROR(IF(Z93="",0,Z93),"0")+IFERROR(IF(Z94="",0,Z94),"0")+IFERROR(IF(Z95="",0,Z95),"0")+IFERROR(IF(Z96="",0,Z96),"0")+IFERROR(IF(Z97="",0,Z97),"0")</f>
        <v>1.10423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70</v>
      </c>
      <c r="Q99" s="559"/>
      <c r="R99" s="559"/>
      <c r="S99" s="559"/>
      <c r="T99" s="559"/>
      <c r="U99" s="559"/>
      <c r="V99" s="560"/>
      <c r="W99" s="37" t="s">
        <v>68</v>
      </c>
      <c r="X99" s="551">
        <f>IFERROR(SUM(X93:X97),"0")</f>
        <v>461</v>
      </c>
      <c r="Y99" s="551">
        <f>IFERROR(SUM(Y93:Y97),"0")</f>
        <v>467.1</v>
      </c>
      <c r="Z99" s="37"/>
      <c r="AA99" s="552"/>
      <c r="AB99" s="552"/>
      <c r="AC99" s="552"/>
    </row>
    <row r="100" spans="1:68" ht="16.5" hidden="1" customHeight="1" x14ac:dyDescent="0.25">
      <c r="A100" s="571" t="s">
        <v>193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102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105</v>
      </c>
      <c r="Y102" s="550">
        <f>IFERROR(IF(X102="",0,CEILING((X102/$H102),1)*$H102),"")</f>
        <v>108</v>
      </c>
      <c r="Z102" s="36">
        <f>IFERROR(IF(Y102=0,"",ROUNDUP(Y102/H102,0)*0.01898),"")</f>
        <v>0.1898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109.22916666666666</v>
      </c>
      <c r="BN102" s="64">
        <f>IFERROR(Y102*I102/H102,"0")</f>
        <v>112.34999999999998</v>
      </c>
      <c r="BO102" s="64">
        <f>IFERROR(1/J102*(X102/H102),"0")</f>
        <v>0.15190972222222221</v>
      </c>
      <c r="BP102" s="64">
        <f>IFERROR(1/J102*(Y102/H102),"0")</f>
        <v>0.15625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84</v>
      </c>
      <c r="Y104" s="550">
        <f>IFERROR(IF(X104="",0,CEILING((X104/$H104),1)*$H104),"")</f>
        <v>85.5</v>
      </c>
      <c r="Z104" s="36">
        <f>IFERROR(IF(Y104=0,"",ROUNDUP(Y104/H104,0)*0.00902),"")</f>
        <v>0.17138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87.92</v>
      </c>
      <c r="BN104" s="64">
        <f>IFERROR(Y104*I104/H104,"0")</f>
        <v>89.49</v>
      </c>
      <c r="BO104" s="64">
        <f>IFERROR(1/J104*(X104/H104),"0")</f>
        <v>0.14141414141414144</v>
      </c>
      <c r="BP104" s="64">
        <f>IFERROR(1/J104*(Y104/H104),"0")</f>
        <v>0.14393939393939395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70</v>
      </c>
      <c r="Q106" s="559"/>
      <c r="R106" s="559"/>
      <c r="S106" s="559"/>
      <c r="T106" s="559"/>
      <c r="U106" s="559"/>
      <c r="V106" s="560"/>
      <c r="W106" s="37" t="s">
        <v>71</v>
      </c>
      <c r="X106" s="551">
        <f>IFERROR(X102/H102,"0")+IFERROR(X103/H103,"0")+IFERROR(X104/H104,"0")+IFERROR(X105/H105,"0")</f>
        <v>28.388888888888889</v>
      </c>
      <c r="Y106" s="551">
        <f>IFERROR(Y102/H102,"0")+IFERROR(Y103/H103,"0")+IFERROR(Y104/H104,"0")+IFERROR(Y105/H105,"0")</f>
        <v>29</v>
      </c>
      <c r="Z106" s="551">
        <f>IFERROR(IF(Z102="",0,Z102),"0")+IFERROR(IF(Z103="",0,Z103),"0")+IFERROR(IF(Z104="",0,Z104),"0")+IFERROR(IF(Z105="",0,Z105),"0")</f>
        <v>0.36118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70</v>
      </c>
      <c r="Q107" s="559"/>
      <c r="R107" s="559"/>
      <c r="S107" s="559"/>
      <c r="T107" s="559"/>
      <c r="U107" s="559"/>
      <c r="V107" s="560"/>
      <c r="W107" s="37" t="s">
        <v>68</v>
      </c>
      <c r="X107" s="551">
        <f>IFERROR(SUM(X102:X105),"0")</f>
        <v>189</v>
      </c>
      <c r="Y107" s="551">
        <f>IFERROR(SUM(Y102:Y105),"0")</f>
        <v>193.5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134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70</v>
      </c>
      <c r="Q112" s="559"/>
      <c r="R112" s="559"/>
      <c r="S112" s="559"/>
      <c r="T112" s="559"/>
      <c r="U112" s="559"/>
      <c r="V112" s="560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70</v>
      </c>
      <c r="Q113" s="559"/>
      <c r="R113" s="559"/>
      <c r="S113" s="559"/>
      <c r="T113" s="559"/>
      <c r="U113" s="559"/>
      <c r="V113" s="560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72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400</v>
      </c>
      <c r="Y115" s="550">
        <f>IFERROR(IF(X115="",0,CEILING((X115/$H115),1)*$H115),"")</f>
        <v>405</v>
      </c>
      <c r="Z115" s="36">
        <f>IFERROR(IF(Y115=0,"",ROUNDUP(Y115/H115,0)*0.01898),"")</f>
        <v>0.94900000000000007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425.33333333333331</v>
      </c>
      <c r="BN115" s="64">
        <f>IFERROR(Y115*I115/H115,"0")</f>
        <v>430.65</v>
      </c>
      <c r="BO115" s="64">
        <f>IFERROR(1/J115*(X115/H115),"0")</f>
        <v>0.77160493827160492</v>
      </c>
      <c r="BP115" s="64">
        <f>IFERROR(1/J115*(Y115/H115),"0")</f>
        <v>0.78125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368</v>
      </c>
      <c r="Y117" s="550">
        <f>IFERROR(IF(X117="",0,CEILING((X117/$H117),1)*$H117),"")</f>
        <v>369.90000000000003</v>
      </c>
      <c r="Z117" s="36">
        <f>IFERROR(IF(Y117=0,"",ROUNDUP(Y117/H117,0)*0.00651),"")</f>
        <v>0.89187000000000005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402.34666666666664</v>
      </c>
      <c r="BN117" s="64">
        <f>IFERROR(Y117*I117/H117,"0")</f>
        <v>404.42399999999998</v>
      </c>
      <c r="BO117" s="64">
        <f>IFERROR(1/J117*(X117/H117),"0")</f>
        <v>0.74888074888074885</v>
      </c>
      <c r="BP117" s="64">
        <f>IFERROR(1/J117*(Y117/H117),"0")</f>
        <v>0.75274725274725285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70</v>
      </c>
      <c r="Q119" s="559"/>
      <c r="R119" s="559"/>
      <c r="S119" s="559"/>
      <c r="T119" s="559"/>
      <c r="U119" s="559"/>
      <c r="V119" s="560"/>
      <c r="W119" s="37" t="s">
        <v>71</v>
      </c>
      <c r="X119" s="551">
        <f>IFERROR(X115/H115,"0")+IFERROR(X116/H116,"0")+IFERROR(X117/H117,"0")+IFERROR(X118/H118,"0")</f>
        <v>185.67901234567898</v>
      </c>
      <c r="Y119" s="551">
        <f>IFERROR(Y115/H115,"0")+IFERROR(Y116/H116,"0")+IFERROR(Y117/H117,"0")+IFERROR(Y118/H118,"0")</f>
        <v>187</v>
      </c>
      <c r="Z119" s="551">
        <f>IFERROR(IF(Z115="",0,Z115),"0")+IFERROR(IF(Z116="",0,Z116),"0")+IFERROR(IF(Z117="",0,Z117),"0")+IFERROR(IF(Z118="",0,Z118),"0")</f>
        <v>1.8408700000000002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70</v>
      </c>
      <c r="Q120" s="559"/>
      <c r="R120" s="559"/>
      <c r="S120" s="559"/>
      <c r="T120" s="559"/>
      <c r="U120" s="559"/>
      <c r="V120" s="560"/>
      <c r="W120" s="37" t="s">
        <v>68</v>
      </c>
      <c r="X120" s="551">
        <f>IFERROR(SUM(X115:X118),"0")</f>
        <v>768</v>
      </c>
      <c r="Y120" s="551">
        <f>IFERROR(SUM(Y115:Y118),"0")</f>
        <v>774.90000000000009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164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70</v>
      </c>
      <c r="Q124" s="559"/>
      <c r="R124" s="559"/>
      <c r="S124" s="559"/>
      <c r="T124" s="559"/>
      <c r="U124" s="559"/>
      <c r="V124" s="560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70</v>
      </c>
      <c r="Q125" s="559"/>
      <c r="R125" s="559"/>
      <c r="S125" s="559"/>
      <c r="T125" s="559"/>
      <c r="U125" s="559"/>
      <c r="V125" s="560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226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102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70</v>
      </c>
      <c r="Q130" s="559"/>
      <c r="R130" s="559"/>
      <c r="S130" s="559"/>
      <c r="T130" s="559"/>
      <c r="U130" s="559"/>
      <c r="V130" s="560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70</v>
      </c>
      <c r="Q131" s="559"/>
      <c r="R131" s="559"/>
      <c r="S131" s="559"/>
      <c r="T131" s="559"/>
      <c r="U131" s="559"/>
      <c r="V131" s="560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63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70</v>
      </c>
      <c r="Q135" s="559"/>
      <c r="R135" s="559"/>
      <c r="S135" s="559"/>
      <c r="T135" s="559"/>
      <c r="U135" s="559"/>
      <c r="V135" s="560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70</v>
      </c>
      <c r="Q136" s="559"/>
      <c r="R136" s="559"/>
      <c r="S136" s="559"/>
      <c r="T136" s="559"/>
      <c r="U136" s="559"/>
      <c r="V136" s="560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72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70</v>
      </c>
      <c r="Q140" s="559"/>
      <c r="R140" s="559"/>
      <c r="S140" s="559"/>
      <c r="T140" s="559"/>
      <c r="U140" s="559"/>
      <c r="V140" s="560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70</v>
      </c>
      <c r="Q141" s="559"/>
      <c r="R141" s="559"/>
      <c r="S141" s="559"/>
      <c r="T141" s="559"/>
      <c r="U141" s="559"/>
      <c r="V141" s="560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100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102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70</v>
      </c>
      <c r="Q145" s="559"/>
      <c r="R145" s="559"/>
      <c r="S145" s="559"/>
      <c r="T145" s="559"/>
      <c r="U145" s="559"/>
      <c r="V145" s="560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70</v>
      </c>
      <c r="Q146" s="559"/>
      <c r="R146" s="559"/>
      <c r="S146" s="559"/>
      <c r="T146" s="559"/>
      <c r="U146" s="559"/>
      <c r="V146" s="560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70</v>
      </c>
      <c r="Q151" s="559"/>
      <c r="R151" s="559"/>
      <c r="S151" s="559"/>
      <c r="T151" s="559"/>
      <c r="U151" s="559"/>
      <c r="V151" s="560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70</v>
      </c>
      <c r="Q152" s="559"/>
      <c r="R152" s="559"/>
      <c r="S152" s="559"/>
      <c r="T152" s="559"/>
      <c r="U152" s="559"/>
      <c r="V152" s="560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250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251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70</v>
      </c>
      <c r="Q157" s="559"/>
      <c r="R157" s="559"/>
      <c r="S157" s="559"/>
      <c r="T157" s="559"/>
      <c r="U157" s="559"/>
      <c r="V157" s="560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70</v>
      </c>
      <c r="Q158" s="559"/>
      <c r="R158" s="559"/>
      <c r="S158" s="559"/>
      <c r="T158" s="559"/>
      <c r="U158" s="559"/>
      <c r="V158" s="560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222</v>
      </c>
      <c r="Y160" s="550">
        <f t="shared" ref="Y160:Y168" si="11">IFERROR(IF(X160="",0,CEILING((X160/$H160),1)*$H160),"")</f>
        <v>222.60000000000002</v>
      </c>
      <c r="Z160" s="36">
        <f>IFERROR(IF(Y160=0,"",ROUNDUP(Y160/H160,0)*0.00902),"")</f>
        <v>0.47806000000000004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236.27142857142854</v>
      </c>
      <c r="BN160" s="64">
        <f t="shared" ref="BN160:BN168" si="13">IFERROR(Y160*I160/H160,"0")</f>
        <v>236.91</v>
      </c>
      <c r="BO160" s="64">
        <f t="shared" ref="BO160:BO168" si="14">IFERROR(1/J160*(X160/H160),"0")</f>
        <v>0.40043290043290042</v>
      </c>
      <c r="BP160" s="64">
        <f t="shared" ref="BP160:BP168" si="15">IFERROR(1/J160*(Y160/H160),"0")</f>
        <v>0.40151515151515155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350</v>
      </c>
      <c r="Y162" s="550">
        <f t="shared" si="11"/>
        <v>352.8</v>
      </c>
      <c r="Z162" s="36">
        <f>IFERROR(IF(Y162=0,"",ROUNDUP(Y162/H162,0)*0.00902),"")</f>
        <v>0.75768000000000002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367.5</v>
      </c>
      <c r="BN162" s="64">
        <f t="shared" si="13"/>
        <v>370.44000000000005</v>
      </c>
      <c r="BO162" s="64">
        <f t="shared" si="14"/>
        <v>0.63131313131313127</v>
      </c>
      <c r="BP162" s="64">
        <f t="shared" si="15"/>
        <v>0.63636363636363635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74</v>
      </c>
      <c r="Y163" s="550">
        <f t="shared" si="11"/>
        <v>75.600000000000009</v>
      </c>
      <c r="Z163" s="36">
        <f>IFERROR(IF(Y163=0,"",ROUNDUP(Y163/H163,0)*0.00502),"")</f>
        <v>0.18071999999999999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78.580952380952382</v>
      </c>
      <c r="BN163" s="64">
        <f t="shared" si="13"/>
        <v>80.28</v>
      </c>
      <c r="BO163" s="64">
        <f t="shared" si="14"/>
        <v>0.15059015059015057</v>
      </c>
      <c r="BP163" s="64">
        <f t="shared" si="15"/>
        <v>0.15384615384615385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48</v>
      </c>
      <c r="Y165" s="550">
        <f t="shared" si="11"/>
        <v>48.6</v>
      </c>
      <c r="Z165" s="36">
        <f>IFERROR(IF(Y165=0,"",ROUNDUP(Y165/H165,0)*0.00502),"")</f>
        <v>0.13553999999999999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51.466666666666669</v>
      </c>
      <c r="BN165" s="64">
        <f t="shared" si="13"/>
        <v>52.11</v>
      </c>
      <c r="BO165" s="64">
        <f t="shared" si="14"/>
        <v>0.11396011396011396</v>
      </c>
      <c r="BP165" s="64">
        <f t="shared" si="15"/>
        <v>0.11538461538461539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200</v>
      </c>
      <c r="Y166" s="550">
        <f t="shared" si="11"/>
        <v>201.60000000000002</v>
      </c>
      <c r="Z166" s="36">
        <f>IFERROR(IF(Y166=0,"",ROUNDUP(Y166/H166,0)*0.00502),"")</f>
        <v>0.48192000000000002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209.52380952380955</v>
      </c>
      <c r="BN166" s="64">
        <f t="shared" si="13"/>
        <v>211.20000000000005</v>
      </c>
      <c r="BO166" s="64">
        <f t="shared" si="14"/>
        <v>0.40700040700040707</v>
      </c>
      <c r="BP166" s="64">
        <f t="shared" si="15"/>
        <v>0.4102564102564103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70</v>
      </c>
      <c r="Q169" s="559"/>
      <c r="R169" s="559"/>
      <c r="S169" s="559"/>
      <c r="T169" s="559"/>
      <c r="U169" s="559"/>
      <c r="V169" s="560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293.33333333333331</v>
      </c>
      <c r="Y169" s="551">
        <f>IFERROR(Y160/H160,"0")+IFERROR(Y161/H161,"0")+IFERROR(Y162/H162,"0")+IFERROR(Y163/H163,"0")+IFERROR(Y164/H164,"0")+IFERROR(Y165/H165,"0")+IFERROR(Y166/H166,"0")+IFERROR(Y167/H167,"0")+IFERROR(Y168/H168,"0")</f>
        <v>296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2.0339200000000002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70</v>
      </c>
      <c r="Q170" s="559"/>
      <c r="R170" s="559"/>
      <c r="S170" s="559"/>
      <c r="T170" s="559"/>
      <c r="U170" s="559"/>
      <c r="V170" s="560"/>
      <c r="W170" s="37" t="s">
        <v>68</v>
      </c>
      <c r="X170" s="551">
        <f>IFERROR(SUM(X160:X168),"0")</f>
        <v>894</v>
      </c>
      <c r="Y170" s="551">
        <f>IFERROR(SUM(Y160:Y168),"0")</f>
        <v>901.20000000000016</v>
      </c>
      <c r="Z170" s="37"/>
      <c r="AA170" s="552"/>
      <c r="AB170" s="552"/>
      <c r="AC170" s="552"/>
    </row>
    <row r="171" spans="1:68" ht="14.25" hidden="1" customHeight="1" x14ac:dyDescent="0.25">
      <c r="A171" s="561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70</v>
      </c>
      <c r="Q175" s="559"/>
      <c r="R175" s="559"/>
      <c r="S175" s="559"/>
      <c r="T175" s="559"/>
      <c r="U175" s="559"/>
      <c r="V175" s="560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70</v>
      </c>
      <c r="Q176" s="559"/>
      <c r="R176" s="559"/>
      <c r="S176" s="559"/>
      <c r="T176" s="559"/>
      <c r="U176" s="559"/>
      <c r="V176" s="560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288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70</v>
      </c>
      <c r="Q179" s="559"/>
      <c r="R179" s="559"/>
      <c r="S179" s="559"/>
      <c r="T179" s="559"/>
      <c r="U179" s="559"/>
      <c r="V179" s="560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70</v>
      </c>
      <c r="Q180" s="559"/>
      <c r="R180" s="559"/>
      <c r="S180" s="559"/>
      <c r="T180" s="559"/>
      <c r="U180" s="559"/>
      <c r="V180" s="560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291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70</v>
      </c>
      <c r="Q185" s="559"/>
      <c r="R185" s="559"/>
      <c r="S185" s="559"/>
      <c r="T185" s="559"/>
      <c r="U185" s="559"/>
      <c r="V185" s="560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70</v>
      </c>
      <c r="Q186" s="559"/>
      <c r="R186" s="559"/>
      <c r="S186" s="559"/>
      <c r="T186" s="559"/>
      <c r="U186" s="559"/>
      <c r="V186" s="560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34</v>
      </c>
      <c r="Y189" s="550">
        <f>IFERROR(IF(X189="",0,CEILING((X189/$H189),1)*$H189),"")</f>
        <v>35.700000000000003</v>
      </c>
      <c r="Z189" s="36">
        <f>IFERROR(IF(Y189=0,"",ROUNDUP(Y189/H189,0)*0.00651),"")</f>
        <v>0.11067</v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36.914285714285711</v>
      </c>
      <c r="BN189" s="64">
        <f>IFERROR(Y189*I189/H189,"0")</f>
        <v>38.76</v>
      </c>
      <c r="BO189" s="64">
        <f>IFERROR(1/J189*(X189/H189),"0")</f>
        <v>8.8958660387231825E-2</v>
      </c>
      <c r="BP189" s="64">
        <f>IFERROR(1/J189*(Y189/H189),"0")</f>
        <v>9.3406593406593408E-2</v>
      </c>
    </row>
    <row r="190" spans="1:68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70</v>
      </c>
      <c r="Q190" s="559"/>
      <c r="R190" s="559"/>
      <c r="S190" s="559"/>
      <c r="T190" s="559"/>
      <c r="U190" s="559"/>
      <c r="V190" s="560"/>
      <c r="W190" s="37" t="s">
        <v>71</v>
      </c>
      <c r="X190" s="551">
        <f>IFERROR(X188/H188,"0")+IFERROR(X189/H189,"0")</f>
        <v>16.19047619047619</v>
      </c>
      <c r="Y190" s="551">
        <f>IFERROR(Y188/H188,"0")+IFERROR(Y189/H189,"0")</f>
        <v>17</v>
      </c>
      <c r="Z190" s="551">
        <f>IFERROR(IF(Z188="",0,Z188),"0")+IFERROR(IF(Z189="",0,Z189),"0")</f>
        <v>0.11067</v>
      </c>
      <c r="AA190" s="552"/>
      <c r="AB190" s="552"/>
      <c r="AC190" s="552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70</v>
      </c>
      <c r="Q191" s="559"/>
      <c r="R191" s="559"/>
      <c r="S191" s="559"/>
      <c r="T191" s="559"/>
      <c r="U191" s="559"/>
      <c r="V191" s="560"/>
      <c r="W191" s="37" t="s">
        <v>68</v>
      </c>
      <c r="X191" s="551">
        <f>IFERROR(SUM(X188:X189),"0")</f>
        <v>34</v>
      </c>
      <c r="Y191" s="551">
        <f>IFERROR(SUM(Y188:Y189),"0")</f>
        <v>35.700000000000003</v>
      </c>
      <c r="Z191" s="37"/>
      <c r="AA191" s="552"/>
      <c r="AB191" s="552"/>
      <c r="AC191" s="552"/>
    </row>
    <row r="192" spans="1:68" ht="14.25" hidden="1" customHeight="1" x14ac:dyDescent="0.25">
      <c r="A192" s="561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542</v>
      </c>
      <c r="Y193" s="550">
        <f t="shared" ref="Y193:Y200" si="16">IFERROR(IF(X193="",0,CEILING((X193/$H193),1)*$H193),"")</f>
        <v>545.40000000000009</v>
      </c>
      <c r="Z193" s="36">
        <f>IFERROR(IF(Y193=0,"",ROUNDUP(Y193/H193,0)*0.00902),"")</f>
        <v>0.91102000000000005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563.07777777777778</v>
      </c>
      <c r="BN193" s="64">
        <f t="shared" ref="BN193:BN200" si="18">IFERROR(Y193*I193/H193,"0")</f>
        <v>566.61000000000013</v>
      </c>
      <c r="BO193" s="64">
        <f t="shared" ref="BO193:BO200" si="19">IFERROR(1/J193*(X193/H193),"0")</f>
        <v>0.76038159371492708</v>
      </c>
      <c r="BP193" s="64">
        <f t="shared" ref="BP193:BP200" si="20">IFERROR(1/J193*(Y193/H193),"0")</f>
        <v>0.76515151515151525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337</v>
      </c>
      <c r="Y194" s="550">
        <f t="shared" si="16"/>
        <v>340.20000000000005</v>
      </c>
      <c r="Z194" s="36">
        <f>IFERROR(IF(Y194=0,"",ROUNDUP(Y194/H194,0)*0.00902),"")</f>
        <v>0.56825999999999999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350.10555555555555</v>
      </c>
      <c r="BN194" s="64">
        <f t="shared" si="18"/>
        <v>353.43000000000006</v>
      </c>
      <c r="BO194" s="64">
        <f t="shared" si="19"/>
        <v>0.4727833894500561</v>
      </c>
      <c r="BP194" s="64">
        <f t="shared" si="20"/>
        <v>0.47727272727272735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383</v>
      </c>
      <c r="Y196" s="550">
        <f t="shared" si="16"/>
        <v>383.40000000000003</v>
      </c>
      <c r="Z196" s="36">
        <f>IFERROR(IF(Y196=0,"",ROUNDUP(Y196/H196,0)*0.00902),"")</f>
        <v>0.64041999999999999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397.89444444444445</v>
      </c>
      <c r="BN196" s="64">
        <f t="shared" si="18"/>
        <v>398.31</v>
      </c>
      <c r="BO196" s="64">
        <f t="shared" si="19"/>
        <v>0.53731762065095401</v>
      </c>
      <c r="BP196" s="64">
        <f t="shared" si="20"/>
        <v>0.53787878787878785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92</v>
      </c>
      <c r="Y197" s="550">
        <f t="shared" si="16"/>
        <v>93.600000000000009</v>
      </c>
      <c r="Z197" s="36">
        <f>IFERROR(IF(Y197=0,"",ROUNDUP(Y197/H197,0)*0.00502),"")</f>
        <v>0.26103999999999999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98.644444444444446</v>
      </c>
      <c r="BN197" s="64">
        <f t="shared" si="18"/>
        <v>100.36000000000001</v>
      </c>
      <c r="BO197" s="64">
        <f t="shared" si="19"/>
        <v>0.2184235517568851</v>
      </c>
      <c r="BP197" s="64">
        <f t="shared" si="20"/>
        <v>0.22222222222222224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56</v>
      </c>
      <c r="Y198" s="550">
        <f t="shared" si="16"/>
        <v>57.6</v>
      </c>
      <c r="Z198" s="36">
        <f>IFERROR(IF(Y198=0,"",ROUNDUP(Y198/H198,0)*0.00502),"")</f>
        <v>0.16064000000000001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59.111111111111107</v>
      </c>
      <c r="BN198" s="64">
        <f t="shared" si="18"/>
        <v>60.8</v>
      </c>
      <c r="BO198" s="64">
        <f t="shared" si="19"/>
        <v>0.13295346628679963</v>
      </c>
      <c r="BP198" s="64">
        <f t="shared" si="20"/>
        <v>0.13675213675213677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66</v>
      </c>
      <c r="Y200" s="550">
        <f t="shared" si="16"/>
        <v>66.600000000000009</v>
      </c>
      <c r="Z200" s="36">
        <f>IFERROR(IF(Y200=0,"",ROUNDUP(Y200/H200,0)*0.00502),"")</f>
        <v>0.18574000000000002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69.666666666666657</v>
      </c>
      <c r="BN200" s="64">
        <f t="shared" si="18"/>
        <v>70.3</v>
      </c>
      <c r="BO200" s="64">
        <f t="shared" si="19"/>
        <v>0.15669515669515671</v>
      </c>
      <c r="BP200" s="64">
        <f t="shared" si="20"/>
        <v>0.15811965811965817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70</v>
      </c>
      <c r="Q201" s="559"/>
      <c r="R201" s="559"/>
      <c r="S201" s="559"/>
      <c r="T201" s="559"/>
      <c r="U201" s="559"/>
      <c r="V201" s="560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352.59259259259255</v>
      </c>
      <c r="Y201" s="551">
        <f>IFERROR(Y193/H193,"0")+IFERROR(Y194/H194,"0")+IFERROR(Y195/H195,"0")+IFERROR(Y196/H196,"0")+IFERROR(Y197/H197,"0")+IFERROR(Y198/H198,"0")+IFERROR(Y199/H199,"0")+IFERROR(Y200/H200,"0")</f>
        <v>356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2.7271199999999998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70</v>
      </c>
      <c r="Q202" s="559"/>
      <c r="R202" s="559"/>
      <c r="S202" s="559"/>
      <c r="T202" s="559"/>
      <c r="U202" s="559"/>
      <c r="V202" s="560"/>
      <c r="W202" s="37" t="s">
        <v>68</v>
      </c>
      <c r="X202" s="551">
        <f>IFERROR(SUM(X193:X200),"0")</f>
        <v>1476</v>
      </c>
      <c r="Y202" s="551">
        <f>IFERROR(SUM(Y193:Y200),"0")</f>
        <v>1486.8</v>
      </c>
      <c r="Z202" s="37"/>
      <c r="AA202" s="552"/>
      <c r="AB202" s="552"/>
      <c r="AC202" s="552"/>
    </row>
    <row r="203" spans="1:68" ht="14.25" hidden="1" customHeight="1" x14ac:dyDescent="0.25">
      <c r="A203" s="561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490</v>
      </c>
      <c r="Y206" s="550">
        <f t="shared" si="21"/>
        <v>495.9</v>
      </c>
      <c r="Z206" s="36">
        <f>IFERROR(IF(Y206=0,"",ROUNDUP(Y206/H206,0)*0.01898),"")</f>
        <v>1.08186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519.23103448275856</v>
      </c>
      <c r="BN206" s="64">
        <f t="shared" si="23"/>
        <v>525.48299999999995</v>
      </c>
      <c r="BO206" s="64">
        <f t="shared" si="24"/>
        <v>0.88002873563218398</v>
      </c>
      <c r="BP206" s="64">
        <f t="shared" si="25"/>
        <v>0.890625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229</v>
      </c>
      <c r="Y207" s="550">
        <f t="shared" si="21"/>
        <v>230.39999999999998</v>
      </c>
      <c r="Z207" s="36">
        <f t="shared" ref="Z207:Z212" si="26">IFERROR(IF(Y207=0,"",ROUNDUP(Y207/H207,0)*0.00651),"")</f>
        <v>0.62495999999999996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254.76249999999999</v>
      </c>
      <c r="BN207" s="64">
        <f t="shared" si="23"/>
        <v>256.31999999999994</v>
      </c>
      <c r="BO207" s="64">
        <f t="shared" si="24"/>
        <v>0.52426739926739929</v>
      </c>
      <c r="BP207" s="64">
        <f t="shared" si="25"/>
        <v>0.52747252747252749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232</v>
      </c>
      <c r="Y209" s="550">
        <f t="shared" si="21"/>
        <v>232.79999999999998</v>
      </c>
      <c r="Z209" s="36">
        <f t="shared" si="26"/>
        <v>0.63146999999999998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256.36</v>
      </c>
      <c r="BN209" s="64">
        <f t="shared" si="23"/>
        <v>257.24399999999997</v>
      </c>
      <c r="BO209" s="64">
        <f t="shared" si="24"/>
        <v>0.53113553113553125</v>
      </c>
      <c r="BP209" s="64">
        <f t="shared" si="25"/>
        <v>0.53296703296703296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176</v>
      </c>
      <c r="Y210" s="550">
        <f t="shared" si="21"/>
        <v>177.6</v>
      </c>
      <c r="Z210" s="36">
        <f t="shared" si="26"/>
        <v>0.48174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194.48000000000002</v>
      </c>
      <c r="BN210" s="64">
        <f t="shared" si="23"/>
        <v>196.24800000000002</v>
      </c>
      <c r="BO210" s="64">
        <f t="shared" si="24"/>
        <v>0.402930402930403</v>
      </c>
      <c r="BP210" s="64">
        <f t="shared" si="25"/>
        <v>0.40659340659340665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179</v>
      </c>
      <c r="Y211" s="550">
        <f t="shared" si="21"/>
        <v>180</v>
      </c>
      <c r="Z211" s="36">
        <f t="shared" si="26"/>
        <v>0.48825000000000002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197.79500000000002</v>
      </c>
      <c r="BN211" s="64">
        <f t="shared" si="23"/>
        <v>198.9</v>
      </c>
      <c r="BO211" s="64">
        <f t="shared" si="24"/>
        <v>0.4097985347985349</v>
      </c>
      <c r="BP211" s="64">
        <f t="shared" si="25"/>
        <v>0.41208791208791212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384</v>
      </c>
      <c r="Y212" s="550">
        <f t="shared" si="21"/>
        <v>384</v>
      </c>
      <c r="Z212" s="36">
        <f t="shared" si="26"/>
        <v>1.0416000000000001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425.28000000000003</v>
      </c>
      <c r="BN212" s="64">
        <f t="shared" si="23"/>
        <v>425.28000000000003</v>
      </c>
      <c r="BO212" s="64">
        <f t="shared" si="24"/>
        <v>0.87912087912087922</v>
      </c>
      <c r="BP212" s="64">
        <f t="shared" si="25"/>
        <v>0.87912087912087922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70</v>
      </c>
      <c r="Q213" s="559"/>
      <c r="R213" s="559"/>
      <c r="S213" s="559"/>
      <c r="T213" s="559"/>
      <c r="U213" s="559"/>
      <c r="V213" s="560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556.32183908045988</v>
      </c>
      <c r="Y213" s="551">
        <f>IFERROR(Y204/H204,"0")+IFERROR(Y205/H205,"0")+IFERROR(Y206/H206,"0")+IFERROR(Y207/H207,"0")+IFERROR(Y208/H208,"0")+IFERROR(Y209/H209,"0")+IFERROR(Y210/H210,"0")+IFERROR(Y211/H211,"0")+IFERROR(Y212/H212,"0")</f>
        <v>559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4.3498799999999997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70</v>
      </c>
      <c r="Q214" s="559"/>
      <c r="R214" s="559"/>
      <c r="S214" s="559"/>
      <c r="T214" s="559"/>
      <c r="U214" s="559"/>
      <c r="V214" s="560"/>
      <c r="W214" s="37" t="s">
        <v>68</v>
      </c>
      <c r="X214" s="551">
        <f>IFERROR(SUM(X204:X212),"0")</f>
        <v>1690</v>
      </c>
      <c r="Y214" s="551">
        <f>IFERROR(SUM(Y204:Y212),"0")</f>
        <v>1700.6999999999998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hidden="1" customHeight="1" x14ac:dyDescent="0.25">
      <c r="A216" s="54" t="s">
        <v>345</v>
      </c>
      <c r="B216" s="54" t="s">
        <v>346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4</v>
      </c>
      <c r="Y217" s="550">
        <f>IFERROR(IF(X217="",0,CEILING((X217/$H217),1)*$H217),"")</f>
        <v>4.8</v>
      </c>
      <c r="Z217" s="36">
        <f>IFERROR(IF(Y217=0,"",ROUNDUP(Y217/H217,0)*0.00651),"")</f>
        <v>1.302E-2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4.4200000000000008</v>
      </c>
      <c r="BN217" s="64">
        <f>IFERROR(Y217*I217/H217,"0")</f>
        <v>5.3040000000000003</v>
      </c>
      <c r="BO217" s="64">
        <f>IFERROR(1/J217*(X217/H217),"0")</f>
        <v>9.1575091575091579E-3</v>
      </c>
      <c r="BP217" s="64">
        <f>IFERROR(1/J217*(Y217/H217),"0")</f>
        <v>1.098901098901099E-2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70</v>
      </c>
      <c r="Q218" s="559"/>
      <c r="R218" s="559"/>
      <c r="S218" s="559"/>
      <c r="T218" s="559"/>
      <c r="U218" s="559"/>
      <c r="V218" s="560"/>
      <c r="W218" s="37" t="s">
        <v>71</v>
      </c>
      <c r="X218" s="551">
        <f>IFERROR(X216/H216,"0")+IFERROR(X217/H217,"0")</f>
        <v>1.6666666666666667</v>
      </c>
      <c r="Y218" s="551">
        <f>IFERROR(Y216/H216,"0")+IFERROR(Y217/H217,"0")</f>
        <v>2</v>
      </c>
      <c r="Z218" s="551">
        <f>IFERROR(IF(Z216="",0,Z216),"0")+IFERROR(IF(Z217="",0,Z217),"0")</f>
        <v>1.302E-2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70</v>
      </c>
      <c r="Q219" s="559"/>
      <c r="R219" s="559"/>
      <c r="S219" s="559"/>
      <c r="T219" s="559"/>
      <c r="U219" s="559"/>
      <c r="V219" s="560"/>
      <c r="W219" s="37" t="s">
        <v>68</v>
      </c>
      <c r="X219" s="551">
        <f>IFERROR(SUM(X216:X217),"0")</f>
        <v>4</v>
      </c>
      <c r="Y219" s="551">
        <f>IFERROR(SUM(Y216:Y217),"0")</f>
        <v>4.8</v>
      </c>
      <c r="Z219" s="37"/>
      <c r="AA219" s="552"/>
      <c r="AB219" s="552"/>
      <c r="AC219" s="552"/>
    </row>
    <row r="220" spans="1:68" ht="16.5" hidden="1" customHeight="1" x14ac:dyDescent="0.25">
      <c r="A220" s="571" t="s">
        <v>351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01" t="s">
        <v>363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8</v>
      </c>
      <c r="Y226" s="550">
        <f t="shared" si="27"/>
        <v>8</v>
      </c>
      <c r="Z226" s="36">
        <f t="shared" si="32"/>
        <v>1.804E-2</v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8.42</v>
      </c>
      <c r="BN226" s="64">
        <f t="shared" si="29"/>
        <v>8.42</v>
      </c>
      <c r="BO226" s="64">
        <f t="shared" si="30"/>
        <v>1.5151515151515152E-2</v>
      </c>
      <c r="BP226" s="64">
        <f t="shared" si="31"/>
        <v>1.5151515151515152E-2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4" t="s">
        <v>372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70</v>
      </c>
      <c r="Q231" s="559"/>
      <c r="R231" s="559"/>
      <c r="S231" s="559"/>
      <c r="T231" s="559"/>
      <c r="U231" s="559"/>
      <c r="V231" s="560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2</v>
      </c>
      <c r="Y231" s="551">
        <f>IFERROR(Y222/H222,"0")+IFERROR(Y223/H223,"0")+IFERROR(Y224/H224,"0")+IFERROR(Y225/H225,"0")+IFERROR(Y226/H226,"0")+IFERROR(Y227/H227,"0")+IFERROR(Y228/H228,"0")+IFERROR(Y229/H229,"0")+IFERROR(Y230/H230,"0")</f>
        <v>2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1.804E-2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70</v>
      </c>
      <c r="Q232" s="559"/>
      <c r="R232" s="559"/>
      <c r="S232" s="559"/>
      <c r="T232" s="559"/>
      <c r="U232" s="559"/>
      <c r="V232" s="560"/>
      <c r="W232" s="37" t="s">
        <v>68</v>
      </c>
      <c r="X232" s="551">
        <f>IFERROR(SUM(X222:X230),"0")</f>
        <v>8</v>
      </c>
      <c r="Y232" s="551">
        <f>IFERROR(SUM(Y222:Y230),"0")</f>
        <v>8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70</v>
      </c>
      <c r="Q235" s="559"/>
      <c r="R235" s="559"/>
      <c r="S235" s="559"/>
      <c r="T235" s="559"/>
      <c r="U235" s="559"/>
      <c r="V235" s="560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70</v>
      </c>
      <c r="Q236" s="559"/>
      <c r="R236" s="559"/>
      <c r="S236" s="559"/>
      <c r="T236" s="559"/>
      <c r="U236" s="559"/>
      <c r="V236" s="560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378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42" t="s">
        <v>381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70</v>
      </c>
      <c r="Q239" s="559"/>
      <c r="R239" s="559"/>
      <c r="S239" s="559"/>
      <c r="T239" s="559"/>
      <c r="U239" s="559"/>
      <c r="V239" s="560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70</v>
      </c>
      <c r="Q240" s="559"/>
      <c r="R240" s="559"/>
      <c r="S240" s="559"/>
      <c r="T240" s="559"/>
      <c r="U240" s="559"/>
      <c r="V240" s="560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383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70</v>
      </c>
      <c r="Q246" s="559"/>
      <c r="R246" s="559"/>
      <c r="S246" s="559"/>
      <c r="T246" s="559"/>
      <c r="U246" s="559"/>
      <c r="V246" s="560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70</v>
      </c>
      <c r="Q247" s="559"/>
      <c r="R247" s="559"/>
      <c r="S247" s="559"/>
      <c r="T247" s="559"/>
      <c r="U247" s="559"/>
      <c r="V247" s="560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394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102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70</v>
      </c>
      <c r="Q255" s="559"/>
      <c r="R255" s="559"/>
      <c r="S255" s="559"/>
      <c r="T255" s="559"/>
      <c r="U255" s="559"/>
      <c r="V255" s="560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70</v>
      </c>
      <c r="Q256" s="559"/>
      <c r="R256" s="559"/>
      <c r="S256" s="559"/>
      <c r="T256" s="559"/>
      <c r="U256" s="559"/>
      <c r="V256" s="560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410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102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415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34" t="s">
        <v>422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70</v>
      </c>
      <c r="Q263" s="559"/>
      <c r="R263" s="559"/>
      <c r="S263" s="559"/>
      <c r="T263" s="559"/>
      <c r="U263" s="559"/>
      <c r="V263" s="560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70</v>
      </c>
      <c r="Q264" s="559"/>
      <c r="R264" s="559"/>
      <c r="S264" s="559"/>
      <c r="T264" s="559"/>
      <c r="U264" s="559"/>
      <c r="V264" s="560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424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72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76</v>
      </c>
      <c r="Y268" s="550">
        <f>IFERROR(IF(X268="",0,CEILING((X268/$H268),1)*$H268),"")</f>
        <v>76.8</v>
      </c>
      <c r="Z268" s="36">
        <f>IFERROR(IF(Y268=0,"",ROUNDUP(Y268/H268,0)*0.00651),"")</f>
        <v>0.20832000000000001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83.980000000000018</v>
      </c>
      <c r="BN268" s="64">
        <f>IFERROR(Y268*I268/H268,"0")</f>
        <v>84.864000000000004</v>
      </c>
      <c r="BO268" s="64">
        <f>IFERROR(1/J268*(X268/H268),"0")</f>
        <v>0.17399267399267401</v>
      </c>
      <c r="BP268" s="64">
        <f>IFERROR(1/J268*(Y268/H268),"0")</f>
        <v>0.17582417582417584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31</v>
      </c>
      <c r="Y269" s="550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33.325000000000003</v>
      </c>
      <c r="BN269" s="64">
        <f>IFERROR(Y269*I269/H269,"0")</f>
        <v>33.54</v>
      </c>
      <c r="BO269" s="64">
        <f>IFERROR(1/J269*(X269/H269),"0")</f>
        <v>7.0970695970695982E-2</v>
      </c>
      <c r="BP269" s="64">
        <f>IFERROR(1/J269*(Y269/H269),"0")</f>
        <v>7.1428571428571438E-2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70</v>
      </c>
      <c r="Q270" s="559"/>
      <c r="R270" s="559"/>
      <c r="S270" s="559"/>
      <c r="T270" s="559"/>
      <c r="U270" s="559"/>
      <c r="V270" s="560"/>
      <c r="W270" s="37" t="s">
        <v>71</v>
      </c>
      <c r="X270" s="551">
        <f>IFERROR(X267/H267,"0")+IFERROR(X268/H268,"0")+IFERROR(X269/H269,"0")</f>
        <v>44.583333333333336</v>
      </c>
      <c r="Y270" s="551">
        <f>IFERROR(Y267/H267,"0")+IFERROR(Y268/H268,"0")+IFERROR(Y269/H269,"0")</f>
        <v>45</v>
      </c>
      <c r="Z270" s="551">
        <f>IFERROR(IF(Z267="",0,Z267),"0")+IFERROR(IF(Z268="",0,Z268),"0")+IFERROR(IF(Z269="",0,Z269),"0")</f>
        <v>0.29294999999999999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70</v>
      </c>
      <c r="Q271" s="559"/>
      <c r="R271" s="559"/>
      <c r="S271" s="559"/>
      <c r="T271" s="559"/>
      <c r="U271" s="559"/>
      <c r="V271" s="560"/>
      <c r="W271" s="37" t="s">
        <v>68</v>
      </c>
      <c r="X271" s="551">
        <f>IFERROR(SUM(X267:X269),"0")</f>
        <v>107</v>
      </c>
      <c r="Y271" s="551">
        <f>IFERROR(SUM(Y267:Y269),"0")</f>
        <v>108</v>
      </c>
      <c r="Z271" s="37"/>
      <c r="AA271" s="552"/>
      <c r="AB271" s="552"/>
      <c r="AC271" s="552"/>
    </row>
    <row r="272" spans="1:68" ht="16.5" hidden="1" customHeight="1" x14ac:dyDescent="0.25">
      <c r="A272" s="571" t="s">
        <v>434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63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70</v>
      </c>
      <c r="Q275" s="559"/>
      <c r="R275" s="559"/>
      <c r="S275" s="559"/>
      <c r="T275" s="559"/>
      <c r="U275" s="559"/>
      <c r="V275" s="560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70</v>
      </c>
      <c r="Q276" s="559"/>
      <c r="R276" s="559"/>
      <c r="S276" s="559"/>
      <c r="T276" s="559"/>
      <c r="U276" s="559"/>
      <c r="V276" s="560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72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70</v>
      </c>
      <c r="Q279" s="559"/>
      <c r="R279" s="559"/>
      <c r="S279" s="559"/>
      <c r="T279" s="559"/>
      <c r="U279" s="559"/>
      <c r="V279" s="560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70</v>
      </c>
      <c r="Q280" s="559"/>
      <c r="R280" s="559"/>
      <c r="S280" s="559"/>
      <c r="T280" s="559"/>
      <c r="U280" s="559"/>
      <c r="V280" s="560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441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102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70</v>
      </c>
      <c r="Q284" s="559"/>
      <c r="R284" s="559"/>
      <c r="S284" s="559"/>
      <c r="T284" s="559"/>
      <c r="U284" s="559"/>
      <c r="V284" s="560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70</v>
      </c>
      <c r="Q285" s="559"/>
      <c r="R285" s="559"/>
      <c r="S285" s="559"/>
      <c r="T285" s="559"/>
      <c r="U285" s="559"/>
      <c r="V285" s="560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446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102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70</v>
      </c>
      <c r="Q293" s="559"/>
      <c r="R293" s="559"/>
      <c r="S293" s="559"/>
      <c r="T293" s="559"/>
      <c r="U293" s="559"/>
      <c r="V293" s="560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70</v>
      </c>
      <c r="Q294" s="559"/>
      <c r="R294" s="559"/>
      <c r="S294" s="559"/>
      <c r="T294" s="559"/>
      <c r="U294" s="559"/>
      <c r="V294" s="560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63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18</v>
      </c>
      <c r="Y302" s="550">
        <f t="shared" si="33"/>
        <v>18</v>
      </c>
      <c r="Z302" s="36">
        <f>IFERROR(IF(Y302=0,"",ROUNDUP(Y302/H302,0)*0.00651),"")</f>
        <v>6.5100000000000005E-2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20.279999999999998</v>
      </c>
      <c r="BN302" s="64">
        <f t="shared" si="35"/>
        <v>20.279999999999998</v>
      </c>
      <c r="BO302" s="64">
        <f t="shared" si="36"/>
        <v>5.4945054945054951E-2</v>
      </c>
      <c r="BP302" s="64">
        <f t="shared" si="37"/>
        <v>5.4945054945054951E-2</v>
      </c>
    </row>
    <row r="303" spans="1:68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70</v>
      </c>
      <c r="Q303" s="559"/>
      <c r="R303" s="559"/>
      <c r="S303" s="559"/>
      <c r="T303" s="559"/>
      <c r="U303" s="559"/>
      <c r="V303" s="560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10</v>
      </c>
      <c r="Y303" s="551">
        <f>IFERROR(Y296/H296,"0")+IFERROR(Y297/H297,"0")+IFERROR(Y298/H298,"0")+IFERROR(Y299/H299,"0")+IFERROR(Y300/H300,"0")+IFERROR(Y301/H301,"0")+IFERROR(Y302/H302,"0")</f>
        <v>10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6.5100000000000005E-2</v>
      </c>
      <c r="AA303" s="552"/>
      <c r="AB303" s="552"/>
      <c r="AC303" s="552"/>
    </row>
    <row r="304" spans="1:68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70</v>
      </c>
      <c r="Q304" s="559"/>
      <c r="R304" s="559"/>
      <c r="S304" s="559"/>
      <c r="T304" s="559"/>
      <c r="U304" s="559"/>
      <c r="V304" s="560"/>
      <c r="W304" s="37" t="s">
        <v>68</v>
      </c>
      <c r="X304" s="551">
        <f>IFERROR(SUM(X296:X302),"0")</f>
        <v>18</v>
      </c>
      <c r="Y304" s="551">
        <f>IFERROR(SUM(Y296:Y302),"0")</f>
        <v>18</v>
      </c>
      <c r="Z304" s="37"/>
      <c r="AA304" s="552"/>
      <c r="AB304" s="552"/>
      <c r="AC304" s="552"/>
    </row>
    <row r="305" spans="1:68" ht="14.25" hidden="1" customHeight="1" x14ac:dyDescent="0.25">
      <c r="A305" s="561" t="s">
        <v>72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70</v>
      </c>
      <c r="Q311" s="559"/>
      <c r="R311" s="559"/>
      <c r="S311" s="559"/>
      <c r="T311" s="559"/>
      <c r="U311" s="559"/>
      <c r="V311" s="560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70</v>
      </c>
      <c r="Q312" s="559"/>
      <c r="R312" s="559"/>
      <c r="S312" s="559"/>
      <c r="T312" s="559"/>
      <c r="U312" s="559"/>
      <c r="V312" s="560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164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68</v>
      </c>
      <c r="X314" s="549">
        <v>262</v>
      </c>
      <c r="Y314" s="550">
        <f>IFERROR(IF(X314="",0,CEILING((X314/$H314),1)*$H314),"")</f>
        <v>268.8</v>
      </c>
      <c r="Z314" s="36">
        <f>IFERROR(IF(Y314=0,"",ROUNDUP(Y314/H314,0)*0.01898),"")</f>
        <v>0.60736000000000001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278.18785714285718</v>
      </c>
      <c r="BN314" s="64">
        <f>IFERROR(Y314*I314/H314,"0")</f>
        <v>285.40800000000002</v>
      </c>
      <c r="BO314" s="64">
        <f>IFERROR(1/J314*(X314/H314),"0")</f>
        <v>0.48735119047619047</v>
      </c>
      <c r="BP314" s="64">
        <f>IFERROR(1/J314*(Y314/H314),"0")</f>
        <v>0.5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68</v>
      </c>
      <c r="X315" s="549">
        <v>306</v>
      </c>
      <c r="Y315" s="550">
        <f>IFERROR(IF(X315="",0,CEILING((X315/$H315),1)*$H315),"")</f>
        <v>312</v>
      </c>
      <c r="Z315" s="36">
        <f>IFERROR(IF(Y315=0,"",ROUNDUP(Y315/H315,0)*0.01898),"")</f>
        <v>0.75919999999999999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326.36076923076922</v>
      </c>
      <c r="BN315" s="64">
        <f>IFERROR(Y315*I315/H315,"0")</f>
        <v>332.76000000000005</v>
      </c>
      <c r="BO315" s="64">
        <f>IFERROR(1/J315*(X315/H315),"0")</f>
        <v>0.61298076923076927</v>
      </c>
      <c r="BP315" s="64">
        <f>IFERROR(1/J315*(Y315/H315),"0")</f>
        <v>0.625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142</v>
      </c>
      <c r="Y316" s="550">
        <f>IFERROR(IF(X316="",0,CEILING((X316/$H316),1)*$H316),"")</f>
        <v>142.80000000000001</v>
      </c>
      <c r="Z316" s="36">
        <f>IFERROR(IF(Y316=0,"",ROUNDUP(Y316/H316,0)*0.01898),"")</f>
        <v>0.32266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150.77357142857142</v>
      </c>
      <c r="BN316" s="64">
        <f>IFERROR(Y316*I316/H316,"0")</f>
        <v>151.62300000000002</v>
      </c>
      <c r="BO316" s="64">
        <f>IFERROR(1/J316*(X316/H316),"0")</f>
        <v>0.26413690476190477</v>
      </c>
      <c r="BP316" s="64">
        <f>IFERROR(1/J316*(Y316/H316),"0")</f>
        <v>0.265625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70</v>
      </c>
      <c r="Q317" s="559"/>
      <c r="R317" s="559"/>
      <c r="S317" s="559"/>
      <c r="T317" s="559"/>
      <c r="U317" s="559"/>
      <c r="V317" s="560"/>
      <c r="W317" s="37" t="s">
        <v>71</v>
      </c>
      <c r="X317" s="551">
        <f>IFERROR(X314/H314,"0")+IFERROR(X315/H315,"0")+IFERROR(X316/H316,"0")</f>
        <v>87.326007326007328</v>
      </c>
      <c r="Y317" s="551">
        <f>IFERROR(Y314/H314,"0")+IFERROR(Y315/H315,"0")+IFERROR(Y316/H316,"0")</f>
        <v>89</v>
      </c>
      <c r="Z317" s="551">
        <f>IFERROR(IF(Z314="",0,Z314),"0")+IFERROR(IF(Z315="",0,Z315),"0")+IFERROR(IF(Z316="",0,Z316),"0")</f>
        <v>1.6892199999999999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70</v>
      </c>
      <c r="Q318" s="559"/>
      <c r="R318" s="559"/>
      <c r="S318" s="559"/>
      <c r="T318" s="559"/>
      <c r="U318" s="559"/>
      <c r="V318" s="560"/>
      <c r="W318" s="37" t="s">
        <v>68</v>
      </c>
      <c r="X318" s="551">
        <f>IFERROR(SUM(X314:X316),"0")</f>
        <v>710</v>
      </c>
      <c r="Y318" s="551">
        <f>IFERROR(SUM(Y314:Y316),"0")</f>
        <v>723.59999999999991</v>
      </c>
      <c r="Z318" s="37"/>
      <c r="AA318" s="552"/>
      <c r="AB318" s="552"/>
      <c r="AC318" s="552"/>
    </row>
    <row r="319" spans="1:68" ht="14.25" hidden="1" customHeight="1" x14ac:dyDescent="0.25">
      <c r="A319" s="561" t="s">
        <v>94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90" t="s">
        <v>506</v>
      </c>
      <c r="Q320" s="556"/>
      <c r="R320" s="556"/>
      <c r="S320" s="556"/>
      <c r="T320" s="557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68" t="s">
        <v>510</v>
      </c>
      <c r="Q321" s="556"/>
      <c r="R321" s="556"/>
      <c r="S321" s="556"/>
      <c r="T321" s="557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21</v>
      </c>
      <c r="Y323" s="550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23.71764705882353</v>
      </c>
      <c r="BN323" s="64">
        <f>IFERROR(Y323*I323/H323,"0")</f>
        <v>25.919999999999998</v>
      </c>
      <c r="BO323" s="64">
        <f>IFERROR(1/J323*(X323/H323),"0")</f>
        <v>4.5248868778280549E-2</v>
      </c>
      <c r="BP323" s="64">
        <f>IFERROR(1/J323*(Y323/H323),"0")</f>
        <v>4.9450549450549455E-2</v>
      </c>
    </row>
    <row r="324" spans="1:68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70</v>
      </c>
      <c r="Q324" s="559"/>
      <c r="R324" s="559"/>
      <c r="S324" s="559"/>
      <c r="T324" s="559"/>
      <c r="U324" s="559"/>
      <c r="V324" s="560"/>
      <c r="W324" s="37" t="s">
        <v>71</v>
      </c>
      <c r="X324" s="551">
        <f>IFERROR(X320/H320,"0")+IFERROR(X321/H321,"0")+IFERROR(X322/H322,"0")+IFERROR(X323/H323,"0")</f>
        <v>8.2352941176470598</v>
      </c>
      <c r="Y324" s="551">
        <f>IFERROR(Y320/H320,"0")+IFERROR(Y321/H321,"0")+IFERROR(Y322/H322,"0")+IFERROR(Y323/H323,"0")</f>
        <v>9</v>
      </c>
      <c r="Z324" s="551">
        <f>IFERROR(IF(Z320="",0,Z320),"0")+IFERROR(IF(Z321="",0,Z321),"0")+IFERROR(IF(Z322="",0,Z322),"0")+IFERROR(IF(Z323="",0,Z323),"0")</f>
        <v>5.8590000000000003E-2</v>
      </c>
      <c r="AA324" s="552"/>
      <c r="AB324" s="552"/>
      <c r="AC324" s="552"/>
    </row>
    <row r="325" spans="1:68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70</v>
      </c>
      <c r="Q325" s="559"/>
      <c r="R325" s="559"/>
      <c r="S325" s="559"/>
      <c r="T325" s="559"/>
      <c r="U325" s="559"/>
      <c r="V325" s="560"/>
      <c r="W325" s="37" t="s">
        <v>68</v>
      </c>
      <c r="X325" s="551">
        <f>IFERROR(SUM(X320:X323),"0")</f>
        <v>21</v>
      </c>
      <c r="Y325" s="551">
        <f>IFERROR(SUM(Y320:Y323),"0")</f>
        <v>22.95</v>
      </c>
      <c r="Z325" s="37"/>
      <c r="AA325" s="552"/>
      <c r="AB325" s="552"/>
      <c r="AC325" s="552"/>
    </row>
    <row r="326" spans="1:68" ht="14.25" hidden="1" customHeight="1" x14ac:dyDescent="0.25">
      <c r="A326" s="561" t="s">
        <v>516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70</v>
      </c>
      <c r="Q330" s="559"/>
      <c r="R330" s="559"/>
      <c r="S330" s="559"/>
      <c r="T330" s="559"/>
      <c r="U330" s="559"/>
      <c r="V330" s="560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70</v>
      </c>
      <c r="Q331" s="559"/>
      <c r="R331" s="559"/>
      <c r="S331" s="559"/>
      <c r="T331" s="559"/>
      <c r="U331" s="559"/>
      <c r="V331" s="560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525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72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68</v>
      </c>
      <c r="X334" s="549">
        <v>73</v>
      </c>
      <c r="Y334" s="550">
        <f>IFERROR(IF(X334="",0,CEILING((X334/$H334),1)*$H334),"")</f>
        <v>81</v>
      </c>
      <c r="Z334" s="36">
        <f>IFERROR(IF(Y334=0,"",ROUNDUP(Y334/H334,0)*0.01898),"")</f>
        <v>0.1898</v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77.677407407407415</v>
      </c>
      <c r="BN334" s="64">
        <f>IFERROR(Y334*I334/H334,"0")</f>
        <v>86.190000000000012</v>
      </c>
      <c r="BO334" s="64">
        <f>IFERROR(1/J334*(X334/H334),"0")</f>
        <v>0.14081790123456792</v>
      </c>
      <c r="BP334" s="64">
        <f>IFERROR(1/J334*(Y334/H334),"0")</f>
        <v>0.15625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70</v>
      </c>
      <c r="Q337" s="559"/>
      <c r="R337" s="559"/>
      <c r="S337" s="559"/>
      <c r="T337" s="559"/>
      <c r="U337" s="559"/>
      <c r="V337" s="560"/>
      <c r="W337" s="37" t="s">
        <v>71</v>
      </c>
      <c r="X337" s="551">
        <f>IFERROR(X334/H334,"0")+IFERROR(X335/H335,"0")+IFERROR(X336/H336,"0")</f>
        <v>9.0123456790123466</v>
      </c>
      <c r="Y337" s="551">
        <f>IFERROR(Y334/H334,"0")+IFERROR(Y335/H335,"0")+IFERROR(Y336/H336,"0")</f>
        <v>10</v>
      </c>
      <c r="Z337" s="551">
        <f>IFERROR(IF(Z334="",0,Z334),"0")+IFERROR(IF(Z335="",0,Z335),"0")+IFERROR(IF(Z336="",0,Z336),"0")</f>
        <v>0.1898</v>
      </c>
      <c r="AA337" s="552"/>
      <c r="AB337" s="552"/>
      <c r="AC337" s="552"/>
    </row>
    <row r="338" spans="1:68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70</v>
      </c>
      <c r="Q338" s="559"/>
      <c r="R338" s="559"/>
      <c r="S338" s="559"/>
      <c r="T338" s="559"/>
      <c r="U338" s="559"/>
      <c r="V338" s="560"/>
      <c r="W338" s="37" t="s">
        <v>68</v>
      </c>
      <c r="X338" s="551">
        <f>IFERROR(SUM(X334:X336),"0")</f>
        <v>73</v>
      </c>
      <c r="Y338" s="551">
        <f>IFERROR(SUM(Y334:Y336),"0")</f>
        <v>81</v>
      </c>
      <c r="Z338" s="37"/>
      <c r="AA338" s="552"/>
      <c r="AB338" s="552"/>
      <c r="AC338" s="552"/>
    </row>
    <row r="339" spans="1:68" ht="27.75" hidden="1" customHeight="1" x14ac:dyDescent="0.2">
      <c r="A339" s="604" t="s">
        <v>535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536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102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hidden="1" customHeight="1" x14ac:dyDescent="0.25">
      <c r="A342" s="54" t="s">
        <v>537</v>
      </c>
      <c r="B342" s="54" t="s">
        <v>538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68</v>
      </c>
      <c r="X343" s="549">
        <v>73</v>
      </c>
      <c r="Y343" s="550">
        <f t="shared" si="38"/>
        <v>75</v>
      </c>
      <c r="Z343" s="36">
        <f>IFERROR(IF(Y343=0,"",ROUNDUP(Y343/H343,0)*0.02175),"")</f>
        <v>0.10874999999999999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75.335999999999999</v>
      </c>
      <c r="BN343" s="64">
        <f t="shared" si="40"/>
        <v>77.400000000000006</v>
      </c>
      <c r="BO343" s="64">
        <f t="shared" si="41"/>
        <v>0.10138888888888888</v>
      </c>
      <c r="BP343" s="64">
        <f t="shared" si="42"/>
        <v>0.10416666666666666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37</v>
      </c>
      <c r="Y344" s="550">
        <f t="shared" si="38"/>
        <v>45</v>
      </c>
      <c r="Z344" s="36">
        <f>IFERROR(IF(Y344=0,"",ROUNDUP(Y344/H344,0)*0.02175),"")</f>
        <v>6.5250000000000002E-2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38.183999999999997</v>
      </c>
      <c r="BN344" s="64">
        <f t="shared" si="40"/>
        <v>46.440000000000005</v>
      </c>
      <c r="BO344" s="64">
        <f t="shared" si="41"/>
        <v>5.1388888888888887E-2</v>
      </c>
      <c r="BP344" s="64">
        <f t="shared" si="42"/>
        <v>6.25E-2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24</v>
      </c>
      <c r="Y345" s="550">
        <f t="shared" si="38"/>
        <v>30</v>
      </c>
      <c r="Z345" s="36">
        <f>IFERROR(IF(Y345=0,"",ROUNDUP(Y345/H345,0)*0.02175),"")</f>
        <v>4.3499999999999997E-2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24.767999999999997</v>
      </c>
      <c r="BN345" s="64">
        <f t="shared" si="40"/>
        <v>30.96</v>
      </c>
      <c r="BO345" s="64">
        <f t="shared" si="41"/>
        <v>3.3333333333333333E-2</v>
      </c>
      <c r="BP345" s="64">
        <f t="shared" si="42"/>
        <v>4.1666666666666664E-2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70</v>
      </c>
      <c r="Q349" s="559"/>
      <c r="R349" s="559"/>
      <c r="S349" s="559"/>
      <c r="T349" s="559"/>
      <c r="U349" s="559"/>
      <c r="V349" s="560"/>
      <c r="W349" s="37" t="s">
        <v>71</v>
      </c>
      <c r="X349" s="551">
        <f>IFERROR(X342/H342,"0")+IFERROR(X343/H343,"0")+IFERROR(X344/H344,"0")+IFERROR(X345/H345,"0")+IFERROR(X346/H346,"0")+IFERROR(X347/H347,"0")+IFERROR(X348/H348,"0")</f>
        <v>8.9333333333333336</v>
      </c>
      <c r="Y349" s="551">
        <f>IFERROR(Y342/H342,"0")+IFERROR(Y343/H343,"0")+IFERROR(Y344/H344,"0")+IFERROR(Y345/H345,"0")+IFERROR(Y346/H346,"0")+IFERROR(Y347/H347,"0")+IFERROR(Y348/H348,"0")</f>
        <v>10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0.21749999999999997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70</v>
      </c>
      <c r="Q350" s="559"/>
      <c r="R350" s="559"/>
      <c r="S350" s="559"/>
      <c r="T350" s="559"/>
      <c r="U350" s="559"/>
      <c r="V350" s="560"/>
      <c r="W350" s="37" t="s">
        <v>68</v>
      </c>
      <c r="X350" s="551">
        <f>IFERROR(SUM(X342:X348),"0")</f>
        <v>134</v>
      </c>
      <c r="Y350" s="551">
        <f>IFERROR(SUM(Y342:Y348),"0")</f>
        <v>150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134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hidden="1" customHeight="1" x14ac:dyDescent="0.25">
      <c r="A352" s="54" t="s">
        <v>556</v>
      </c>
      <c r="B352" s="54" t="s">
        <v>557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70</v>
      </c>
      <c r="Q354" s="559"/>
      <c r="R354" s="559"/>
      <c r="S354" s="559"/>
      <c r="T354" s="559"/>
      <c r="U354" s="559"/>
      <c r="V354" s="560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70</v>
      </c>
      <c r="Q355" s="559"/>
      <c r="R355" s="559"/>
      <c r="S355" s="559"/>
      <c r="T355" s="559"/>
      <c r="U355" s="559"/>
      <c r="V355" s="560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61" t="s">
        <v>72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70</v>
      </c>
      <c r="Q359" s="559"/>
      <c r="R359" s="559"/>
      <c r="S359" s="559"/>
      <c r="T359" s="559"/>
      <c r="U359" s="559"/>
      <c r="V359" s="560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70</v>
      </c>
      <c r="Q360" s="559"/>
      <c r="R360" s="559"/>
      <c r="S360" s="559"/>
      <c r="T360" s="559"/>
      <c r="U360" s="559"/>
      <c r="V360" s="560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164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43" t="s">
        <v>569</v>
      </c>
      <c r="Q362" s="556"/>
      <c r="R362" s="556"/>
      <c r="S362" s="556"/>
      <c r="T362" s="557"/>
      <c r="U362" s="34"/>
      <c r="V362" s="34"/>
      <c r="W362" s="35" t="s">
        <v>68</v>
      </c>
      <c r="X362" s="549">
        <v>203</v>
      </c>
      <c r="Y362" s="550">
        <f>IFERROR(IF(X362="",0,CEILING((X362/$H362),1)*$H362),"")</f>
        <v>207</v>
      </c>
      <c r="Z362" s="36">
        <f>IFERROR(IF(Y362=0,"",ROUNDUP(Y362/H362,0)*0.01898),"")</f>
        <v>0.43653999999999998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214.70633333333333</v>
      </c>
      <c r="BN362" s="64">
        <f>IFERROR(Y362*I362/H362,"0")</f>
        <v>218.93700000000001</v>
      </c>
      <c r="BO362" s="64">
        <f>IFERROR(1/J362*(X362/H362),"0")</f>
        <v>0.35243055555555558</v>
      </c>
      <c r="BP362" s="64">
        <f>IFERROR(1/J362*(Y362/H362),"0")</f>
        <v>0.359375</v>
      </c>
    </row>
    <row r="363" spans="1:68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70</v>
      </c>
      <c r="Q363" s="559"/>
      <c r="R363" s="559"/>
      <c r="S363" s="559"/>
      <c r="T363" s="559"/>
      <c r="U363" s="559"/>
      <c r="V363" s="560"/>
      <c r="W363" s="37" t="s">
        <v>71</v>
      </c>
      <c r="X363" s="551">
        <f>IFERROR(X362/H362,"0")</f>
        <v>22.555555555555557</v>
      </c>
      <c r="Y363" s="551">
        <f>IFERROR(Y362/H362,"0")</f>
        <v>23</v>
      </c>
      <c r="Z363" s="551">
        <f>IFERROR(IF(Z362="",0,Z362),"0")</f>
        <v>0.43653999999999998</v>
      </c>
      <c r="AA363" s="552"/>
      <c r="AB363" s="552"/>
      <c r="AC363" s="552"/>
    </row>
    <row r="364" spans="1:68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70</v>
      </c>
      <c r="Q364" s="559"/>
      <c r="R364" s="559"/>
      <c r="S364" s="559"/>
      <c r="T364" s="559"/>
      <c r="U364" s="559"/>
      <c r="V364" s="560"/>
      <c r="W364" s="37" t="s">
        <v>68</v>
      </c>
      <c r="X364" s="551">
        <f>IFERROR(SUM(X362:X362),"0")</f>
        <v>203</v>
      </c>
      <c r="Y364" s="551">
        <f>IFERROR(SUM(Y362:Y362),"0")</f>
        <v>207</v>
      </c>
      <c r="Z364" s="37"/>
      <c r="AA364" s="552"/>
      <c r="AB364" s="552"/>
      <c r="AC364" s="552"/>
    </row>
    <row r="365" spans="1:68" ht="16.5" hidden="1" customHeight="1" x14ac:dyDescent="0.25">
      <c r="A365" s="571" t="s">
        <v>571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102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70</v>
      </c>
      <c r="Q370" s="559"/>
      <c r="R370" s="559"/>
      <c r="S370" s="559"/>
      <c r="T370" s="559"/>
      <c r="U370" s="559"/>
      <c r="V370" s="560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70</v>
      </c>
      <c r="Q371" s="559"/>
      <c r="R371" s="559"/>
      <c r="S371" s="559"/>
      <c r="T371" s="559"/>
      <c r="U371" s="559"/>
      <c r="V371" s="560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63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70</v>
      </c>
      <c r="Q374" s="559"/>
      <c r="R374" s="559"/>
      <c r="S374" s="559"/>
      <c r="T374" s="559"/>
      <c r="U374" s="559"/>
      <c r="V374" s="560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70</v>
      </c>
      <c r="Q375" s="559"/>
      <c r="R375" s="559"/>
      <c r="S375" s="559"/>
      <c r="T375" s="559"/>
      <c r="U375" s="559"/>
      <c r="V375" s="560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72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68</v>
      </c>
      <c r="X377" s="549">
        <v>502</v>
      </c>
      <c r="Y377" s="550">
        <f>IFERROR(IF(X377="",0,CEILING((X377/$H377),1)*$H377),"")</f>
        <v>504</v>
      </c>
      <c r="Z377" s="36">
        <f>IFERROR(IF(Y377=0,"",ROUNDUP(Y377/H377,0)*0.01898),"")</f>
        <v>1.06288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530.94866666666667</v>
      </c>
      <c r="BN377" s="64">
        <f>IFERROR(Y377*I377/H377,"0")</f>
        <v>533.06399999999996</v>
      </c>
      <c r="BO377" s="64">
        <f>IFERROR(1/J377*(X377/H377),"0")</f>
        <v>0.87152777777777779</v>
      </c>
      <c r="BP377" s="64">
        <f>IFERROR(1/J377*(Y377/H377),"0")</f>
        <v>0.875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70</v>
      </c>
      <c r="Q379" s="559"/>
      <c r="R379" s="559"/>
      <c r="S379" s="559"/>
      <c r="T379" s="559"/>
      <c r="U379" s="559"/>
      <c r="V379" s="560"/>
      <c r="W379" s="37" t="s">
        <v>71</v>
      </c>
      <c r="X379" s="551">
        <f>IFERROR(X377/H377,"0")+IFERROR(X378/H378,"0")</f>
        <v>55.777777777777779</v>
      </c>
      <c r="Y379" s="551">
        <f>IFERROR(Y377/H377,"0")+IFERROR(Y378/H378,"0")</f>
        <v>56</v>
      </c>
      <c r="Z379" s="551">
        <f>IFERROR(IF(Z377="",0,Z377),"0")+IFERROR(IF(Z378="",0,Z378),"0")</f>
        <v>1.06288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70</v>
      </c>
      <c r="Q380" s="559"/>
      <c r="R380" s="559"/>
      <c r="S380" s="559"/>
      <c r="T380" s="559"/>
      <c r="U380" s="559"/>
      <c r="V380" s="560"/>
      <c r="W380" s="37" t="s">
        <v>68</v>
      </c>
      <c r="X380" s="551">
        <f>IFERROR(SUM(X377:X378),"0")</f>
        <v>502</v>
      </c>
      <c r="Y380" s="551">
        <f>IFERROR(SUM(Y377:Y378),"0")</f>
        <v>504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164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70</v>
      </c>
      <c r="Q383" s="559"/>
      <c r="R383" s="559"/>
      <c r="S383" s="559"/>
      <c r="T383" s="559"/>
      <c r="U383" s="559"/>
      <c r="V383" s="560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70</v>
      </c>
      <c r="Q384" s="559"/>
      <c r="R384" s="559"/>
      <c r="S384" s="559"/>
      <c r="T384" s="559"/>
      <c r="U384" s="559"/>
      <c r="V384" s="560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592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63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70</v>
      </c>
      <c r="Q398" s="559"/>
      <c r="R398" s="559"/>
      <c r="S398" s="559"/>
      <c r="T398" s="559"/>
      <c r="U398" s="559"/>
      <c r="V398" s="560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70</v>
      </c>
      <c r="Q399" s="559"/>
      <c r="R399" s="559"/>
      <c r="S399" s="559"/>
      <c r="T399" s="559"/>
      <c r="U399" s="559"/>
      <c r="V399" s="560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1" t="s">
        <v>72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70</v>
      </c>
      <c r="Q403" s="559"/>
      <c r="R403" s="559"/>
      <c r="S403" s="559"/>
      <c r="T403" s="559"/>
      <c r="U403" s="559"/>
      <c r="V403" s="560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70</v>
      </c>
      <c r="Q404" s="559"/>
      <c r="R404" s="559"/>
      <c r="S404" s="559"/>
      <c r="T404" s="559"/>
      <c r="U404" s="559"/>
      <c r="V404" s="560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624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134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70</v>
      </c>
      <c r="Q408" s="559"/>
      <c r="R408" s="559"/>
      <c r="S408" s="559"/>
      <c r="T408" s="559"/>
      <c r="U408" s="559"/>
      <c r="V408" s="560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70</v>
      </c>
      <c r="Q409" s="559"/>
      <c r="R409" s="559"/>
      <c r="S409" s="559"/>
      <c r="T409" s="559"/>
      <c r="U409" s="559"/>
      <c r="V409" s="560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63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70</v>
      </c>
      <c r="Q415" s="559"/>
      <c r="R415" s="559"/>
      <c r="S415" s="559"/>
      <c r="T415" s="559"/>
      <c r="U415" s="559"/>
      <c r="V415" s="560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70</v>
      </c>
      <c r="Q416" s="559"/>
      <c r="R416" s="559"/>
      <c r="S416" s="559"/>
      <c r="T416" s="559"/>
      <c r="U416" s="559"/>
      <c r="V416" s="560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639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63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70</v>
      </c>
      <c r="Q420" s="559"/>
      <c r="R420" s="559"/>
      <c r="S420" s="559"/>
      <c r="T420" s="559"/>
      <c r="U420" s="559"/>
      <c r="V420" s="560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70</v>
      </c>
      <c r="Q421" s="559"/>
      <c r="R421" s="559"/>
      <c r="S421" s="559"/>
      <c r="T421" s="559"/>
      <c r="U421" s="559"/>
      <c r="V421" s="560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643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63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70</v>
      </c>
      <c r="Q425" s="559"/>
      <c r="R425" s="559"/>
      <c r="S425" s="559"/>
      <c r="T425" s="559"/>
      <c r="U425" s="559"/>
      <c r="V425" s="560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70</v>
      </c>
      <c r="Q426" s="559"/>
      <c r="R426" s="559"/>
      <c r="S426" s="559"/>
      <c r="T426" s="559"/>
      <c r="U426" s="559"/>
      <c r="V426" s="560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647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647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102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68</v>
      </c>
      <c r="X430" s="549">
        <v>250</v>
      </c>
      <c r="Y430" s="550">
        <f t="shared" ref="Y430:Y442" si="49">IFERROR(IF(X430="",0,CEILING((X430/$H430),1)*$H430),"")</f>
        <v>253.44</v>
      </c>
      <c r="Z430" s="36">
        <f t="shared" ref="Z430:Z436" si="50">IFERROR(IF(Y430=0,"",ROUNDUP(Y430/H430,0)*0.01196),"")</f>
        <v>0.57408000000000003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267.04545454545456</v>
      </c>
      <c r="BN430" s="64">
        <f t="shared" ref="BN430:BN442" si="52">IFERROR(Y430*I430/H430,"0")</f>
        <v>270.71999999999997</v>
      </c>
      <c r="BO430" s="64">
        <f t="shared" ref="BO430:BO442" si="53">IFERROR(1/J430*(X430/H430),"0")</f>
        <v>0.45527389277389274</v>
      </c>
      <c r="BP430" s="64">
        <f t="shared" ref="BP430:BP442" si="54">IFERROR(1/J430*(Y430/H430),"0")</f>
        <v>0.46153846153846156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68</v>
      </c>
      <c r="X431" s="549">
        <v>55</v>
      </c>
      <c r="Y431" s="550">
        <f t="shared" si="49"/>
        <v>58.080000000000005</v>
      </c>
      <c r="Z431" s="36">
        <f t="shared" si="50"/>
        <v>0.13156000000000001</v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58.749999999999993</v>
      </c>
      <c r="BN431" s="64">
        <f t="shared" si="52"/>
        <v>62.040000000000006</v>
      </c>
      <c r="BO431" s="64">
        <f t="shared" si="53"/>
        <v>0.10016025641025642</v>
      </c>
      <c r="BP431" s="64">
        <f t="shared" si="54"/>
        <v>0.10576923076923078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244</v>
      </c>
      <c r="Y432" s="550">
        <f t="shared" si="49"/>
        <v>248.16000000000003</v>
      </c>
      <c r="Z432" s="36">
        <f t="shared" si="50"/>
        <v>0.56211999999999995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260.63636363636357</v>
      </c>
      <c r="BN432" s="64">
        <f t="shared" si="52"/>
        <v>265.08</v>
      </c>
      <c r="BO432" s="64">
        <f t="shared" si="53"/>
        <v>0.44434731934731936</v>
      </c>
      <c r="BP432" s="64">
        <f t="shared" si="54"/>
        <v>0.45192307692307693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33" t="s">
        <v>659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159</v>
      </c>
      <c r="Y435" s="550">
        <f t="shared" si="49"/>
        <v>163.68</v>
      </c>
      <c r="Z435" s="36">
        <f t="shared" si="50"/>
        <v>0.37075999999999998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169.84090909090909</v>
      </c>
      <c r="BN435" s="64">
        <f t="shared" si="52"/>
        <v>174.84</v>
      </c>
      <c r="BO435" s="64">
        <f t="shared" si="53"/>
        <v>0.28955419580419584</v>
      </c>
      <c r="BP435" s="64">
        <f t="shared" si="54"/>
        <v>0.29807692307692307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18</v>
      </c>
      <c r="Y438" s="550">
        <f t="shared" si="49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25.987500000000001</v>
      </c>
      <c r="BN438" s="64">
        <f t="shared" si="52"/>
        <v>27.72</v>
      </c>
      <c r="BO438" s="64">
        <f t="shared" si="53"/>
        <v>2.8409090909090912E-2</v>
      </c>
      <c r="BP438" s="64">
        <f t="shared" si="54"/>
        <v>3.0303030303030304E-2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32" t="s">
        <v>676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70</v>
      </c>
      <c r="Q443" s="559"/>
      <c r="R443" s="559"/>
      <c r="S443" s="559"/>
      <c r="T443" s="559"/>
      <c r="U443" s="559"/>
      <c r="V443" s="560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137.84090909090909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141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1.6745999999999999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70</v>
      </c>
      <c r="Q444" s="559"/>
      <c r="R444" s="559"/>
      <c r="S444" s="559"/>
      <c r="T444" s="559"/>
      <c r="U444" s="559"/>
      <c r="V444" s="560"/>
      <c r="W444" s="37" t="s">
        <v>68</v>
      </c>
      <c r="X444" s="551">
        <f>IFERROR(SUM(X430:X442),"0")</f>
        <v>726</v>
      </c>
      <c r="Y444" s="551">
        <f>IFERROR(SUM(Y430:Y442),"0")</f>
        <v>742.56000000000017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134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68</v>
      </c>
      <c r="X446" s="549">
        <v>234</v>
      </c>
      <c r="Y446" s="550">
        <f>IFERROR(IF(X446="",0,CEILING((X446/$H446),1)*$H446),"")</f>
        <v>237.60000000000002</v>
      </c>
      <c r="Z446" s="36">
        <f>IFERROR(IF(Y446=0,"",ROUNDUP(Y446/H446,0)*0.01196),"")</f>
        <v>0.53820000000000001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249.95454545454544</v>
      </c>
      <c r="BN446" s="64">
        <f>IFERROR(Y446*I446/H446,"0")</f>
        <v>253.8</v>
      </c>
      <c r="BO446" s="64">
        <f>IFERROR(1/J446*(X446/H446),"0")</f>
        <v>0.42613636363636359</v>
      </c>
      <c r="BP446" s="64">
        <f>IFERROR(1/J446*(Y446/H446),"0")</f>
        <v>0.43269230769230771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70</v>
      </c>
      <c r="Q449" s="559"/>
      <c r="R449" s="559"/>
      <c r="S449" s="559"/>
      <c r="T449" s="559"/>
      <c r="U449" s="559"/>
      <c r="V449" s="560"/>
      <c r="W449" s="37" t="s">
        <v>71</v>
      </c>
      <c r="X449" s="551">
        <f>IFERROR(X446/H446,"0")+IFERROR(X447/H447,"0")+IFERROR(X448/H448,"0")</f>
        <v>44.318181818181813</v>
      </c>
      <c r="Y449" s="551">
        <f>IFERROR(Y446/H446,"0")+IFERROR(Y447/H447,"0")+IFERROR(Y448/H448,"0")</f>
        <v>45</v>
      </c>
      <c r="Z449" s="551">
        <f>IFERROR(IF(Z446="",0,Z446),"0")+IFERROR(IF(Z447="",0,Z447),"0")+IFERROR(IF(Z448="",0,Z448),"0")</f>
        <v>0.53820000000000001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70</v>
      </c>
      <c r="Q450" s="559"/>
      <c r="R450" s="559"/>
      <c r="S450" s="559"/>
      <c r="T450" s="559"/>
      <c r="U450" s="559"/>
      <c r="V450" s="560"/>
      <c r="W450" s="37" t="s">
        <v>68</v>
      </c>
      <c r="X450" s="551">
        <f>IFERROR(SUM(X446:X448),"0")</f>
        <v>234</v>
      </c>
      <c r="Y450" s="551">
        <f>IFERROR(SUM(Y446:Y448),"0")</f>
        <v>237.60000000000002</v>
      </c>
      <c r="Z450" s="37"/>
      <c r="AA450" s="552"/>
      <c r="AB450" s="552"/>
      <c r="AC450" s="552"/>
    </row>
    <row r="451" spans="1:68" ht="14.25" hidden="1" customHeight="1" x14ac:dyDescent="0.25">
      <c r="A451" s="561" t="s">
        <v>63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68</v>
      </c>
      <c r="X452" s="549">
        <v>167</v>
      </c>
      <c r="Y452" s="550">
        <f t="shared" ref="Y452:Y457" si="55">IFERROR(IF(X452="",0,CEILING((X452/$H452),1)*$H452),"")</f>
        <v>168.96</v>
      </c>
      <c r="Z452" s="36">
        <f>IFERROR(IF(Y452=0,"",ROUNDUP(Y452/H452,0)*0.01196),"")</f>
        <v>0.38272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178.38636363636363</v>
      </c>
      <c r="BN452" s="64">
        <f t="shared" ref="BN452:BN457" si="57">IFERROR(Y452*I452/H452,"0")</f>
        <v>180.48</v>
      </c>
      <c r="BO452" s="64">
        <f t="shared" ref="BO452:BO457" si="58">IFERROR(1/J452*(X452/H452),"0")</f>
        <v>0.30412296037296038</v>
      </c>
      <c r="BP452" s="64">
        <f t="shared" ref="BP452:BP457" si="59">IFERROR(1/J452*(Y452/H452),"0")</f>
        <v>0.30769230769230771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185</v>
      </c>
      <c r="Y453" s="550">
        <f t="shared" si="55"/>
        <v>190.08</v>
      </c>
      <c r="Z453" s="36">
        <f>IFERROR(IF(Y453=0,"",ROUNDUP(Y453/H453,0)*0.01196),"")</f>
        <v>0.43056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197.61363636363632</v>
      </c>
      <c r="BN453" s="64">
        <f t="shared" si="57"/>
        <v>203.04000000000002</v>
      </c>
      <c r="BO453" s="64">
        <f t="shared" si="58"/>
        <v>0.3369026806526807</v>
      </c>
      <c r="BP453" s="64">
        <f t="shared" si="59"/>
        <v>0.34615384615384615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267</v>
      </c>
      <c r="Y454" s="550">
        <f t="shared" si="55"/>
        <v>269.28000000000003</v>
      </c>
      <c r="Z454" s="36">
        <f>IFERROR(IF(Y454=0,"",ROUNDUP(Y454/H454,0)*0.01196),"")</f>
        <v>0.60996000000000006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285.20454545454544</v>
      </c>
      <c r="BN454" s="64">
        <f t="shared" si="57"/>
        <v>287.64</v>
      </c>
      <c r="BO454" s="64">
        <f t="shared" si="58"/>
        <v>0.48623251748251745</v>
      </c>
      <c r="BP454" s="64">
        <f t="shared" si="59"/>
        <v>0.49038461538461542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70</v>
      </c>
      <c r="Q458" s="559"/>
      <c r="R458" s="559"/>
      <c r="S458" s="559"/>
      <c r="T458" s="559"/>
      <c r="U458" s="559"/>
      <c r="V458" s="560"/>
      <c r="W458" s="37" t="s">
        <v>71</v>
      </c>
      <c r="X458" s="551">
        <f>IFERROR(X452/H452,"0")+IFERROR(X453/H453,"0")+IFERROR(X454/H454,"0")+IFERROR(X455/H455,"0")+IFERROR(X456/H456,"0")+IFERROR(X457/H457,"0")</f>
        <v>117.23484848484848</v>
      </c>
      <c r="Y458" s="551">
        <f>IFERROR(Y452/H452,"0")+IFERROR(Y453/H453,"0")+IFERROR(Y454/H454,"0")+IFERROR(Y455/H455,"0")+IFERROR(Y456/H456,"0")+IFERROR(Y457/H457,"0")</f>
        <v>119</v>
      </c>
      <c r="Z458" s="551">
        <f>IFERROR(IF(Z452="",0,Z452),"0")+IFERROR(IF(Z453="",0,Z453),"0")+IFERROR(IF(Z454="",0,Z454),"0")+IFERROR(IF(Z455="",0,Z455),"0")+IFERROR(IF(Z456="",0,Z456),"0")+IFERROR(IF(Z457="",0,Z457),"0")</f>
        <v>1.4232400000000001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70</v>
      </c>
      <c r="Q459" s="559"/>
      <c r="R459" s="559"/>
      <c r="S459" s="559"/>
      <c r="T459" s="559"/>
      <c r="U459" s="559"/>
      <c r="V459" s="560"/>
      <c r="W459" s="37" t="s">
        <v>68</v>
      </c>
      <c r="X459" s="551">
        <f>IFERROR(SUM(X452:X457),"0")</f>
        <v>619</v>
      </c>
      <c r="Y459" s="551">
        <f>IFERROR(SUM(Y452:Y457),"0")</f>
        <v>628.32000000000005</v>
      </c>
      <c r="Z459" s="37"/>
      <c r="AA459" s="552"/>
      <c r="AB459" s="552"/>
      <c r="AC459" s="552"/>
    </row>
    <row r="460" spans="1:68" ht="14.25" hidden="1" customHeight="1" x14ac:dyDescent="0.25">
      <c r="A460" s="561" t="s">
        <v>72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70</v>
      </c>
      <c r="Q464" s="559"/>
      <c r="R464" s="559"/>
      <c r="S464" s="559"/>
      <c r="T464" s="559"/>
      <c r="U464" s="559"/>
      <c r="V464" s="560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70</v>
      </c>
      <c r="Q465" s="559"/>
      <c r="R465" s="559"/>
      <c r="S465" s="559"/>
      <c r="T465" s="559"/>
      <c r="U465" s="559"/>
      <c r="V465" s="560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714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714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70</v>
      </c>
      <c r="Q473" s="559"/>
      <c r="R473" s="559"/>
      <c r="S473" s="559"/>
      <c r="T473" s="559"/>
      <c r="U473" s="559"/>
      <c r="V473" s="560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70</v>
      </c>
      <c r="Q474" s="559"/>
      <c r="R474" s="559"/>
      <c r="S474" s="559"/>
      <c r="T474" s="559"/>
      <c r="U474" s="559"/>
      <c r="V474" s="560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134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731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70</v>
      </c>
      <c r="Q479" s="559"/>
      <c r="R479" s="559"/>
      <c r="S479" s="559"/>
      <c r="T479" s="559"/>
      <c r="U479" s="559"/>
      <c r="V479" s="560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70</v>
      </c>
      <c r="Q480" s="559"/>
      <c r="R480" s="559"/>
      <c r="S480" s="559"/>
      <c r="T480" s="559"/>
      <c r="U480" s="559"/>
      <c r="V480" s="560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63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70</v>
      </c>
      <c r="Q484" s="559"/>
      <c r="R484" s="559"/>
      <c r="S484" s="559"/>
      <c r="T484" s="559"/>
      <c r="U484" s="559"/>
      <c r="V484" s="560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70</v>
      </c>
      <c r="Q485" s="559"/>
      <c r="R485" s="559"/>
      <c r="S485" s="559"/>
      <c r="T485" s="559"/>
      <c r="U485" s="559"/>
      <c r="V485" s="560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72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70</v>
      </c>
      <c r="Q489" s="559"/>
      <c r="R489" s="559"/>
      <c r="S489" s="559"/>
      <c r="T489" s="559"/>
      <c r="U489" s="559"/>
      <c r="V489" s="560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70</v>
      </c>
      <c r="Q490" s="559"/>
      <c r="R490" s="559"/>
      <c r="S490" s="559"/>
      <c r="T490" s="559"/>
      <c r="U490" s="559"/>
      <c r="V490" s="560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70</v>
      </c>
      <c r="Q494" s="559"/>
      <c r="R494" s="559"/>
      <c r="S494" s="559"/>
      <c r="T494" s="559"/>
      <c r="U494" s="559"/>
      <c r="V494" s="560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70</v>
      </c>
      <c r="Q495" s="559"/>
      <c r="R495" s="559"/>
      <c r="S495" s="559"/>
      <c r="T495" s="559"/>
      <c r="U495" s="559"/>
      <c r="V495" s="560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753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0" t="s">
        <v>756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70</v>
      </c>
      <c r="Q499" s="559"/>
      <c r="R499" s="559"/>
      <c r="S499" s="559"/>
      <c r="T499" s="559"/>
      <c r="U499" s="559"/>
      <c r="V499" s="560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70</v>
      </c>
      <c r="Q500" s="559"/>
      <c r="R500" s="559"/>
      <c r="S500" s="559"/>
      <c r="T500" s="559"/>
      <c r="U500" s="559"/>
      <c r="V500" s="560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10798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10963.33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11478.753972098248</v>
      </c>
      <c r="Y502" s="551">
        <f>IFERROR(SUM(BN22:BN498),"0")</f>
        <v>11654.044999999996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20</v>
      </c>
      <c r="Y503" s="38">
        <f>ROUNDUP(SUM(BP22:BP498),0)</f>
        <v>20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11978.753972098248</v>
      </c>
      <c r="Y504" s="551">
        <f>GrossWeightTotalR+PalletQtyTotalR*25</f>
        <v>12154.044999999996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2275.6517882344292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2304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23.818630000000002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4"/>
      <c r="E508" s="664"/>
      <c r="F508" s="664"/>
      <c r="G508" s="664"/>
      <c r="H508" s="665"/>
      <c r="I508" s="579" t="s">
        <v>250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535</v>
      </c>
      <c r="U508" s="665"/>
      <c r="V508" s="579" t="s">
        <v>591</v>
      </c>
      <c r="W508" s="664"/>
      <c r="X508" s="664"/>
      <c r="Y508" s="665"/>
      <c r="Z508" s="546" t="s">
        <v>647</v>
      </c>
      <c r="AA508" s="579" t="s">
        <v>714</v>
      </c>
      <c r="AB508" s="665"/>
      <c r="AC508" s="52"/>
      <c r="AF508" s="547"/>
    </row>
    <row r="509" spans="1:68" ht="14.25" customHeight="1" thickTop="1" x14ac:dyDescent="0.2">
      <c r="A509" s="607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478.20000000000005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809</v>
      </c>
      <c r="E511" s="46">
        <f>IFERROR(Y87*1,"0")+IFERROR(Y88*1,"0")+IFERROR(Y89*1,"0")+IFERROR(Y93*1,"0")+IFERROR(Y94*1,"0")+IFERROR(Y95*1,"0")+IFERROR(Y96*1,"0")+IFERROR(Y97*1,"0")</f>
        <v>1147.5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968.40000000000009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901.20000000000016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3228.0000000000005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108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764.55</v>
      </c>
      <c r="S511" s="46">
        <f>IFERROR(Y334*1,"0")+IFERROR(Y335*1,"0")+IFERROR(Y336*1,"0")</f>
        <v>81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357</v>
      </c>
      <c r="U511" s="46">
        <f>IFERROR(Y367*1,"0")+IFERROR(Y368*1,"0")+IFERROR(Y369*1,"0")+IFERROR(Y373*1,"0")+IFERROR(Y377*1,"0")+IFERROR(Y378*1,"0")+IFERROR(Y382*1,"0")</f>
        <v>504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1608.48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76,00"/>
        <filter val="1 690,00"/>
        <filter val="1,67"/>
        <filter val="10 798,00"/>
        <filter val="10,00"/>
        <filter val="105,00"/>
        <filter val="107,00"/>
        <filter val="11 478,75"/>
        <filter val="11 978,75"/>
        <filter val="111,00"/>
        <filter val="117,23"/>
        <filter val="134,00"/>
        <filter val="137,84"/>
        <filter val="141,00"/>
        <filter val="142,00"/>
        <filter val="159,00"/>
        <filter val="16,19"/>
        <filter val="164,00"/>
        <filter val="167,00"/>
        <filter val="176,00"/>
        <filter val="179,00"/>
        <filter val="18,00"/>
        <filter val="185,00"/>
        <filter val="185,68"/>
        <filter val="189,00"/>
        <filter val="2 275,65"/>
        <filter val="2,00"/>
        <filter val="20"/>
        <filter val="200,00"/>
        <filter val="203,00"/>
        <filter val="21,00"/>
        <filter val="22,56"/>
        <filter val="222,00"/>
        <filter val="229,00"/>
        <filter val="232,00"/>
        <filter val="234,00"/>
        <filter val="24,00"/>
        <filter val="244,00"/>
        <filter val="250,00"/>
        <filter val="26,11"/>
        <filter val="262,00"/>
        <filter val="267,00"/>
        <filter val="28,39"/>
        <filter val="282,00"/>
        <filter val="293,33"/>
        <filter val="306,00"/>
        <filter val="31,00"/>
        <filter val="31,70"/>
        <filter val="320,00"/>
        <filter val="337,00"/>
        <filter val="34,00"/>
        <filter val="349,00"/>
        <filter val="350,00"/>
        <filter val="352,59"/>
        <filter val="367,00"/>
        <filter val="368,00"/>
        <filter val="37,00"/>
        <filter val="383,00"/>
        <filter val="384,00"/>
        <filter val="4,00"/>
        <filter val="400,00"/>
        <filter val="44,32"/>
        <filter val="44,58"/>
        <filter val="461,00"/>
        <filter val="478,00"/>
        <filter val="48,00"/>
        <filter val="490,00"/>
        <filter val="502,00"/>
        <filter val="542,00"/>
        <filter val="55,00"/>
        <filter val="55,78"/>
        <filter val="556,32"/>
        <filter val="56,00"/>
        <filter val="619,00"/>
        <filter val="62,50"/>
        <filter val="63,98"/>
        <filter val="66,00"/>
        <filter val="67,00"/>
        <filter val="675,00"/>
        <filter val="710,00"/>
        <filter val="726,00"/>
        <filter val="73,00"/>
        <filter val="74,00"/>
        <filter val="76,00"/>
        <filter val="768,00"/>
        <filter val="8,00"/>
        <filter val="8,24"/>
        <filter val="8,59"/>
        <filter val="8,93"/>
        <filter val="84,00"/>
        <filter val="87,33"/>
        <filter val="894,00"/>
        <filter val="9,01"/>
        <filter val="9,05"/>
        <filter val="91,73"/>
        <filter val="92,0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