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395525-1CC2-4FDE-9B32-68C8E431AA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O168" i="1"/>
  <c r="BM168" i="1"/>
  <c r="Z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Y145" i="1" s="1"/>
  <c r="P144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Z53" i="1" l="1"/>
  <c r="BN53" i="1"/>
  <c r="Z63" i="1"/>
  <c r="BN63" i="1"/>
  <c r="Z75" i="1"/>
  <c r="BN75" i="1"/>
  <c r="Z102" i="1"/>
  <c r="BN102" i="1"/>
  <c r="Z118" i="1"/>
  <c r="BN118" i="1"/>
  <c r="Z160" i="1"/>
  <c r="BN160" i="1"/>
  <c r="Z164" i="1"/>
  <c r="BN164" i="1"/>
  <c r="Z174" i="1"/>
  <c r="BN174" i="1"/>
  <c r="Z193" i="1"/>
  <c r="BN193" i="1"/>
  <c r="Z229" i="1"/>
  <c r="Z238" i="1"/>
  <c r="Z239" i="1" s="1"/>
  <c r="BN238" i="1"/>
  <c r="BP238" i="1"/>
  <c r="Y239" i="1"/>
  <c r="Z242" i="1"/>
  <c r="BN242" i="1"/>
  <c r="BP242" i="1"/>
  <c r="Z243" i="1"/>
  <c r="BN243" i="1"/>
  <c r="Z259" i="1"/>
  <c r="BN259" i="1"/>
  <c r="Z260" i="1"/>
  <c r="BN260" i="1"/>
  <c r="Z268" i="1"/>
  <c r="Z299" i="1"/>
  <c r="BN299" i="1"/>
  <c r="Z323" i="1"/>
  <c r="BN323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F9" i="1"/>
  <c r="F10" i="1"/>
  <c r="Z22" i="1"/>
  <c r="Z23" i="1" s="1"/>
  <c r="BN22" i="1"/>
  <c r="BP22" i="1"/>
  <c r="Z26" i="1"/>
  <c r="BN26" i="1"/>
  <c r="BP26" i="1"/>
  <c r="Z30" i="1"/>
  <c r="BN30" i="1"/>
  <c r="Z139" i="1"/>
  <c r="BN139" i="1"/>
  <c r="Z144" i="1"/>
  <c r="Z145" i="1" s="1"/>
  <c r="BN144" i="1"/>
  <c r="BP144" i="1"/>
  <c r="Z148" i="1"/>
  <c r="BN148" i="1"/>
  <c r="Z156" i="1"/>
  <c r="Z157" i="1" s="1"/>
  <c r="BN156" i="1"/>
  <c r="BP156" i="1"/>
  <c r="BP160" i="1"/>
  <c r="BN168" i="1"/>
  <c r="Y175" i="1"/>
  <c r="Z205" i="1"/>
  <c r="BN205" i="1"/>
  <c r="Z210" i="1"/>
  <c r="BN210" i="1"/>
  <c r="Z216" i="1"/>
  <c r="BN216" i="1"/>
  <c r="BP216" i="1"/>
  <c r="Z228" i="1"/>
  <c r="BN228" i="1"/>
  <c r="BN229" i="1"/>
  <c r="BN268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J9" i="1"/>
  <c r="Z28" i="1"/>
  <c r="BN28" i="1"/>
  <c r="Z42" i="1"/>
  <c r="BN42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Z150" i="1"/>
  <c r="BN150" i="1"/>
  <c r="Z162" i="1"/>
  <c r="BN162" i="1"/>
  <c r="Z166" i="1"/>
  <c r="BN166" i="1"/>
  <c r="Z172" i="1"/>
  <c r="BN172" i="1"/>
  <c r="BP172" i="1"/>
  <c r="Z189" i="1"/>
  <c r="BN189" i="1"/>
  <c r="Y201" i="1"/>
  <c r="Z195" i="1"/>
  <c r="BN195" i="1"/>
  <c r="Z199" i="1"/>
  <c r="BN199" i="1"/>
  <c r="Z207" i="1"/>
  <c r="BN207" i="1"/>
  <c r="Z212" i="1"/>
  <c r="BN212" i="1"/>
  <c r="Z223" i="1"/>
  <c r="BN223" i="1"/>
  <c r="Z226" i="1"/>
  <c r="BN226" i="1"/>
  <c r="Z245" i="1"/>
  <c r="BN245" i="1"/>
  <c r="Y246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BP358" i="1"/>
  <c r="BN358" i="1"/>
  <c r="Z358" i="1"/>
  <c r="Z359" i="1" s="1"/>
  <c r="Y360" i="1"/>
  <c r="BP368" i="1"/>
  <c r="BN368" i="1"/>
  <c r="Z368" i="1"/>
  <c r="Z370" i="1" s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89" i="1" l="1"/>
  <c r="Z379" i="1"/>
  <c r="Z449" i="1"/>
  <c r="Z270" i="1"/>
  <c r="Z246" i="1"/>
  <c r="Z337" i="1"/>
  <c r="Z201" i="1"/>
  <c r="Z175" i="1"/>
  <c r="Z140" i="1"/>
  <c r="Z64" i="1"/>
  <c r="Z58" i="1"/>
  <c r="Z354" i="1"/>
  <c r="Z324" i="1"/>
  <c r="Y505" i="1"/>
  <c r="Y503" i="1"/>
  <c r="Z32" i="1"/>
  <c r="X504" i="1"/>
  <c r="Z106" i="1"/>
  <c r="Z98" i="1"/>
  <c r="Z464" i="1"/>
  <c r="Z458" i="1"/>
  <c r="Z443" i="1"/>
  <c r="Z311" i="1"/>
  <c r="Z169" i="1"/>
  <c r="Y502" i="1"/>
  <c r="Y504" i="1" s="1"/>
  <c r="Z263" i="1"/>
  <c r="Z303" i="1"/>
  <c r="Z293" i="1"/>
  <c r="Z473" i="1"/>
  <c r="Z398" i="1"/>
  <c r="Z415" i="1"/>
  <c r="Z231" i="1"/>
  <c r="Z44" i="1"/>
  <c r="Y501" i="1"/>
  <c r="Z213" i="1"/>
  <c r="Z119" i="1"/>
  <c r="Z506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<sst xmlns="http://schemas.openxmlformats.org/spreadsheetml/2006/main" count="2210" uniqueCount="806">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</sst>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3" t="s">
        <v>0</v>
      </c>
      <c r="E1" s="571"/>
      <c r="F1" s="571"/>
      <c r="G1" s="12" t="s">
        <v>1</v>
      </c>
      <c r="H1" s="813" t="s">
        <v>2</v>
      </c>
      <c r="I1" s="571"/>
      <c r="J1" s="571"/>
      <c r="K1" s="571"/>
      <c r="L1" s="571"/>
      <c r="M1" s="571"/>
      <c r="N1" s="571"/>
      <c r="O1" s="571"/>
      <c r="P1" s="571"/>
      <c r="Q1" s="571"/>
      <c r="R1" s="857" t="s">
        <v>3</v>
      </c>
      <c r="S1" s="571"/>
      <c r="T1" s="5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4" t="s">
        <v>8</v>
      </c>
      <c r="B5" s="574"/>
      <c r="C5" s="575"/>
      <c r="D5" s="733"/>
      <c r="E5" s="734"/>
      <c r="F5" s="604" t="s">
        <v>9</v>
      </c>
      <c r="G5" s="575"/>
      <c r="H5" s="733" t="s">
        <v>805</v>
      </c>
      <c r="I5" s="749"/>
      <c r="J5" s="749"/>
      <c r="K5" s="749"/>
      <c r="L5" s="749"/>
      <c r="M5" s="734"/>
      <c r="N5" s="58"/>
      <c r="P5" s="24" t="s">
        <v>10</v>
      </c>
      <c r="Q5" s="589">
        <v>45913</v>
      </c>
      <c r="R5" s="590"/>
      <c r="T5" s="730" t="s">
        <v>11</v>
      </c>
      <c r="U5" s="719"/>
      <c r="V5" s="732" t="s">
        <v>12</v>
      </c>
      <c r="W5" s="590"/>
      <c r="AB5" s="51"/>
      <c r="AC5" s="51"/>
      <c r="AD5" s="51"/>
      <c r="AE5" s="51"/>
    </row>
    <row r="6" spans="1:32" s="543" customFormat="1" ht="24" customHeight="1" x14ac:dyDescent="0.2">
      <c r="A6" s="814" t="s">
        <v>13</v>
      </c>
      <c r="B6" s="574"/>
      <c r="C6" s="575"/>
      <c r="D6" s="651" t="s">
        <v>14</v>
      </c>
      <c r="E6" s="652"/>
      <c r="F6" s="652"/>
      <c r="G6" s="652"/>
      <c r="H6" s="652"/>
      <c r="I6" s="652"/>
      <c r="J6" s="652"/>
      <c r="K6" s="652"/>
      <c r="L6" s="652"/>
      <c r="M6" s="590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Суббота</v>
      </c>
      <c r="R6" s="561"/>
      <c r="T6" s="756" t="s">
        <v>16</v>
      </c>
      <c r="U6" s="719"/>
      <c r="V6" s="741" t="s">
        <v>17</v>
      </c>
      <c r="W6" s="74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35" t="str">
        <f>IFERROR(VLOOKUP(DeliveryAddress,Table,3,0),1)</f>
        <v>4</v>
      </c>
      <c r="E7" s="736"/>
      <c r="F7" s="736"/>
      <c r="G7" s="736"/>
      <c r="H7" s="736"/>
      <c r="I7" s="736"/>
      <c r="J7" s="736"/>
      <c r="K7" s="736"/>
      <c r="L7" s="736"/>
      <c r="M7" s="737"/>
      <c r="N7" s="60"/>
      <c r="P7" s="24"/>
      <c r="Q7" s="42"/>
      <c r="R7" s="42"/>
      <c r="T7" s="554"/>
      <c r="U7" s="719"/>
      <c r="V7" s="743"/>
      <c r="W7" s="744"/>
      <c r="AB7" s="51"/>
      <c r="AC7" s="51"/>
      <c r="AD7" s="51"/>
      <c r="AE7" s="51"/>
    </row>
    <row r="8" spans="1:32" s="543" customFormat="1" ht="25.5" customHeight="1" x14ac:dyDescent="0.2">
      <c r="A8" s="583" t="s">
        <v>18</v>
      </c>
      <c r="B8" s="567"/>
      <c r="C8" s="568"/>
      <c r="D8" s="835"/>
      <c r="E8" s="836"/>
      <c r="F8" s="836"/>
      <c r="G8" s="836"/>
      <c r="H8" s="836"/>
      <c r="I8" s="836"/>
      <c r="J8" s="836"/>
      <c r="K8" s="836"/>
      <c r="L8" s="836"/>
      <c r="M8" s="837"/>
      <c r="N8" s="61"/>
      <c r="P8" s="24" t="s">
        <v>19</v>
      </c>
      <c r="Q8" s="752">
        <v>0.5</v>
      </c>
      <c r="R8" s="737"/>
      <c r="T8" s="554"/>
      <c r="U8" s="719"/>
      <c r="V8" s="743"/>
      <c r="W8" s="744"/>
      <c r="AB8" s="51"/>
      <c r="AC8" s="51"/>
      <c r="AD8" s="51"/>
      <c r="AE8" s="51"/>
    </row>
    <row r="9" spans="1:32" s="543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20"/>
      <c r="E9" s="621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41"/>
      <c r="P9" s="26" t="s">
        <v>20</v>
      </c>
      <c r="Q9" s="788"/>
      <c r="R9" s="609"/>
      <c r="T9" s="554"/>
      <c r="U9" s="719"/>
      <c r="V9" s="745"/>
      <c r="W9" s="746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20"/>
      <c r="E10" s="621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672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57"/>
      <c r="R10" s="758"/>
      <c r="U10" s="24" t="s">
        <v>22</v>
      </c>
      <c r="V10" s="840" t="s">
        <v>23</v>
      </c>
      <c r="W10" s="74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9"/>
      <c r="R11" s="590"/>
      <c r="U11" s="24" t="s">
        <v>26</v>
      </c>
      <c r="V11" s="608" t="s">
        <v>27</v>
      </c>
      <c r="W11" s="60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38" t="s">
        <v>28</v>
      </c>
      <c r="B12" s="574"/>
      <c r="C12" s="574"/>
      <c r="D12" s="574"/>
      <c r="E12" s="574"/>
      <c r="F12" s="574"/>
      <c r="G12" s="574"/>
      <c r="H12" s="574"/>
      <c r="I12" s="574"/>
      <c r="J12" s="574"/>
      <c r="K12" s="574"/>
      <c r="L12" s="574"/>
      <c r="M12" s="575"/>
      <c r="N12" s="62"/>
      <c r="P12" s="24" t="s">
        <v>29</v>
      </c>
      <c r="Q12" s="752"/>
      <c r="R12" s="737"/>
      <c r="S12" s="23"/>
      <c r="U12" s="24"/>
      <c r="V12" s="571"/>
      <c r="W12" s="554"/>
      <c r="AB12" s="51"/>
      <c r="AC12" s="51"/>
      <c r="AD12" s="51"/>
      <c r="AE12" s="51"/>
    </row>
    <row r="13" spans="1:32" s="543" customFormat="1" ht="23.25" customHeight="1" x14ac:dyDescent="0.2">
      <c r="A13" s="738" t="s">
        <v>30</v>
      </c>
      <c r="B13" s="574"/>
      <c r="C13" s="574"/>
      <c r="D13" s="574"/>
      <c r="E13" s="574"/>
      <c r="F13" s="574"/>
      <c r="G13" s="574"/>
      <c r="H13" s="574"/>
      <c r="I13" s="574"/>
      <c r="J13" s="574"/>
      <c r="K13" s="574"/>
      <c r="L13" s="574"/>
      <c r="M13" s="575"/>
      <c r="N13" s="62"/>
      <c r="O13" s="26"/>
      <c r="P13" s="26" t="s">
        <v>31</v>
      </c>
      <c r="Q13" s="608"/>
      <c r="R13" s="6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38" t="s">
        <v>32</v>
      </c>
      <c r="B14" s="574"/>
      <c r="C14" s="574"/>
      <c r="D14" s="574"/>
      <c r="E14" s="574"/>
      <c r="F14" s="574"/>
      <c r="G14" s="574"/>
      <c r="H14" s="574"/>
      <c r="I14" s="574"/>
      <c r="J14" s="574"/>
      <c r="K14" s="574"/>
      <c r="L14" s="574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06" t="s">
        <v>33</v>
      </c>
      <c r="B15" s="574"/>
      <c r="C15" s="574"/>
      <c r="D15" s="574"/>
      <c r="E15" s="574"/>
      <c r="F15" s="574"/>
      <c r="G15" s="574"/>
      <c r="H15" s="574"/>
      <c r="I15" s="574"/>
      <c r="J15" s="574"/>
      <c r="K15" s="574"/>
      <c r="L15" s="574"/>
      <c r="M15" s="575"/>
      <c r="N15" s="63"/>
      <c r="P15" s="774" t="s">
        <v>34</v>
      </c>
      <c r="Q15" s="571"/>
      <c r="R15" s="571"/>
      <c r="S15" s="571"/>
      <c r="T15" s="5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2" t="s">
        <v>35</v>
      </c>
      <c r="B17" s="562" t="s">
        <v>36</v>
      </c>
      <c r="C17" s="782" t="s">
        <v>37</v>
      </c>
      <c r="D17" s="562" t="s">
        <v>38</v>
      </c>
      <c r="E17" s="586"/>
      <c r="F17" s="562" t="s">
        <v>39</v>
      </c>
      <c r="G17" s="562" t="s">
        <v>40</v>
      </c>
      <c r="H17" s="562" t="s">
        <v>41</v>
      </c>
      <c r="I17" s="562" t="s">
        <v>42</v>
      </c>
      <c r="J17" s="562" t="s">
        <v>43</v>
      </c>
      <c r="K17" s="562" t="s">
        <v>44</v>
      </c>
      <c r="L17" s="562" t="s">
        <v>45</v>
      </c>
      <c r="M17" s="562" t="s">
        <v>46</v>
      </c>
      <c r="N17" s="562" t="s">
        <v>47</v>
      </c>
      <c r="O17" s="562" t="s">
        <v>48</v>
      </c>
      <c r="P17" s="562" t="s">
        <v>49</v>
      </c>
      <c r="Q17" s="800"/>
      <c r="R17" s="800"/>
      <c r="S17" s="800"/>
      <c r="T17" s="586"/>
      <c r="U17" s="751" t="s">
        <v>50</v>
      </c>
      <c r="V17" s="575"/>
      <c r="W17" s="562" t="s">
        <v>51</v>
      </c>
      <c r="X17" s="562" t="s">
        <v>52</v>
      </c>
      <c r="Y17" s="581" t="s">
        <v>53</v>
      </c>
      <c r="Z17" s="661" t="s">
        <v>54</v>
      </c>
      <c r="AA17" s="598" t="s">
        <v>55</v>
      </c>
      <c r="AB17" s="598" t="s">
        <v>56</v>
      </c>
      <c r="AC17" s="598" t="s">
        <v>57</v>
      </c>
      <c r="AD17" s="598" t="s">
        <v>58</v>
      </c>
      <c r="AE17" s="599"/>
      <c r="AF17" s="600"/>
      <c r="AG17" s="66"/>
      <c r="BD17" s="65" t="s">
        <v>59</v>
      </c>
    </row>
    <row r="18" spans="1:68" ht="14.25" customHeight="1" x14ac:dyDescent="0.2">
      <c r="A18" s="563"/>
      <c r="B18" s="563"/>
      <c r="C18" s="563"/>
      <c r="D18" s="587"/>
      <c r="E18" s="588"/>
      <c r="F18" s="563"/>
      <c r="G18" s="563"/>
      <c r="H18" s="563"/>
      <c r="I18" s="563"/>
      <c r="J18" s="563"/>
      <c r="K18" s="563"/>
      <c r="L18" s="563"/>
      <c r="M18" s="563"/>
      <c r="N18" s="563"/>
      <c r="O18" s="563"/>
      <c r="P18" s="587"/>
      <c r="Q18" s="801"/>
      <c r="R18" s="801"/>
      <c r="S18" s="801"/>
      <c r="T18" s="588"/>
      <c r="U18" s="67" t="s">
        <v>60</v>
      </c>
      <c r="V18" s="67" t="s">
        <v>61</v>
      </c>
      <c r="W18" s="563"/>
      <c r="X18" s="563"/>
      <c r="Y18" s="582"/>
      <c r="Z18" s="662"/>
      <c r="AA18" s="663"/>
      <c r="AB18" s="663"/>
      <c r="AC18" s="663"/>
      <c r="AD18" s="601"/>
      <c r="AE18" s="602"/>
      <c r="AF18" s="603"/>
      <c r="AG18" s="66"/>
      <c r="BD18" s="65"/>
    </row>
    <row r="19" spans="1:68" ht="27.75" hidden="1" customHeight="1" x14ac:dyDescent="0.2">
      <c r="A19" s="577" t="s">
        <v>62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5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64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4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7"/>
      <c r="R30" s="557"/>
      <c r="S30" s="557"/>
      <c r="T30" s="558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7"/>
      <c r="R31" s="557"/>
      <c r="S31" s="557"/>
      <c r="T31" s="558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4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7"/>
      <c r="R35" s="557"/>
      <c r="S35" s="557"/>
      <c r="T35" s="558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77" t="s">
        <v>100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Y38" s="578"/>
      <c r="Z38" s="578"/>
      <c r="AA38" s="48"/>
      <c r="AB38" s="48"/>
      <c r="AC38" s="48"/>
    </row>
    <row r="39" spans="1:68" ht="16.5" hidden="1" customHeight="1" x14ac:dyDescent="0.25">
      <c r="A39" s="565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64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9">
        <v>61</v>
      </c>
      <c r="Y41" s="55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63.456944444444431</v>
      </c>
      <c r="BN41" s="64">
        <f>IFERROR(Y41*I41/H41,"0")</f>
        <v>67.410000000000011</v>
      </c>
      <c r="BO41" s="64">
        <f>IFERROR(1/J41*(X41/H41),"0")</f>
        <v>8.8252314814814811E-2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7"/>
      <c r="R42" s="557"/>
      <c r="S42" s="557"/>
      <c r="T42" s="558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7"/>
      <c r="R43" s="557"/>
      <c r="S43" s="557"/>
      <c r="T43" s="558"/>
      <c r="U43" s="34"/>
      <c r="V43" s="34"/>
      <c r="W43" s="35" t="s">
        <v>68</v>
      </c>
      <c r="X43" s="549">
        <v>21</v>
      </c>
      <c r="Y43" s="550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22.191891891891892</v>
      </c>
      <c r="BN43" s="64">
        <f>IFERROR(Y43*I43/H43,"0")</f>
        <v>23.460000000000004</v>
      </c>
      <c r="BO43" s="64">
        <f>IFERROR(1/J43*(X43/H43),"0")</f>
        <v>4.2997542997542999E-2</v>
      </c>
      <c r="BP43" s="64">
        <f>IFERROR(1/J43*(Y43/H43),"0")</f>
        <v>4.5454545454545463E-2</v>
      </c>
    </row>
    <row r="44" spans="1:68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11.323823823823822</v>
      </c>
      <c r="Y44" s="551">
        <f>IFERROR(Y41/H41,"0")+IFERROR(Y42/H42,"0")+IFERROR(Y43/H43,"0")</f>
        <v>12.000000000000002</v>
      </c>
      <c r="Z44" s="551">
        <f>IFERROR(IF(Z41="",0,Z41),"0")+IFERROR(IF(Z42="",0,Z42),"0")+IFERROR(IF(Z43="",0,Z43),"0")</f>
        <v>0.16800000000000001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82</v>
      </c>
      <c r="Y45" s="551">
        <f>IFERROR(SUM(Y41:Y43),"0")</f>
        <v>87.000000000000014</v>
      </c>
      <c r="Z45" s="37"/>
      <c r="AA45" s="552"/>
      <c r="AB45" s="552"/>
      <c r="AC45" s="552"/>
    </row>
    <row r="46" spans="1:68" ht="14.25" hidden="1" customHeight="1" x14ac:dyDescent="0.25">
      <c r="A46" s="564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7"/>
      <c r="R47" s="557"/>
      <c r="S47" s="557"/>
      <c r="T47" s="558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5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64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9">
        <v>18</v>
      </c>
      <c r="Y52" s="550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18.699107142857144</v>
      </c>
      <c r="BN52" s="64">
        <f t="shared" ref="BN52:BN57" si="8">IFERROR(Y52*I52/H52,"0")</f>
        <v>23.27</v>
      </c>
      <c r="BO52" s="64">
        <f t="shared" ref="BO52:BO57" si="9">IFERROR(1/J52*(X52/H52),"0")</f>
        <v>2.5111607142857144E-2</v>
      </c>
      <c r="BP52" s="64">
        <f t="shared" ref="BP52:BP57" si="10">IFERROR(1/J52*(Y52/H52),"0")</f>
        <v>3.125E-2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7"/>
      <c r="R53" s="557"/>
      <c r="S53" s="557"/>
      <c r="T53" s="558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7"/>
      <c r="R54" s="557"/>
      <c r="S54" s="557"/>
      <c r="T54" s="558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7"/>
      <c r="R55" s="557"/>
      <c r="S55" s="557"/>
      <c r="T55" s="558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7"/>
      <c r="R57" s="557"/>
      <c r="S57" s="557"/>
      <c r="T57" s="558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1.6071428571428572</v>
      </c>
      <c r="Y58" s="551">
        <f>IFERROR(Y52/H52,"0")+IFERROR(Y53/H53,"0")+IFERROR(Y54/H54,"0")+IFERROR(Y55/H55,"0")+IFERROR(Y56/H56,"0")+IFERROR(Y57/H57,"0")</f>
        <v>2</v>
      </c>
      <c r="Z58" s="551">
        <f>IFERROR(IF(Z52="",0,Z52),"0")+IFERROR(IF(Z53="",0,Z53),"0")+IFERROR(IF(Z54="",0,Z54),"0")+IFERROR(IF(Z55="",0,Z55),"0")+IFERROR(IF(Z56="",0,Z56),"0")+IFERROR(IF(Z57="",0,Z57),"0")</f>
        <v>3.7960000000000001E-2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18</v>
      </c>
      <c r="Y59" s="551">
        <f>IFERROR(SUM(Y52:Y57),"0")</f>
        <v>22.4</v>
      </c>
      <c r="Z59" s="37"/>
      <c r="AA59" s="552"/>
      <c r="AB59" s="552"/>
      <c r="AC59" s="552"/>
    </row>
    <row r="60" spans="1:68" ht="14.25" hidden="1" customHeight="1" x14ac:dyDescent="0.25">
      <c r="A60" s="564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9">
        <v>22</v>
      </c>
      <c r="Y61" s="550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22.886111111111109</v>
      </c>
      <c r="BN61" s="64">
        <f>IFERROR(Y61*I61/H61,"0")</f>
        <v>33.705000000000005</v>
      </c>
      <c r="BO61" s="64">
        <f>IFERROR(1/J61*(X61/H61),"0")</f>
        <v>3.1828703703703699E-2</v>
      </c>
      <c r="BP61" s="64">
        <f>IFERROR(1/J61*(Y61/H61),"0")</f>
        <v>4.6875000000000007E-2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7"/>
      <c r="R63" s="557"/>
      <c r="S63" s="557"/>
      <c r="T63" s="558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2.0370370370370368</v>
      </c>
      <c r="Y64" s="551">
        <f>IFERROR(Y61/H61,"0")+IFERROR(Y62/H62,"0")+IFERROR(Y63/H63,"0")</f>
        <v>3.0000000000000004</v>
      </c>
      <c r="Z64" s="551">
        <f>IFERROR(IF(Z61="",0,Z61),"0")+IFERROR(IF(Z62="",0,Z62),"0")+IFERROR(IF(Z63="",0,Z63),"0")</f>
        <v>5.6940000000000004E-2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22</v>
      </c>
      <c r="Y65" s="551">
        <f>IFERROR(SUM(Y61:Y63),"0")</f>
        <v>32.400000000000006</v>
      </c>
      <c r="Z65" s="37"/>
      <c r="AA65" s="552"/>
      <c r="AB65" s="552"/>
      <c r="AC65" s="552"/>
    </row>
    <row r="66" spans="1:68" ht="14.25" hidden="1" customHeight="1" x14ac:dyDescent="0.25">
      <c r="A66" s="564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9">
        <v>8</v>
      </c>
      <c r="Y68" s="550">
        <f>IFERROR(IF(X68="",0,CEILING((X68/$H68),1)*$H68),"")</f>
        <v>9</v>
      </c>
      <c r="Z68" s="36">
        <f>IFERROR(IF(Y68=0,"",ROUNDUP(Y68/H68,0)*0.00502),"")</f>
        <v>2.5100000000000001E-2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8.4444444444444446</v>
      </c>
      <c r="BN68" s="64">
        <f>IFERROR(Y68*I68/H68,"0")</f>
        <v>9.4999999999999982</v>
      </c>
      <c r="BO68" s="64">
        <f>IFERROR(1/J68*(X68/H68),"0")</f>
        <v>1.8993352326685663E-2</v>
      </c>
      <c r="BP68" s="64">
        <f>IFERROR(1/J68*(Y68/H68),"0")</f>
        <v>2.1367521367521368E-2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7"/>
      <c r="R69" s="557"/>
      <c r="S69" s="557"/>
      <c r="T69" s="558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4.4444444444444446</v>
      </c>
      <c r="Y70" s="551">
        <f>IFERROR(Y67/H67,"0")+IFERROR(Y68/H68,"0")+IFERROR(Y69/H69,"0")</f>
        <v>5</v>
      </c>
      <c r="Z70" s="551">
        <f>IFERROR(IF(Z67="",0,Z67),"0")+IFERROR(IF(Z68="",0,Z68),"0")+IFERROR(IF(Z69="",0,Z69),"0")</f>
        <v>2.5100000000000001E-2</v>
      </c>
      <c r="AA70" s="552"/>
      <c r="AB70" s="552"/>
      <c r="AC70" s="552"/>
    </row>
    <row r="71" spans="1:68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8</v>
      </c>
      <c r="Y71" s="551">
        <f>IFERROR(SUM(Y67:Y69),"0")</f>
        <v>9</v>
      </c>
      <c r="Z71" s="37"/>
      <c r="AA71" s="552"/>
      <c r="AB71" s="552"/>
      <c r="AC71" s="552"/>
    </row>
    <row r="72" spans="1:68" ht="14.25" hidden="1" customHeight="1" x14ac:dyDescent="0.25">
      <c r="A72" s="564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9">
        <v>4</v>
      </c>
      <c r="Y74" s="550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7"/>
      <c r="R77" s="557"/>
      <c r="S77" s="557"/>
      <c r="T77" s="558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0.47619047619047616</v>
      </c>
      <c r="Y78" s="551">
        <f>IFERROR(Y73/H73,"0")+IFERROR(Y74/H74,"0")+IFERROR(Y75/H75,"0")+IFERROR(Y76/H76,"0")+IFERROR(Y77/H77,"0")</f>
        <v>1</v>
      </c>
      <c r="Z78" s="551">
        <f>IFERROR(IF(Z73="",0,Z73),"0")+IFERROR(IF(Z74="",0,Z74),"0")+IFERROR(IF(Z75="",0,Z75),"0")+IFERROR(IF(Z76="",0,Z76),"0")+IFERROR(IF(Z77="",0,Z77),"0")</f>
        <v>1.898E-2</v>
      </c>
      <c r="AA78" s="552"/>
      <c r="AB78" s="552"/>
      <c r="AC78" s="552"/>
    </row>
    <row r="79" spans="1:68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4</v>
      </c>
      <c r="Y79" s="551">
        <f>IFERROR(SUM(Y73:Y77),"0")</f>
        <v>8.4</v>
      </c>
      <c r="Z79" s="37"/>
      <c r="AA79" s="552"/>
      <c r="AB79" s="552"/>
      <c r="AC79" s="552"/>
    </row>
    <row r="80" spans="1:68" ht="14.25" hidden="1" customHeight="1" x14ac:dyDescent="0.25">
      <c r="A80" s="564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9">
        <v>71</v>
      </c>
      <c r="Y81" s="550">
        <f>IFERROR(IF(X81="",0,CEILING((X81/$H81),1)*$H81),"")</f>
        <v>78</v>
      </c>
      <c r="Z81" s="36">
        <f>IFERROR(IF(Y81=0,"",ROUNDUP(Y81/H81,0)*0.01898),"")</f>
        <v>0.1898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74.959615384615375</v>
      </c>
      <c r="BN81" s="64">
        <f>IFERROR(Y81*I81/H81,"0")</f>
        <v>82.35</v>
      </c>
      <c r="BO81" s="64">
        <f>IFERROR(1/J81*(X81/H81),"0")</f>
        <v>0.1422275641025641</v>
      </c>
      <c r="BP81" s="64">
        <f>IFERROR(1/J81*(Y81/H81),"0")</f>
        <v>0.15625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7"/>
      <c r="R82" s="557"/>
      <c r="S82" s="557"/>
      <c r="T82" s="558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9.1025641025641022</v>
      </c>
      <c r="Y83" s="551">
        <f>IFERROR(Y81/H81,"0")+IFERROR(Y82/H82,"0")</f>
        <v>10</v>
      </c>
      <c r="Z83" s="551">
        <f>IFERROR(IF(Z81="",0,Z81),"0")+IFERROR(IF(Z82="",0,Z82),"0")</f>
        <v>0.1898</v>
      </c>
      <c r="AA83" s="552"/>
      <c r="AB83" s="552"/>
      <c r="AC83" s="552"/>
    </row>
    <row r="84" spans="1:68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71</v>
      </c>
      <c r="Y84" s="551">
        <f>IFERROR(SUM(Y81:Y82),"0")</f>
        <v>78</v>
      </c>
      <c r="Z84" s="37"/>
      <c r="AA84" s="552"/>
      <c r="AB84" s="552"/>
      <c r="AC84" s="552"/>
    </row>
    <row r="85" spans="1:68" ht="16.5" hidden="1" customHeight="1" x14ac:dyDescent="0.25">
      <c r="A85" s="565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64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8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7"/>
      <c r="R87" s="557"/>
      <c r="S87" s="557"/>
      <c r="T87" s="558"/>
      <c r="U87" s="34"/>
      <c r="V87" s="34"/>
      <c r="W87" s="35" t="s">
        <v>68</v>
      </c>
      <c r="X87" s="549">
        <v>109</v>
      </c>
      <c r="Y87" s="550">
        <f>IFERROR(IF(X87="",0,CEILING((X87/$H87),1)*$H87),"")</f>
        <v>118.80000000000001</v>
      </c>
      <c r="Z87" s="36">
        <f>IFERROR(IF(Y87=0,"",ROUNDUP(Y87/H87,0)*0.01898),"")</f>
        <v>0.20877999999999999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113.39027777777777</v>
      </c>
      <c r="BN87" s="64">
        <f>IFERROR(Y87*I87/H87,"0")</f>
        <v>123.58499999999999</v>
      </c>
      <c r="BO87" s="64">
        <f>IFERROR(1/J87*(X87/H87),"0")</f>
        <v>0.15769675925925924</v>
      </c>
      <c r="BP87" s="64">
        <f>IFERROR(1/J87*(Y87/H87),"0")</f>
        <v>0.171875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7"/>
      <c r="R88" s="557"/>
      <c r="S88" s="557"/>
      <c r="T88" s="558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7"/>
      <c r="R89" s="557"/>
      <c r="S89" s="557"/>
      <c r="T89" s="558"/>
      <c r="U89" s="34"/>
      <c r="V89" s="34"/>
      <c r="W89" s="35" t="s">
        <v>68</v>
      </c>
      <c r="X89" s="549">
        <v>96</v>
      </c>
      <c r="Y89" s="550">
        <f>IFERROR(IF(X89="",0,CEILING((X89/$H89),1)*$H89),"")</f>
        <v>99</v>
      </c>
      <c r="Z89" s="36">
        <f>IFERROR(IF(Y89=0,"",ROUNDUP(Y89/H89,0)*0.00902),"")</f>
        <v>0.19844000000000001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100.47999999999999</v>
      </c>
      <c r="BN89" s="64">
        <f>IFERROR(Y89*I89/H89,"0")</f>
        <v>103.62</v>
      </c>
      <c r="BO89" s="64">
        <f>IFERROR(1/J89*(X89/H89),"0")</f>
        <v>0.1616161616161616</v>
      </c>
      <c r="BP89" s="64">
        <f>IFERROR(1/J89*(Y89/H89),"0")</f>
        <v>0.16666666666666669</v>
      </c>
    </row>
    <row r="90" spans="1:68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31.425925925925924</v>
      </c>
      <c r="Y90" s="551">
        <f>IFERROR(Y87/H87,"0")+IFERROR(Y88/H88,"0")+IFERROR(Y89/H89,"0")</f>
        <v>33</v>
      </c>
      <c r="Z90" s="551">
        <f>IFERROR(IF(Z87="",0,Z87),"0")+IFERROR(IF(Z88="",0,Z88),"0")+IFERROR(IF(Z89="",0,Z89),"0")</f>
        <v>0.40722000000000003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205</v>
      </c>
      <c r="Y91" s="551">
        <f>IFERROR(SUM(Y87:Y89),"0")</f>
        <v>217.8</v>
      </c>
      <c r="Z91" s="37"/>
      <c r="AA91" s="552"/>
      <c r="AB91" s="552"/>
      <c r="AC91" s="552"/>
    </row>
    <row r="92" spans="1:68" ht="14.25" hidden="1" customHeight="1" x14ac:dyDescent="0.25">
      <c r="A92" s="564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57" t="s">
        <v>181</v>
      </c>
      <c r="Q93" s="557"/>
      <c r="R93" s="557"/>
      <c r="S93" s="557"/>
      <c r="T93" s="558"/>
      <c r="U93" s="34"/>
      <c r="V93" s="34"/>
      <c r="W93" s="35" t="s">
        <v>68</v>
      </c>
      <c r="X93" s="549">
        <v>237</v>
      </c>
      <c r="Y93" s="550">
        <f>IFERROR(IF(X93="",0,CEILING((X93/$H93),1)*$H93),"")</f>
        <v>243</v>
      </c>
      <c r="Z93" s="36">
        <f>IFERROR(IF(Y93=0,"",ROUNDUP(Y93/H93,0)*0.01898),"")</f>
        <v>0.56940000000000002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252.18555555555557</v>
      </c>
      <c r="BN93" s="64">
        <f>IFERROR(Y93*I93/H93,"0")</f>
        <v>258.57</v>
      </c>
      <c r="BO93" s="64">
        <f>IFERROR(1/J93*(X93/H93),"0")</f>
        <v>0.45717592592592593</v>
      </c>
      <c r="BP93" s="64">
        <f>IFERROR(1/J93*(Y93/H93),"0")</f>
        <v>0.46875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0">
        <v>4607091385731</v>
      </c>
      <c r="E95" s="561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7"/>
      <c r="R95" s="557"/>
      <c r="S95" s="557"/>
      <c r="T95" s="558"/>
      <c r="U95" s="34"/>
      <c r="V95" s="34"/>
      <c r="W95" s="35" t="s">
        <v>68</v>
      </c>
      <c r="X95" s="549">
        <v>24</v>
      </c>
      <c r="Y95" s="550">
        <f>IFERROR(IF(X95="",0,CEILING((X95/$H95),1)*$H95),"")</f>
        <v>24.3</v>
      </c>
      <c r="Z95" s="36">
        <f>IFERROR(IF(Y95=0,"",ROUNDUP(Y95/H95,0)*0.00651),"")</f>
        <v>5.8590000000000003E-2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26.24</v>
      </c>
      <c r="BN95" s="64">
        <f>IFERROR(Y95*I95/H95,"0")</f>
        <v>26.567999999999998</v>
      </c>
      <c r="BO95" s="64">
        <f>IFERROR(1/J95*(X95/H95),"0")</f>
        <v>4.8840048840048833E-2</v>
      </c>
      <c r="BP95" s="64">
        <f>IFERROR(1/J95*(Y95/H95),"0")</f>
        <v>4.9450549450549455E-2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60">
        <v>4607091385731</v>
      </c>
      <c r="E96" s="561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6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7"/>
      <c r="R96" s="557"/>
      <c r="S96" s="557"/>
      <c r="T96" s="558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60">
        <v>4680115880894</v>
      </c>
      <c r="E97" s="561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7"/>
      <c r="R97" s="557"/>
      <c r="S97" s="557"/>
      <c r="T97" s="558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53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6" t="s">
        <v>70</v>
      </c>
      <c r="Q98" s="567"/>
      <c r="R98" s="567"/>
      <c r="S98" s="567"/>
      <c r="T98" s="567"/>
      <c r="U98" s="567"/>
      <c r="V98" s="568"/>
      <c r="W98" s="37" t="s">
        <v>71</v>
      </c>
      <c r="X98" s="551">
        <f>IFERROR(X93/H93,"0")+IFERROR(X94/H94,"0")+IFERROR(X95/H95,"0")+IFERROR(X96/H96,"0")+IFERROR(X97/H97,"0")</f>
        <v>38.148148148148145</v>
      </c>
      <c r="Y98" s="551">
        <f>IFERROR(Y93/H93,"0")+IFERROR(Y94/H94,"0")+IFERROR(Y95/H95,"0")+IFERROR(Y96/H96,"0")+IFERROR(Y97/H97,"0")</f>
        <v>39</v>
      </c>
      <c r="Z98" s="551">
        <f>IFERROR(IF(Z93="",0,Z93),"0")+IFERROR(IF(Z94="",0,Z94),"0")+IFERROR(IF(Z95="",0,Z95),"0")+IFERROR(IF(Z96="",0,Z96),"0")+IFERROR(IF(Z97="",0,Z97),"0")</f>
        <v>0.62799000000000005</v>
      </c>
      <c r="AA98" s="552"/>
      <c r="AB98" s="552"/>
      <c r="AC98" s="552"/>
    </row>
    <row r="99" spans="1:68" x14ac:dyDescent="0.2">
      <c r="A99" s="554"/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5"/>
      <c r="P99" s="566" t="s">
        <v>70</v>
      </c>
      <c r="Q99" s="567"/>
      <c r="R99" s="567"/>
      <c r="S99" s="567"/>
      <c r="T99" s="567"/>
      <c r="U99" s="567"/>
      <c r="V99" s="568"/>
      <c r="W99" s="37" t="s">
        <v>68</v>
      </c>
      <c r="X99" s="551">
        <f>IFERROR(SUM(X93:X97),"0")</f>
        <v>261</v>
      </c>
      <c r="Y99" s="551">
        <f>IFERROR(SUM(Y93:Y97),"0")</f>
        <v>267.3</v>
      </c>
      <c r="Z99" s="37"/>
      <c r="AA99" s="552"/>
      <c r="AB99" s="552"/>
      <c r="AC99" s="552"/>
    </row>
    <row r="100" spans="1:68" ht="16.5" hidden="1" customHeight="1" x14ac:dyDescent="0.25">
      <c r="A100" s="565" t="s">
        <v>193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4"/>
      <c r="AB100" s="544"/>
      <c r="AC100" s="544"/>
    </row>
    <row r="101" spans="1:68" ht="14.25" hidden="1" customHeight="1" x14ac:dyDescent="0.25">
      <c r="A101" s="564" t="s">
        <v>102</v>
      </c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54"/>
      <c r="P101" s="554"/>
      <c r="Q101" s="554"/>
      <c r="R101" s="554"/>
      <c r="S101" s="554"/>
      <c r="T101" s="554"/>
      <c r="U101" s="554"/>
      <c r="V101" s="554"/>
      <c r="W101" s="554"/>
      <c r="X101" s="554"/>
      <c r="Y101" s="554"/>
      <c r="Z101" s="554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0">
        <v>4680115882133</v>
      </c>
      <c r="E102" s="561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7"/>
      <c r="R102" s="557"/>
      <c r="S102" s="557"/>
      <c r="T102" s="558"/>
      <c r="U102" s="34"/>
      <c r="V102" s="34"/>
      <c r="W102" s="35" t="s">
        <v>68</v>
      </c>
      <c r="X102" s="549">
        <v>115</v>
      </c>
      <c r="Y102" s="550">
        <f>IFERROR(IF(X102="",0,CEILING((X102/$H102),1)*$H102),"")</f>
        <v>118.80000000000001</v>
      </c>
      <c r="Z102" s="36">
        <f>IFERROR(IF(Y102=0,"",ROUNDUP(Y102/H102,0)*0.01898),"")</f>
        <v>0.20877999999999999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119.63194444444443</v>
      </c>
      <c r="BN102" s="64">
        <f>IFERROR(Y102*I102/H102,"0")</f>
        <v>123.58499999999999</v>
      </c>
      <c r="BO102" s="64">
        <f>IFERROR(1/J102*(X102/H102),"0")</f>
        <v>0.1663773148148148</v>
      </c>
      <c r="BP102" s="64">
        <f>IFERROR(1/J102*(Y102/H102),"0")</f>
        <v>0.171875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60">
        <v>4680115880269</v>
      </c>
      <c r="E103" s="561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0">
        <v>4680115880429</v>
      </c>
      <c r="E104" s="561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4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7"/>
      <c r="R104" s="557"/>
      <c r="S104" s="557"/>
      <c r="T104" s="558"/>
      <c r="U104" s="34"/>
      <c r="V104" s="34"/>
      <c r="W104" s="35" t="s">
        <v>68</v>
      </c>
      <c r="X104" s="549">
        <v>70</v>
      </c>
      <c r="Y104" s="550">
        <f>IFERROR(IF(X104="",0,CEILING((X104/$H104),1)*$H104),"")</f>
        <v>72</v>
      </c>
      <c r="Z104" s="36">
        <f>IFERROR(IF(Y104=0,"",ROUNDUP(Y104/H104,0)*0.00902),"")</f>
        <v>0.14432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73.266666666666666</v>
      </c>
      <c r="BN104" s="64">
        <f>IFERROR(Y104*I104/H104,"0")</f>
        <v>75.36</v>
      </c>
      <c r="BO104" s="64">
        <f>IFERROR(1/J104*(X104/H104),"0")</f>
        <v>0.11784511784511785</v>
      </c>
      <c r="BP104" s="64">
        <f>IFERROR(1/J104*(Y104/H104),"0")</f>
        <v>0.12121212121212122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60">
        <v>4680115881457</v>
      </c>
      <c r="E105" s="561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7"/>
      <c r="R105" s="557"/>
      <c r="S105" s="557"/>
      <c r="T105" s="558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53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6" t="s">
        <v>70</v>
      </c>
      <c r="Q106" s="567"/>
      <c r="R106" s="567"/>
      <c r="S106" s="567"/>
      <c r="T106" s="567"/>
      <c r="U106" s="567"/>
      <c r="V106" s="568"/>
      <c r="W106" s="37" t="s">
        <v>71</v>
      </c>
      <c r="X106" s="551">
        <f>IFERROR(X102/H102,"0")+IFERROR(X103/H103,"0")+IFERROR(X104/H104,"0")+IFERROR(X105/H105,"0")</f>
        <v>26.203703703703702</v>
      </c>
      <c r="Y106" s="551">
        <f>IFERROR(Y102/H102,"0")+IFERROR(Y103/H103,"0")+IFERROR(Y104/H104,"0")+IFERROR(Y105/H105,"0")</f>
        <v>27</v>
      </c>
      <c r="Z106" s="551">
        <f>IFERROR(IF(Z102="",0,Z102),"0")+IFERROR(IF(Z103="",0,Z103),"0")+IFERROR(IF(Z104="",0,Z104),"0")+IFERROR(IF(Z105="",0,Z105),"0")</f>
        <v>0.35309999999999997</v>
      </c>
      <c r="AA106" s="552"/>
      <c r="AB106" s="552"/>
      <c r="AC106" s="552"/>
    </row>
    <row r="107" spans="1:68" x14ac:dyDescent="0.2">
      <c r="A107" s="554"/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5"/>
      <c r="P107" s="566" t="s">
        <v>70</v>
      </c>
      <c r="Q107" s="567"/>
      <c r="R107" s="567"/>
      <c r="S107" s="567"/>
      <c r="T107" s="567"/>
      <c r="U107" s="567"/>
      <c r="V107" s="568"/>
      <c r="W107" s="37" t="s">
        <v>68</v>
      </c>
      <c r="X107" s="551">
        <f>IFERROR(SUM(X102:X105),"0")</f>
        <v>185</v>
      </c>
      <c r="Y107" s="551">
        <f>IFERROR(SUM(Y102:Y105),"0")</f>
        <v>190.8</v>
      </c>
      <c r="Z107" s="37"/>
      <c r="AA107" s="552"/>
      <c r="AB107" s="552"/>
      <c r="AC107" s="552"/>
    </row>
    <row r="108" spans="1:68" ht="14.25" hidden="1" customHeight="1" x14ac:dyDescent="0.25">
      <c r="A108" s="564" t="s">
        <v>134</v>
      </c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54"/>
      <c r="P108" s="554"/>
      <c r="Q108" s="554"/>
      <c r="R108" s="554"/>
      <c r="S108" s="554"/>
      <c r="T108" s="554"/>
      <c r="U108" s="554"/>
      <c r="V108" s="554"/>
      <c r="W108" s="554"/>
      <c r="X108" s="554"/>
      <c r="Y108" s="554"/>
      <c r="Z108" s="554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60">
        <v>4680115881488</v>
      </c>
      <c r="E109" s="561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60">
        <v>4680115882775</v>
      </c>
      <c r="E110" s="561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7"/>
      <c r="R110" s="557"/>
      <c r="S110" s="557"/>
      <c r="T110" s="558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60">
        <v>4680115880658</v>
      </c>
      <c r="E111" s="561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7"/>
      <c r="R111" s="557"/>
      <c r="S111" s="557"/>
      <c r="T111" s="558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53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6" t="s">
        <v>70</v>
      </c>
      <c r="Q112" s="567"/>
      <c r="R112" s="567"/>
      <c r="S112" s="567"/>
      <c r="T112" s="567"/>
      <c r="U112" s="567"/>
      <c r="V112" s="568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54"/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5"/>
      <c r="P113" s="566" t="s">
        <v>70</v>
      </c>
      <c r="Q113" s="567"/>
      <c r="R113" s="567"/>
      <c r="S113" s="567"/>
      <c r="T113" s="567"/>
      <c r="U113" s="567"/>
      <c r="V113" s="568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4" t="s">
        <v>72</v>
      </c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54"/>
      <c r="P114" s="554"/>
      <c r="Q114" s="554"/>
      <c r="R114" s="554"/>
      <c r="S114" s="554"/>
      <c r="T114" s="554"/>
      <c r="U114" s="554"/>
      <c r="V114" s="554"/>
      <c r="W114" s="554"/>
      <c r="X114" s="554"/>
      <c r="Y114" s="554"/>
      <c r="Z114" s="554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0">
        <v>4607091385168</v>
      </c>
      <c r="E115" s="561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9">
        <v>81</v>
      </c>
      <c r="Y115" s="550">
        <f>IFERROR(IF(X115="",0,CEILING((X115/$H115),1)*$H115),"")</f>
        <v>81</v>
      </c>
      <c r="Z115" s="36">
        <f>IFERROR(IF(Y115=0,"",ROUNDUP(Y115/H115,0)*0.01898),"")</f>
        <v>0.1898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86.13000000000001</v>
      </c>
      <c r="BN115" s="64">
        <f>IFERROR(Y115*I115/H115,"0")</f>
        <v>86.13000000000001</v>
      </c>
      <c r="BO115" s="64">
        <f>IFERROR(1/J115*(X115/H115),"0")</f>
        <v>0.15625</v>
      </c>
      <c r="BP115" s="64">
        <f>IFERROR(1/J115*(Y115/H115),"0")</f>
        <v>0.15625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60">
        <v>4607091383256</v>
      </c>
      <c r="E116" s="561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0">
        <v>4607091385748</v>
      </c>
      <c r="E117" s="561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7"/>
      <c r="R117" s="557"/>
      <c r="S117" s="557"/>
      <c r="T117" s="558"/>
      <c r="U117" s="34"/>
      <c r="V117" s="34"/>
      <c r="W117" s="35" t="s">
        <v>68</v>
      </c>
      <c r="X117" s="549">
        <v>87</v>
      </c>
      <c r="Y117" s="550">
        <f>IFERROR(IF(X117="",0,CEILING((X117/$H117),1)*$H117),"")</f>
        <v>89.100000000000009</v>
      </c>
      <c r="Z117" s="36">
        <f>IFERROR(IF(Y117=0,"",ROUNDUP(Y117/H117,0)*0.00651),"")</f>
        <v>0.21482999999999999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95.12</v>
      </c>
      <c r="BN117" s="64">
        <f>IFERROR(Y117*I117/H117,"0")</f>
        <v>97.416000000000011</v>
      </c>
      <c r="BO117" s="64">
        <f>IFERROR(1/J117*(X117/H117),"0")</f>
        <v>0.17704517704517705</v>
      </c>
      <c r="BP117" s="64">
        <f>IFERROR(1/J117*(Y117/H117),"0")</f>
        <v>0.18131868131868134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60">
        <v>4680115884533</v>
      </c>
      <c r="E118" s="561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7"/>
      <c r="R118" s="557"/>
      <c r="S118" s="557"/>
      <c r="T118" s="558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3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6" t="s">
        <v>70</v>
      </c>
      <c r="Q119" s="567"/>
      <c r="R119" s="567"/>
      <c r="S119" s="567"/>
      <c r="T119" s="567"/>
      <c r="U119" s="567"/>
      <c r="V119" s="568"/>
      <c r="W119" s="37" t="s">
        <v>71</v>
      </c>
      <c r="X119" s="551">
        <f>IFERROR(X115/H115,"0")+IFERROR(X116/H116,"0")+IFERROR(X117/H117,"0")+IFERROR(X118/H118,"0")</f>
        <v>42.222222222222221</v>
      </c>
      <c r="Y119" s="551">
        <f>IFERROR(Y115/H115,"0")+IFERROR(Y116/H116,"0")+IFERROR(Y117/H117,"0")+IFERROR(Y118/H118,"0")</f>
        <v>43</v>
      </c>
      <c r="Z119" s="551">
        <f>IFERROR(IF(Z115="",0,Z115),"0")+IFERROR(IF(Z116="",0,Z116),"0")+IFERROR(IF(Z117="",0,Z117),"0")+IFERROR(IF(Z118="",0,Z118),"0")</f>
        <v>0.40462999999999999</v>
      </c>
      <c r="AA119" s="552"/>
      <c r="AB119" s="552"/>
      <c r="AC119" s="552"/>
    </row>
    <row r="120" spans="1:68" x14ac:dyDescent="0.2">
      <c r="A120" s="554"/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5"/>
      <c r="P120" s="566" t="s">
        <v>70</v>
      </c>
      <c r="Q120" s="567"/>
      <c r="R120" s="567"/>
      <c r="S120" s="567"/>
      <c r="T120" s="567"/>
      <c r="U120" s="567"/>
      <c r="V120" s="568"/>
      <c r="W120" s="37" t="s">
        <v>68</v>
      </c>
      <c r="X120" s="551">
        <f>IFERROR(SUM(X115:X118),"0")</f>
        <v>168</v>
      </c>
      <c r="Y120" s="551">
        <f>IFERROR(SUM(Y115:Y118),"0")</f>
        <v>170.10000000000002</v>
      </c>
      <c r="Z120" s="37"/>
      <c r="AA120" s="552"/>
      <c r="AB120" s="552"/>
      <c r="AC120" s="552"/>
    </row>
    <row r="121" spans="1:68" ht="14.25" hidden="1" customHeight="1" x14ac:dyDescent="0.25">
      <c r="A121" s="564" t="s">
        <v>164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4"/>
      <c r="Y121" s="554"/>
      <c r="Z121" s="554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60">
        <v>4680115882652</v>
      </c>
      <c r="E122" s="561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7"/>
      <c r="R122" s="557"/>
      <c r="S122" s="557"/>
      <c r="T122" s="558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60">
        <v>4680115880238</v>
      </c>
      <c r="E123" s="561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7"/>
      <c r="R123" s="557"/>
      <c r="S123" s="557"/>
      <c r="T123" s="558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53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6" t="s">
        <v>70</v>
      </c>
      <c r="Q124" s="567"/>
      <c r="R124" s="567"/>
      <c r="S124" s="567"/>
      <c r="T124" s="567"/>
      <c r="U124" s="567"/>
      <c r="V124" s="568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54"/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5"/>
      <c r="P125" s="566" t="s">
        <v>70</v>
      </c>
      <c r="Q125" s="567"/>
      <c r="R125" s="567"/>
      <c r="S125" s="567"/>
      <c r="T125" s="567"/>
      <c r="U125" s="567"/>
      <c r="V125" s="568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65" t="s">
        <v>226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4"/>
      <c r="AB126" s="544"/>
      <c r="AC126" s="544"/>
    </row>
    <row r="127" spans="1:68" ht="14.25" hidden="1" customHeight="1" x14ac:dyDescent="0.25">
      <c r="A127" s="564" t="s">
        <v>102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4"/>
      <c r="Y127" s="554"/>
      <c r="Z127" s="554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60">
        <v>4680115882577</v>
      </c>
      <c r="E128" s="561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7"/>
      <c r="R128" s="557"/>
      <c r="S128" s="557"/>
      <c r="T128" s="558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60">
        <v>4680115882577</v>
      </c>
      <c r="E129" s="561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7"/>
      <c r="R129" s="557"/>
      <c r="S129" s="557"/>
      <c r="T129" s="558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53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6" t="s">
        <v>70</v>
      </c>
      <c r="Q130" s="567"/>
      <c r="R130" s="567"/>
      <c r="S130" s="567"/>
      <c r="T130" s="567"/>
      <c r="U130" s="567"/>
      <c r="V130" s="568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54"/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5"/>
      <c r="P131" s="566" t="s">
        <v>70</v>
      </c>
      <c r="Q131" s="567"/>
      <c r="R131" s="567"/>
      <c r="S131" s="567"/>
      <c r="T131" s="567"/>
      <c r="U131" s="567"/>
      <c r="V131" s="568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4" t="s">
        <v>63</v>
      </c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4"/>
      <c r="P132" s="554"/>
      <c r="Q132" s="554"/>
      <c r="R132" s="554"/>
      <c r="S132" s="554"/>
      <c r="T132" s="554"/>
      <c r="U132" s="554"/>
      <c r="V132" s="554"/>
      <c r="W132" s="554"/>
      <c r="X132" s="554"/>
      <c r="Y132" s="554"/>
      <c r="Z132" s="554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60">
        <v>4680115883444</v>
      </c>
      <c r="E133" s="561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7"/>
      <c r="R133" s="557"/>
      <c r="S133" s="557"/>
      <c r="T133" s="558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60">
        <v>4680115883444</v>
      </c>
      <c r="E134" s="561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6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7"/>
      <c r="R134" s="557"/>
      <c r="S134" s="557"/>
      <c r="T134" s="558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53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6" t="s">
        <v>70</v>
      </c>
      <c r="Q135" s="567"/>
      <c r="R135" s="567"/>
      <c r="S135" s="567"/>
      <c r="T135" s="567"/>
      <c r="U135" s="567"/>
      <c r="V135" s="568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54"/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5"/>
      <c r="P136" s="566" t="s">
        <v>70</v>
      </c>
      <c r="Q136" s="567"/>
      <c r="R136" s="567"/>
      <c r="S136" s="567"/>
      <c r="T136" s="567"/>
      <c r="U136" s="567"/>
      <c r="V136" s="568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4" t="s">
        <v>72</v>
      </c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4"/>
      <c r="P137" s="554"/>
      <c r="Q137" s="554"/>
      <c r="R137" s="554"/>
      <c r="S137" s="554"/>
      <c r="T137" s="554"/>
      <c r="U137" s="554"/>
      <c r="V137" s="554"/>
      <c r="W137" s="554"/>
      <c r="X137" s="554"/>
      <c r="Y137" s="554"/>
      <c r="Z137" s="554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60">
        <v>4680115882584</v>
      </c>
      <c r="E138" s="561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7"/>
      <c r="R138" s="557"/>
      <c r="S138" s="557"/>
      <c r="T138" s="558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60">
        <v>4680115882584</v>
      </c>
      <c r="E139" s="561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4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7"/>
      <c r="R139" s="557"/>
      <c r="S139" s="557"/>
      <c r="T139" s="558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53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6" t="s">
        <v>70</v>
      </c>
      <c r="Q140" s="567"/>
      <c r="R140" s="567"/>
      <c r="S140" s="567"/>
      <c r="T140" s="567"/>
      <c r="U140" s="567"/>
      <c r="V140" s="568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54"/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5"/>
      <c r="P141" s="566" t="s">
        <v>70</v>
      </c>
      <c r="Q141" s="567"/>
      <c r="R141" s="567"/>
      <c r="S141" s="567"/>
      <c r="T141" s="567"/>
      <c r="U141" s="567"/>
      <c r="V141" s="568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65" t="s">
        <v>100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4"/>
      <c r="AB142" s="544"/>
      <c r="AC142" s="544"/>
    </row>
    <row r="143" spans="1:68" ht="14.25" hidden="1" customHeight="1" x14ac:dyDescent="0.25">
      <c r="A143" s="564" t="s">
        <v>102</v>
      </c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54"/>
      <c r="P143" s="554"/>
      <c r="Q143" s="554"/>
      <c r="R143" s="554"/>
      <c r="S143" s="554"/>
      <c r="T143" s="554"/>
      <c r="U143" s="554"/>
      <c r="V143" s="554"/>
      <c r="W143" s="554"/>
      <c r="X143" s="554"/>
      <c r="Y143" s="554"/>
      <c r="Z143" s="554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60">
        <v>4607091384604</v>
      </c>
      <c r="E144" s="561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7"/>
      <c r="R144" s="557"/>
      <c r="S144" s="557"/>
      <c r="T144" s="558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4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60">
        <v>4607091387667</v>
      </c>
      <c r="E148" s="561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60">
        <v>4607091387636</v>
      </c>
      <c r="E149" s="561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60">
        <v>4607091382426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7"/>
      <c r="R150" s="557"/>
      <c r="S150" s="557"/>
      <c r="T150" s="558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577" t="s">
        <v>250</v>
      </c>
      <c r="B153" s="578"/>
      <c r="C153" s="578"/>
      <c r="D153" s="578"/>
      <c r="E153" s="578"/>
      <c r="F153" s="578"/>
      <c r="G153" s="578"/>
      <c r="H153" s="578"/>
      <c r="I153" s="578"/>
      <c r="J153" s="578"/>
      <c r="K153" s="578"/>
      <c r="L153" s="578"/>
      <c r="M153" s="578"/>
      <c r="N153" s="578"/>
      <c r="O153" s="578"/>
      <c r="P153" s="578"/>
      <c r="Q153" s="578"/>
      <c r="R153" s="578"/>
      <c r="S153" s="578"/>
      <c r="T153" s="578"/>
      <c r="U153" s="578"/>
      <c r="V153" s="578"/>
      <c r="W153" s="578"/>
      <c r="X153" s="578"/>
      <c r="Y153" s="578"/>
      <c r="Z153" s="578"/>
      <c r="AA153" s="48"/>
      <c r="AB153" s="48"/>
      <c r="AC153" s="48"/>
    </row>
    <row r="154" spans="1:68" ht="16.5" hidden="1" customHeight="1" x14ac:dyDescent="0.25">
      <c r="A154" s="565" t="s">
        <v>251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4"/>
      <c r="AB154" s="544"/>
      <c r="AC154" s="544"/>
    </row>
    <row r="155" spans="1:68" ht="14.25" hidden="1" customHeight="1" x14ac:dyDescent="0.25">
      <c r="A155" s="564" t="s">
        <v>134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0">
        <v>4680115886223</v>
      </c>
      <c r="E156" s="561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7"/>
      <c r="R156" s="557"/>
      <c r="S156" s="557"/>
      <c r="T156" s="558"/>
      <c r="U156" s="34"/>
      <c r="V156" s="34"/>
      <c r="W156" s="35" t="s">
        <v>68</v>
      </c>
      <c r="X156" s="549">
        <v>5</v>
      </c>
      <c r="Y156" s="550">
        <f>IFERROR(IF(X156="",0,CEILING((X156/$H156),1)*$H156),"")</f>
        <v>5.9399999999999995</v>
      </c>
      <c r="Z156" s="36">
        <f>IFERROR(IF(Y156=0,"",ROUNDUP(Y156/H156,0)*0.00502),"")</f>
        <v>1.506E-2</v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5.2525252525252526</v>
      </c>
      <c r="BN156" s="64">
        <f>IFERROR(Y156*I156/H156,"0")</f>
        <v>6.24</v>
      </c>
      <c r="BO156" s="64">
        <f>IFERROR(1/J156*(X156/H156),"0")</f>
        <v>1.0791677458344126E-2</v>
      </c>
      <c r="BP156" s="64">
        <f>IFERROR(1/J156*(Y156/H156),"0")</f>
        <v>1.282051282051282E-2</v>
      </c>
    </row>
    <row r="157" spans="1:68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2.5252525252525251</v>
      </c>
      <c r="Y157" s="551">
        <f>IFERROR(Y156/H156,"0")</f>
        <v>2.9999999999999996</v>
      </c>
      <c r="Z157" s="551">
        <f>IFERROR(IF(Z156="",0,Z156),"0")</f>
        <v>1.506E-2</v>
      </c>
      <c r="AA157" s="552"/>
      <c r="AB157" s="552"/>
      <c r="AC157" s="552"/>
    </row>
    <row r="158" spans="1:68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5</v>
      </c>
      <c r="Y158" s="551">
        <f>IFERROR(SUM(Y156:Y156),"0")</f>
        <v>5.9399999999999995</v>
      </c>
      <c r="Z158" s="37"/>
      <c r="AA158" s="552"/>
      <c r="AB158" s="552"/>
      <c r="AC158" s="552"/>
    </row>
    <row r="159" spans="1:68" ht="14.25" hidden="1" customHeight="1" x14ac:dyDescent="0.25">
      <c r="A159" s="564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0">
        <v>4680115880993</v>
      </c>
      <c r="E160" s="561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7"/>
      <c r="R160" s="557"/>
      <c r="S160" s="557"/>
      <c r="T160" s="558"/>
      <c r="U160" s="34"/>
      <c r="V160" s="34"/>
      <c r="W160" s="35" t="s">
        <v>68</v>
      </c>
      <c r="X160" s="549">
        <v>93</v>
      </c>
      <c r="Y160" s="550">
        <f t="shared" ref="Y160:Y168" si="11">IFERROR(IF(X160="",0,CEILING((X160/$H160),1)*$H160),"")</f>
        <v>96.600000000000009</v>
      </c>
      <c r="Z160" s="36">
        <f>IFERROR(IF(Y160=0,"",ROUNDUP(Y160/H160,0)*0.00902),"")</f>
        <v>0.20746000000000001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98.978571428571414</v>
      </c>
      <c r="BN160" s="64">
        <f t="shared" ref="BN160:BN168" si="13">IFERROR(Y160*I160/H160,"0")</f>
        <v>102.81</v>
      </c>
      <c r="BO160" s="64">
        <f t="shared" ref="BO160:BO168" si="14">IFERROR(1/J160*(X160/H160),"0")</f>
        <v>0.16774891774891776</v>
      </c>
      <c r="BP160" s="64">
        <f t="shared" ref="BP160:BP168" si="15">IFERROR(1/J160*(Y160/H160),"0")</f>
        <v>0.17424242424242425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60">
        <v>4680115881761</v>
      </c>
      <c r="E161" s="561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7"/>
      <c r="R161" s="557"/>
      <c r="S161" s="557"/>
      <c r="T161" s="558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0">
        <v>4680115881563</v>
      </c>
      <c r="E162" s="561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9">
        <v>29</v>
      </c>
      <c r="Y162" s="550">
        <f t="shared" si="11"/>
        <v>29.400000000000002</v>
      </c>
      <c r="Z162" s="36">
        <f>IFERROR(IF(Y162=0,"",ROUNDUP(Y162/H162,0)*0.00902),"")</f>
        <v>6.3140000000000002E-2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30.45</v>
      </c>
      <c r="BN162" s="64">
        <f t="shared" si="13"/>
        <v>30.870000000000005</v>
      </c>
      <c r="BO162" s="64">
        <f t="shared" si="14"/>
        <v>5.2308802308802305E-2</v>
      </c>
      <c r="BP162" s="64">
        <f t="shared" si="15"/>
        <v>5.3030303030303032E-2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0">
        <v>4680115880986</v>
      </c>
      <c r="E163" s="561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7"/>
      <c r="R163" s="557"/>
      <c r="S163" s="557"/>
      <c r="T163" s="558"/>
      <c r="U163" s="34"/>
      <c r="V163" s="34"/>
      <c r="W163" s="35" t="s">
        <v>68</v>
      </c>
      <c r="X163" s="549">
        <v>29</v>
      </c>
      <c r="Y163" s="550">
        <f t="shared" si="11"/>
        <v>29.400000000000002</v>
      </c>
      <c r="Z163" s="36">
        <f>IFERROR(IF(Y163=0,"",ROUNDUP(Y163/H163,0)*0.00502),"")</f>
        <v>7.0280000000000009E-2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30.795238095238094</v>
      </c>
      <c r="BN163" s="64">
        <f t="shared" si="13"/>
        <v>31.22</v>
      </c>
      <c r="BO163" s="64">
        <f t="shared" si="14"/>
        <v>5.9015059015059018E-2</v>
      </c>
      <c r="BP163" s="64">
        <f t="shared" si="15"/>
        <v>5.9829059829059839E-2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60">
        <v>4680115881785</v>
      </c>
      <c r="E164" s="561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4301031399</v>
      </c>
      <c r="D165" s="560">
        <v>4680115886537</v>
      </c>
      <c r="E165" s="561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7"/>
      <c r="R165" s="557"/>
      <c r="S165" s="557"/>
      <c r="T165" s="558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0">
        <v>4680115881679</v>
      </c>
      <c r="E166" s="561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7"/>
      <c r="R166" s="557"/>
      <c r="S166" s="557"/>
      <c r="T166" s="558"/>
      <c r="U166" s="34"/>
      <c r="V166" s="34"/>
      <c r="W166" s="35" t="s">
        <v>68</v>
      </c>
      <c r="X166" s="549">
        <v>25</v>
      </c>
      <c r="Y166" s="550">
        <f t="shared" si="11"/>
        <v>25.200000000000003</v>
      </c>
      <c r="Z166" s="36">
        <f>IFERROR(IF(Y166=0,"",ROUNDUP(Y166/H166,0)*0.00502),"")</f>
        <v>6.0240000000000002E-2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26.190476190476193</v>
      </c>
      <c r="BN166" s="64">
        <f t="shared" si="13"/>
        <v>26.400000000000006</v>
      </c>
      <c r="BO166" s="64">
        <f t="shared" si="14"/>
        <v>5.0875050875050884E-2</v>
      </c>
      <c r="BP166" s="64">
        <f t="shared" si="15"/>
        <v>5.1282051282051287E-2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60">
        <v>4680115880191</v>
      </c>
      <c r="E167" s="561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7"/>
      <c r="R167" s="557"/>
      <c r="S167" s="557"/>
      <c r="T167" s="558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60">
        <v>4680115883963</v>
      </c>
      <c r="E168" s="561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7"/>
      <c r="R168" s="557"/>
      <c r="S168" s="557"/>
      <c r="T168" s="558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54.761904761904759</v>
      </c>
      <c r="Y169" s="551">
        <f>IFERROR(Y160/H160,"0")+IFERROR(Y161/H161,"0")+IFERROR(Y162/H162,"0")+IFERROR(Y163/H163,"0")+IFERROR(Y164/H164,"0")+IFERROR(Y165/H165,"0")+IFERROR(Y166/H166,"0")+IFERROR(Y167/H167,"0")+IFERROR(Y168/H168,"0")</f>
        <v>56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0.40112000000000003</v>
      </c>
      <c r="AA169" s="552"/>
      <c r="AB169" s="552"/>
      <c r="AC169" s="552"/>
    </row>
    <row r="170" spans="1:68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176</v>
      </c>
      <c r="Y170" s="551">
        <f>IFERROR(SUM(Y160:Y168),"0")</f>
        <v>180.60000000000002</v>
      </c>
      <c r="Z170" s="37"/>
      <c r="AA170" s="552"/>
      <c r="AB170" s="552"/>
      <c r="AC170" s="552"/>
    </row>
    <row r="171" spans="1:68" ht="14.25" hidden="1" customHeight="1" x14ac:dyDescent="0.25">
      <c r="A171" s="564" t="s">
        <v>94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60">
        <v>4680115886780</v>
      </c>
      <c r="E172" s="561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60">
        <v>4680115886742</v>
      </c>
      <c r="E173" s="561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7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7"/>
      <c r="R173" s="557"/>
      <c r="S173" s="557"/>
      <c r="T173" s="558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60">
        <v>4680115886766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7"/>
      <c r="R174" s="557"/>
      <c r="S174" s="557"/>
      <c r="T174" s="558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4" t="s">
        <v>288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60">
        <v>4680115886797</v>
      </c>
      <c r="E178" s="561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7"/>
      <c r="R178" s="557"/>
      <c r="S178" s="557"/>
      <c r="T178" s="558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5" t="s">
        <v>291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4"/>
      <c r="AB181" s="544"/>
      <c r="AC181" s="544"/>
    </row>
    <row r="182" spans="1:68" ht="14.25" hidden="1" customHeight="1" x14ac:dyDescent="0.25">
      <c r="A182" s="564" t="s">
        <v>102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60">
        <v>4680115881402</v>
      </c>
      <c r="E183" s="561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7"/>
      <c r="R183" s="557"/>
      <c r="S183" s="557"/>
      <c r="T183" s="558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60">
        <v>4680115881396</v>
      </c>
      <c r="E184" s="561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7"/>
      <c r="R184" s="557"/>
      <c r="S184" s="557"/>
      <c r="T184" s="558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4" t="s">
        <v>134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60">
        <v>4680115882935</v>
      </c>
      <c r="E188" s="561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7"/>
      <c r="R188" s="557"/>
      <c r="S188" s="557"/>
      <c r="T188" s="558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60">
        <v>4680115880764</v>
      </c>
      <c r="E189" s="561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7"/>
      <c r="R189" s="557"/>
      <c r="S189" s="557"/>
      <c r="T189" s="558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4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0">
        <v>4680115882683</v>
      </c>
      <c r="E193" s="561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9">
        <v>238</v>
      </c>
      <c r="Y193" s="550">
        <f t="shared" ref="Y193:Y200" si="16">IFERROR(IF(X193="",0,CEILING((X193/$H193),1)*$H193),"")</f>
        <v>243.00000000000003</v>
      </c>
      <c r="Z193" s="36">
        <f>IFERROR(IF(Y193=0,"",ROUNDUP(Y193/H193,0)*0.00902),"")</f>
        <v>0.40590000000000004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247.25555555555556</v>
      </c>
      <c r="BN193" s="64">
        <f t="shared" ref="BN193:BN200" si="18">IFERROR(Y193*I193/H193,"0")</f>
        <v>252.45000000000002</v>
      </c>
      <c r="BO193" s="64">
        <f t="shared" ref="BO193:BO200" si="19">IFERROR(1/J193*(X193/H193),"0")</f>
        <v>0.33389450056116721</v>
      </c>
      <c r="BP193" s="64">
        <f t="shared" ref="BP193:BP200" si="20">IFERROR(1/J193*(Y193/H193),"0")</f>
        <v>0.34090909090909094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0">
        <v>4680115882690</v>
      </c>
      <c r="E194" s="561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9">
        <v>9</v>
      </c>
      <c r="Y194" s="550">
        <f t="shared" si="16"/>
        <v>10.8</v>
      </c>
      <c r="Z194" s="36">
        <f>IFERROR(IF(Y194=0,"",ROUNDUP(Y194/H194,0)*0.00902),"")</f>
        <v>1.804E-2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9.35</v>
      </c>
      <c r="BN194" s="64">
        <f t="shared" si="18"/>
        <v>11.22</v>
      </c>
      <c r="BO194" s="64">
        <f t="shared" si="19"/>
        <v>1.2626262626262626E-2</v>
      </c>
      <c r="BP194" s="64">
        <f t="shared" si="20"/>
        <v>1.5151515151515152E-2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60">
        <v>4680115882669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0">
        <v>4680115882676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9">
        <v>155</v>
      </c>
      <c r="Y196" s="550">
        <f t="shared" si="16"/>
        <v>156.60000000000002</v>
      </c>
      <c r="Z196" s="36">
        <f>IFERROR(IF(Y196=0,"",ROUNDUP(Y196/H196,0)*0.00902),"")</f>
        <v>0.26158000000000003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161.02777777777777</v>
      </c>
      <c r="BN196" s="64">
        <f t="shared" si="18"/>
        <v>162.69000000000003</v>
      </c>
      <c r="BO196" s="64">
        <f t="shared" si="19"/>
        <v>0.21745230078563413</v>
      </c>
      <c r="BP196" s="64">
        <f t="shared" si="20"/>
        <v>0.21969696969696972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0">
        <v>4680115884014</v>
      </c>
      <c r="E197" s="561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9">
        <v>32</v>
      </c>
      <c r="Y197" s="550">
        <f t="shared" si="16"/>
        <v>32.4</v>
      </c>
      <c r="Z197" s="36">
        <f>IFERROR(IF(Y197=0,"",ROUNDUP(Y197/H197,0)*0.00502),"")</f>
        <v>9.0359999999999996E-2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34.31111111111111</v>
      </c>
      <c r="BN197" s="64">
        <f t="shared" si="18"/>
        <v>34.739999999999995</v>
      </c>
      <c r="BO197" s="64">
        <f t="shared" si="19"/>
        <v>7.5973409306742651E-2</v>
      </c>
      <c r="BP197" s="64">
        <f t="shared" si="20"/>
        <v>7.6923076923076927E-2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0">
        <v>4680115884007</v>
      </c>
      <c r="E198" s="561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9">
        <v>20</v>
      </c>
      <c r="Y198" s="550">
        <f t="shared" si="16"/>
        <v>21.6</v>
      </c>
      <c r="Z198" s="36">
        <f>IFERROR(IF(Y198=0,"",ROUNDUP(Y198/H198,0)*0.00502),"")</f>
        <v>6.0240000000000002E-2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21.111111111111111</v>
      </c>
      <c r="BN198" s="64">
        <f t="shared" si="18"/>
        <v>22.8</v>
      </c>
      <c r="BO198" s="64">
        <f t="shared" si="19"/>
        <v>4.7483380816714153E-2</v>
      </c>
      <c r="BP198" s="64">
        <f t="shared" si="20"/>
        <v>5.1282051282051287E-2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60">
        <v>4680115884038</v>
      </c>
      <c r="E199" s="561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7"/>
      <c r="R199" s="557"/>
      <c r="S199" s="557"/>
      <c r="T199" s="558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0">
        <v>4680115884021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68</v>
      </c>
      <c r="X200" s="549">
        <v>21</v>
      </c>
      <c r="Y200" s="550">
        <f t="shared" si="16"/>
        <v>21.6</v>
      </c>
      <c r="Z200" s="36">
        <f>IFERROR(IF(Y200=0,"",ROUNDUP(Y200/H200,0)*0.00502),"")</f>
        <v>6.0240000000000002E-2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22.166666666666664</v>
      </c>
      <c r="BN200" s="64">
        <f t="shared" si="18"/>
        <v>22.8</v>
      </c>
      <c r="BO200" s="64">
        <f t="shared" si="19"/>
        <v>4.9857549857549859E-2</v>
      </c>
      <c r="BP200" s="64">
        <f t="shared" si="20"/>
        <v>5.1282051282051287E-2</v>
      </c>
    </row>
    <row r="201" spans="1:68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114.99999999999999</v>
      </c>
      <c r="Y201" s="551">
        <f>IFERROR(Y193/H193,"0")+IFERROR(Y194/H194,"0")+IFERROR(Y195/H195,"0")+IFERROR(Y196/H196,"0")+IFERROR(Y197/H197,"0")+IFERROR(Y198/H198,"0")+IFERROR(Y199/H199,"0")+IFERROR(Y200/H200,"0")</f>
        <v>118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0.89636000000000005</v>
      </c>
      <c r="AA201" s="552"/>
      <c r="AB201" s="552"/>
      <c r="AC201" s="552"/>
    </row>
    <row r="202" spans="1:68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475</v>
      </c>
      <c r="Y202" s="551">
        <f>IFERROR(SUM(Y193:Y200),"0")</f>
        <v>486.00000000000011</v>
      </c>
      <c r="Z202" s="37"/>
      <c r="AA202" s="552"/>
      <c r="AB202" s="552"/>
      <c r="AC202" s="552"/>
    </row>
    <row r="203" spans="1:68" ht="14.25" hidden="1" customHeight="1" x14ac:dyDescent="0.25">
      <c r="A203" s="564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60">
        <v>4680115881594</v>
      </c>
      <c r="E204" s="561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60">
        <v>4680115881617</v>
      </c>
      <c r="E205" s="561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7"/>
      <c r="R205" s="557"/>
      <c r="S205" s="557"/>
      <c r="T205" s="558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328</v>
      </c>
      <c r="B206" s="54" t="s">
        <v>329</v>
      </c>
      <c r="C206" s="31">
        <v>4301051656</v>
      </c>
      <c r="D206" s="560">
        <v>4680115880573</v>
      </c>
      <c r="E206" s="561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0">
        <v>4680115882195</v>
      </c>
      <c r="E207" s="561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9">
        <v>151</v>
      </c>
      <c r="Y207" s="550">
        <f t="shared" si="21"/>
        <v>151.19999999999999</v>
      </c>
      <c r="Z207" s="36">
        <f t="shared" ref="Z207:Z212" si="26">IFERROR(IF(Y207=0,"",ROUNDUP(Y207/H207,0)*0.00651),"")</f>
        <v>0.41012999999999999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167.98750000000001</v>
      </c>
      <c r="BN207" s="64">
        <f t="shared" si="23"/>
        <v>168.20999999999998</v>
      </c>
      <c r="BO207" s="64">
        <f t="shared" si="24"/>
        <v>0.34569597069597074</v>
      </c>
      <c r="BP207" s="64">
        <f t="shared" si="25"/>
        <v>0.3461538461538462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60">
        <v>4680115882607</v>
      </c>
      <c r="E208" s="561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0">
        <v>4680115880092</v>
      </c>
      <c r="E209" s="561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7"/>
      <c r="R209" s="557"/>
      <c r="S209" s="557"/>
      <c r="T209" s="558"/>
      <c r="U209" s="34"/>
      <c r="V209" s="34"/>
      <c r="W209" s="35" t="s">
        <v>68</v>
      </c>
      <c r="X209" s="549">
        <v>80</v>
      </c>
      <c r="Y209" s="550">
        <f t="shared" si="21"/>
        <v>81.599999999999994</v>
      </c>
      <c r="Z209" s="36">
        <f t="shared" si="26"/>
        <v>0.22134000000000001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88.40000000000002</v>
      </c>
      <c r="BN209" s="64">
        <f t="shared" si="23"/>
        <v>90.168000000000006</v>
      </c>
      <c r="BO209" s="64">
        <f t="shared" si="24"/>
        <v>0.18315018315018317</v>
      </c>
      <c r="BP209" s="64">
        <f t="shared" si="25"/>
        <v>0.18681318681318682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4301051668</v>
      </c>
      <c r="D210" s="560">
        <v>4680115880221</v>
      </c>
      <c r="E210" s="561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0">
        <v>4680115880504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7"/>
      <c r="R211" s="557"/>
      <c r="S211" s="557"/>
      <c r="T211" s="558"/>
      <c r="U211" s="34"/>
      <c r="V211" s="34"/>
      <c r="W211" s="35" t="s">
        <v>68</v>
      </c>
      <c r="X211" s="549">
        <v>28</v>
      </c>
      <c r="Y211" s="550">
        <f t="shared" si="21"/>
        <v>28.799999999999997</v>
      </c>
      <c r="Z211" s="36">
        <f t="shared" si="26"/>
        <v>7.8119999999999995E-2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30.94</v>
      </c>
      <c r="BN211" s="64">
        <f t="shared" si="23"/>
        <v>31.824000000000002</v>
      </c>
      <c r="BO211" s="64">
        <f t="shared" si="24"/>
        <v>6.4102564102564111E-2</v>
      </c>
      <c r="BP211" s="64">
        <f t="shared" si="25"/>
        <v>6.5934065934065936E-2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0">
        <v>4680115882164</v>
      </c>
      <c r="E212" s="561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68</v>
      </c>
      <c r="X212" s="549">
        <v>157</v>
      </c>
      <c r="Y212" s="550">
        <f t="shared" si="21"/>
        <v>158.4</v>
      </c>
      <c r="Z212" s="36">
        <f t="shared" si="26"/>
        <v>0.42965999999999999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173.8775</v>
      </c>
      <c r="BN212" s="64">
        <f t="shared" si="23"/>
        <v>175.428</v>
      </c>
      <c r="BO212" s="64">
        <f t="shared" si="24"/>
        <v>0.35943223443223449</v>
      </c>
      <c r="BP212" s="64">
        <f t="shared" si="25"/>
        <v>0.36263736263736268</v>
      </c>
    </row>
    <row r="213" spans="1:68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173.33333333333334</v>
      </c>
      <c r="Y213" s="551">
        <f>IFERROR(Y204/H204,"0")+IFERROR(Y205/H205,"0")+IFERROR(Y206/H206,"0")+IFERROR(Y207/H207,"0")+IFERROR(Y208/H208,"0")+IFERROR(Y209/H209,"0")+IFERROR(Y210/H210,"0")+IFERROR(Y211/H211,"0")+IFERROR(Y212/H212,"0")</f>
        <v>175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1.1392499999999999</v>
      </c>
      <c r="AA213" s="552"/>
      <c r="AB213" s="552"/>
      <c r="AC213" s="552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416</v>
      </c>
      <c r="Y214" s="551">
        <f>IFERROR(SUM(Y204:Y212),"0")</f>
        <v>420</v>
      </c>
      <c r="Z214" s="37"/>
      <c r="AA214" s="552"/>
      <c r="AB214" s="552"/>
      <c r="AC214" s="552"/>
    </row>
    <row r="215" spans="1:68" ht="14.25" hidden="1" customHeight="1" x14ac:dyDescent="0.25">
      <c r="A215" s="564" t="s">
        <v>164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0">
        <v>4680115880818</v>
      </c>
      <c r="E216" s="561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7"/>
      <c r="R216" s="557"/>
      <c r="S216" s="557"/>
      <c r="T216" s="558"/>
      <c r="U216" s="34"/>
      <c r="V216" s="34"/>
      <c r="W216" s="35" t="s">
        <v>68</v>
      </c>
      <c r="X216" s="549">
        <v>52</v>
      </c>
      <c r="Y216" s="550">
        <f>IFERROR(IF(X216="",0,CEILING((X216/$H216),1)*$H216),"")</f>
        <v>52.8</v>
      </c>
      <c r="Z216" s="36">
        <f>IFERROR(IF(Y216=0,"",ROUNDUP(Y216/H216,0)*0.00651),"")</f>
        <v>0.14322000000000001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57.46</v>
      </c>
      <c r="BN216" s="64">
        <f>IFERROR(Y216*I216/H216,"0")</f>
        <v>58.344000000000001</v>
      </c>
      <c r="BO216" s="64">
        <f>IFERROR(1/J216*(X216/H216),"0")</f>
        <v>0.11904761904761907</v>
      </c>
      <c r="BP216" s="64">
        <f>IFERROR(1/J216*(Y216/H216),"0")</f>
        <v>0.12087912087912089</v>
      </c>
    </row>
    <row r="217" spans="1:68" ht="27" hidden="1" customHeight="1" x14ac:dyDescent="0.25">
      <c r="A217" s="54" t="s">
        <v>348</v>
      </c>
      <c r="B217" s="54" t="s">
        <v>349</v>
      </c>
      <c r="C217" s="31">
        <v>4301060389</v>
      </c>
      <c r="D217" s="560">
        <v>4680115880801</v>
      </c>
      <c r="E217" s="561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7"/>
      <c r="R217" s="557"/>
      <c r="S217" s="557"/>
      <c r="T217" s="558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21.666666666666668</v>
      </c>
      <c r="Y218" s="551">
        <f>IFERROR(Y216/H216,"0")+IFERROR(Y217/H217,"0")</f>
        <v>22</v>
      </c>
      <c r="Z218" s="551">
        <f>IFERROR(IF(Z216="",0,Z216),"0")+IFERROR(IF(Z217="",0,Z217),"0")</f>
        <v>0.14322000000000001</v>
      </c>
      <c r="AA218" s="552"/>
      <c r="AB218" s="552"/>
      <c r="AC218" s="552"/>
    </row>
    <row r="219" spans="1:68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52</v>
      </c>
      <c r="Y219" s="551">
        <f>IFERROR(SUM(Y216:Y217),"0")</f>
        <v>52.8</v>
      </c>
      <c r="Z219" s="37"/>
      <c r="AA219" s="552"/>
      <c r="AB219" s="552"/>
      <c r="AC219" s="552"/>
    </row>
    <row r="220" spans="1:68" ht="16.5" hidden="1" customHeight="1" x14ac:dyDescent="0.25">
      <c r="A220" s="565" t="s">
        <v>351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4"/>
      <c r="AB220" s="544"/>
      <c r="AC220" s="544"/>
    </row>
    <row r="221" spans="1:68" ht="14.25" hidden="1" customHeight="1" x14ac:dyDescent="0.25">
      <c r="A221" s="564" t="s">
        <v>102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60">
        <v>4680115884137</v>
      </c>
      <c r="E222" s="561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60">
        <v>4680115884236</v>
      </c>
      <c r="E223" s="561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60">
        <v>4680115884175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7"/>
      <c r="R224" s="557"/>
      <c r="S224" s="557"/>
      <c r="T224" s="558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60">
        <v>4680115884144</v>
      </c>
      <c r="E225" s="561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0" t="s">
        <v>363</v>
      </c>
      <c r="Q225" s="557"/>
      <c r="R225" s="557"/>
      <c r="S225" s="557"/>
      <c r="T225" s="558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0">
        <v>4680115884144</v>
      </c>
      <c r="E226" s="561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9">
        <v>13</v>
      </c>
      <c r="Y226" s="550">
        <f t="shared" si="27"/>
        <v>16</v>
      </c>
      <c r="Z226" s="36">
        <f t="shared" si="32"/>
        <v>3.6080000000000001E-2</v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13.682499999999999</v>
      </c>
      <c r="BN226" s="64">
        <f t="shared" si="29"/>
        <v>16.84</v>
      </c>
      <c r="BO226" s="64">
        <f t="shared" si="30"/>
        <v>2.462121212121212E-2</v>
      </c>
      <c r="BP226" s="64">
        <f t="shared" si="31"/>
        <v>3.0303030303030304E-2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60">
        <v>4680115886551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60">
        <v>4680115884182</v>
      </c>
      <c r="E228" s="561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7"/>
      <c r="R228" s="557"/>
      <c r="S228" s="557"/>
      <c r="T228" s="558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60">
        <v>4680115884205</v>
      </c>
      <c r="E229" s="561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07" t="s">
        <v>372</v>
      </c>
      <c r="Q229" s="557"/>
      <c r="R229" s="557"/>
      <c r="S229" s="557"/>
      <c r="T229" s="558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7"/>
      <c r="R230" s="557"/>
      <c r="S230" s="557"/>
      <c r="T230" s="558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3.25</v>
      </c>
      <c r="Y231" s="551">
        <f>IFERROR(Y222/H222,"0")+IFERROR(Y223/H223,"0")+IFERROR(Y224/H224,"0")+IFERROR(Y225/H225,"0")+IFERROR(Y226/H226,"0")+IFERROR(Y227/H227,"0")+IFERROR(Y228/H228,"0")+IFERROR(Y229/H229,"0")+IFERROR(Y230/H230,"0")</f>
        <v>4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3.6080000000000001E-2</v>
      </c>
      <c r="AA231" s="552"/>
      <c r="AB231" s="552"/>
      <c r="AC231" s="552"/>
    </row>
    <row r="232" spans="1:68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13</v>
      </c>
      <c r="Y232" s="551">
        <f>IFERROR(SUM(Y222:Y230),"0")</f>
        <v>16</v>
      </c>
      <c r="Z232" s="37"/>
      <c r="AA232" s="552"/>
      <c r="AB232" s="552"/>
      <c r="AC232" s="552"/>
    </row>
    <row r="233" spans="1:68" ht="14.25" hidden="1" customHeight="1" x14ac:dyDescent="0.25">
      <c r="A233" s="564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7"/>
      <c r="R234" s="557"/>
      <c r="S234" s="557"/>
      <c r="T234" s="558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4" t="s">
        <v>378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05" t="s">
        <v>381</v>
      </c>
      <c r="Q238" s="557"/>
      <c r="R238" s="557"/>
      <c r="S238" s="557"/>
      <c r="T238" s="558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4" t="s">
        <v>383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646" t="s">
        <v>389</v>
      </c>
      <c r="Q243" s="557"/>
      <c r="R243" s="557"/>
      <c r="S243" s="557"/>
      <c r="T243" s="558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7"/>
      <c r="R245" s="557"/>
      <c r="S245" s="557"/>
      <c r="T245" s="558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65" t="s">
        <v>394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64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7"/>
      <c r="R254" s="557"/>
      <c r="S254" s="557"/>
      <c r="T254" s="558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65" t="s">
        <v>410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64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7"/>
      <c r="R259" s="557"/>
      <c r="S259" s="557"/>
      <c r="T259" s="558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3" t="s">
        <v>415</v>
      </c>
      <c r="Q260" s="557"/>
      <c r="R260" s="557"/>
      <c r="S260" s="557"/>
      <c r="T260" s="558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7"/>
      <c r="R261" s="557"/>
      <c r="S261" s="557"/>
      <c r="T261" s="558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28" t="s">
        <v>422</v>
      </c>
      <c r="Q262" s="557"/>
      <c r="R262" s="557"/>
      <c r="S262" s="557"/>
      <c r="T262" s="558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65" t="s">
        <v>424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64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1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7"/>
      <c r="R268" s="557"/>
      <c r="S268" s="557"/>
      <c r="T268" s="558"/>
      <c r="U268" s="34"/>
      <c r="V268" s="34"/>
      <c r="W268" s="35" t="s">
        <v>68</v>
      </c>
      <c r="X268" s="549">
        <v>14</v>
      </c>
      <c r="Y268" s="550">
        <f>IFERROR(IF(X268="",0,CEILING((X268/$H268),1)*$H268),"")</f>
        <v>14.399999999999999</v>
      </c>
      <c r="Z268" s="36">
        <f>IFERROR(IF(Y268=0,"",ROUNDUP(Y268/H268,0)*0.00651),"")</f>
        <v>3.9059999999999997E-2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15.47</v>
      </c>
      <c r="BN268" s="64">
        <f>IFERROR(Y268*I268/H268,"0")</f>
        <v>15.912000000000001</v>
      </c>
      <c r="BO268" s="64">
        <f>IFERROR(1/J268*(X268/H268),"0")</f>
        <v>3.2051282051282055E-2</v>
      </c>
      <c r="BP268" s="64">
        <f>IFERROR(1/J268*(Y268/H268),"0")</f>
        <v>3.2967032967032968E-2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5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7"/>
      <c r="R269" s="557"/>
      <c r="S269" s="557"/>
      <c r="T269" s="558"/>
      <c r="U269" s="34"/>
      <c r="V269" s="34"/>
      <c r="W269" s="35" t="s">
        <v>68</v>
      </c>
      <c r="X269" s="549">
        <v>147</v>
      </c>
      <c r="Y269" s="550">
        <f>IFERROR(IF(X269="",0,CEILING((X269/$H269),1)*$H269),"")</f>
        <v>148.79999999999998</v>
      </c>
      <c r="Z269" s="36">
        <f>IFERROR(IF(Y269=0,"",ROUNDUP(Y269/H269,0)*0.00651),"")</f>
        <v>0.40362000000000003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158.02500000000001</v>
      </c>
      <c r="BN269" s="64">
        <f>IFERROR(Y269*I269/H269,"0")</f>
        <v>159.95999999999998</v>
      </c>
      <c r="BO269" s="64">
        <f>IFERROR(1/J269*(X269/H269),"0")</f>
        <v>0.33653846153846156</v>
      </c>
      <c r="BP269" s="64">
        <f>IFERROR(1/J269*(Y269/H269),"0")</f>
        <v>0.34065934065934067</v>
      </c>
    </row>
    <row r="270" spans="1:68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67.083333333333329</v>
      </c>
      <c r="Y270" s="551">
        <f>IFERROR(Y267/H267,"0")+IFERROR(Y268/H268,"0")+IFERROR(Y269/H269,"0")</f>
        <v>68</v>
      </c>
      <c r="Z270" s="551">
        <f>IFERROR(IF(Z267="",0,Z267),"0")+IFERROR(IF(Z268="",0,Z268),"0")+IFERROR(IF(Z269="",0,Z269),"0")</f>
        <v>0.44268000000000002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161</v>
      </c>
      <c r="Y271" s="551">
        <f>IFERROR(SUM(Y267:Y269),"0")</f>
        <v>163.19999999999999</v>
      </c>
      <c r="Z271" s="37"/>
      <c r="AA271" s="552"/>
      <c r="AB271" s="552"/>
      <c r="AC271" s="552"/>
    </row>
    <row r="272" spans="1:68" ht="16.5" hidden="1" customHeight="1" x14ac:dyDescent="0.25">
      <c r="A272" s="565" t="s">
        <v>434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64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7"/>
      <c r="R274" s="557"/>
      <c r="S274" s="557"/>
      <c r="T274" s="558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4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7"/>
      <c r="R278" s="557"/>
      <c r="S278" s="557"/>
      <c r="T278" s="558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65" t="s">
        <v>441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64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7"/>
      <c r="R283" s="557"/>
      <c r="S283" s="557"/>
      <c r="T283" s="558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65" t="s">
        <v>446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64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5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5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3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55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4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3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7"/>
      <c r="R301" s="557"/>
      <c r="S301" s="557"/>
      <c r="T301" s="558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7"/>
      <c r="R302" s="557"/>
      <c r="S302" s="557"/>
      <c r="T302" s="558"/>
      <c r="U302" s="34"/>
      <c r="V302" s="34"/>
      <c r="W302" s="35" t="s">
        <v>68</v>
      </c>
      <c r="X302" s="549">
        <v>13</v>
      </c>
      <c r="Y302" s="550">
        <f t="shared" si="33"/>
        <v>14.4</v>
      </c>
      <c r="Z302" s="36">
        <f>IFERROR(IF(Y302=0,"",ROUNDUP(Y302/H302,0)*0.00651),"")</f>
        <v>5.2080000000000001E-2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14.646666666666667</v>
      </c>
      <c r="BN302" s="64">
        <f t="shared" si="35"/>
        <v>16.224</v>
      </c>
      <c r="BO302" s="64">
        <f t="shared" si="36"/>
        <v>3.9682539682539687E-2</v>
      </c>
      <c r="BP302" s="64">
        <f t="shared" si="37"/>
        <v>4.3956043956043959E-2</v>
      </c>
    </row>
    <row r="303" spans="1:68" x14ac:dyDescent="0.2">
      <c r="A303" s="553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5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7.2222222222222223</v>
      </c>
      <c r="Y303" s="551">
        <f>IFERROR(Y296/H296,"0")+IFERROR(Y297/H297,"0")+IFERROR(Y298/H298,"0")+IFERROR(Y299/H299,"0")+IFERROR(Y300/H300,"0")+IFERROR(Y301/H301,"0")+IFERROR(Y302/H302,"0")</f>
        <v>8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5.2080000000000001E-2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13</v>
      </c>
      <c r="Y304" s="551">
        <f>IFERROR(SUM(Y296:Y302),"0")</f>
        <v>14.4</v>
      </c>
      <c r="Z304" s="37"/>
      <c r="AA304" s="552"/>
      <c r="AB304" s="552"/>
      <c r="AC304" s="552"/>
    </row>
    <row r="305" spans="1:68" ht="14.25" hidden="1" customHeight="1" x14ac:dyDescent="0.25">
      <c r="A305" s="564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6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7"/>
      <c r="R306" s="557"/>
      <c r="S306" s="557"/>
      <c r="T306" s="558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7"/>
      <c r="R309" s="557"/>
      <c r="S309" s="557"/>
      <c r="T309" s="558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7"/>
      <c r="R310" s="557"/>
      <c r="S310" s="557"/>
      <c r="T310" s="558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3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55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4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9">
        <v>8</v>
      </c>
      <c r="Y314" s="550">
        <f>IFERROR(IF(X314="",0,CEILING((X314/$H314),1)*$H314),"")</f>
        <v>8.4</v>
      </c>
      <c r="Z314" s="36">
        <f>IFERROR(IF(Y314=0,"",ROUNDUP(Y314/H314,0)*0.01898),"")</f>
        <v>1.898E-2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8.4942857142857147</v>
      </c>
      <c r="BN314" s="64">
        <f>IFERROR(Y314*I314/H314,"0")</f>
        <v>8.9190000000000005</v>
      </c>
      <c r="BO314" s="64">
        <f>IFERROR(1/J314*(X314/H314),"0")</f>
        <v>1.488095238095238E-2</v>
      </c>
      <c r="BP314" s="64">
        <f>IFERROR(1/J314*(Y314/H314),"0")</f>
        <v>1.5625E-2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7"/>
      <c r="R316" s="557"/>
      <c r="S316" s="557"/>
      <c r="T316" s="558"/>
      <c r="U316" s="34"/>
      <c r="V316" s="34"/>
      <c r="W316" s="35" t="s">
        <v>68</v>
      </c>
      <c r="X316" s="549">
        <v>18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19.112142857142857</v>
      </c>
      <c r="BN316" s="64">
        <f>IFERROR(Y316*I316/H316,"0")</f>
        <v>26.757000000000001</v>
      </c>
      <c r="BO316" s="64">
        <f>IFERROR(1/J316*(X316/H316),"0")</f>
        <v>3.3482142857142856E-2</v>
      </c>
      <c r="BP316" s="64">
        <f>IFERROR(1/J316*(Y316/H316),"0")</f>
        <v>4.6875E-2</v>
      </c>
    </row>
    <row r="317" spans="1:68" x14ac:dyDescent="0.2">
      <c r="A317" s="553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5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3.0952380952380949</v>
      </c>
      <c r="Y317" s="551">
        <f>IFERROR(Y314/H314,"0")+IFERROR(Y315/H315,"0")+IFERROR(Y316/H316,"0")</f>
        <v>4</v>
      </c>
      <c r="Z317" s="551">
        <f>IFERROR(IF(Z314="",0,Z314),"0")+IFERROR(IF(Z315="",0,Z315),"0")+IFERROR(IF(Z316="",0,Z316),"0")</f>
        <v>7.5920000000000001E-2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26</v>
      </c>
      <c r="Y318" s="551">
        <f>IFERROR(SUM(Y314:Y316),"0")</f>
        <v>33.6</v>
      </c>
      <c r="Z318" s="37"/>
      <c r="AA318" s="552"/>
      <c r="AB318" s="552"/>
      <c r="AC318" s="552"/>
    </row>
    <row r="319" spans="1:68" ht="14.25" hidden="1" customHeight="1" x14ac:dyDescent="0.25">
      <c r="A319" s="564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67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84" t="s">
        <v>510</v>
      </c>
      <c r="Q321" s="557"/>
      <c r="R321" s="557"/>
      <c r="S321" s="557"/>
      <c r="T321" s="558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7"/>
      <c r="R323" s="557"/>
      <c r="S323" s="557"/>
      <c r="T323" s="558"/>
      <c r="U323" s="34"/>
      <c r="V323" s="34"/>
      <c r="W323" s="35" t="s">
        <v>68</v>
      </c>
      <c r="X323" s="549">
        <v>10</v>
      </c>
      <c r="Y323" s="550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11.294117647058822</v>
      </c>
      <c r="BN323" s="64">
        <f>IFERROR(Y323*I323/H323,"0")</f>
        <v>11.52</v>
      </c>
      <c r="BO323" s="64">
        <f>IFERROR(1/J323*(X323/H323),"0")</f>
        <v>2.1547080370609786E-2</v>
      </c>
      <c r="BP323" s="64">
        <f>IFERROR(1/J323*(Y323/H323),"0")</f>
        <v>2.197802197802198E-2</v>
      </c>
    </row>
    <row r="324" spans="1:68" x14ac:dyDescent="0.2">
      <c r="A324" s="553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55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3.9215686274509807</v>
      </c>
      <c r="Y324" s="551">
        <f>IFERROR(Y320/H320,"0")+IFERROR(Y321/H321,"0")+IFERROR(Y322/H322,"0")+IFERROR(Y323/H323,"0")</f>
        <v>4</v>
      </c>
      <c r="Z324" s="551">
        <f>IFERROR(IF(Z320="",0,Z320),"0")+IFERROR(IF(Z321="",0,Z321),"0")+IFERROR(IF(Z322="",0,Z322),"0")+IFERROR(IF(Z323="",0,Z323),"0")</f>
        <v>2.6040000000000001E-2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10</v>
      </c>
      <c r="Y325" s="551">
        <f>IFERROR(SUM(Y320:Y323),"0")</f>
        <v>10.199999999999999</v>
      </c>
      <c r="Z325" s="37"/>
      <c r="AA325" s="552"/>
      <c r="AB325" s="552"/>
      <c r="AC325" s="552"/>
    </row>
    <row r="326" spans="1:68" ht="14.25" hidden="1" customHeight="1" x14ac:dyDescent="0.25">
      <c r="A326" s="564" t="s">
        <v>516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6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7"/>
      <c r="R329" s="557"/>
      <c r="S329" s="557"/>
      <c r="T329" s="558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3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55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65" t="s">
        <v>525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64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7"/>
      <c r="R334" s="557"/>
      <c r="S334" s="557"/>
      <c r="T334" s="558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3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55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5" t="s">
        <v>536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64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7"/>
      <c r="R342" s="557"/>
      <c r="S342" s="557"/>
      <c r="T342" s="558"/>
      <c r="U342" s="34"/>
      <c r="V342" s="34"/>
      <c r="W342" s="35" t="s">
        <v>68</v>
      </c>
      <c r="X342" s="549">
        <v>783</v>
      </c>
      <c r="Y342" s="550">
        <f t="shared" ref="Y342:Y348" si="38">IFERROR(IF(X342="",0,CEILING((X342/$H342),1)*$H342),"")</f>
        <v>795</v>
      </c>
      <c r="Z342" s="36">
        <f>IFERROR(IF(Y342=0,"",ROUNDUP(Y342/H342,0)*0.02175),"")</f>
        <v>1.1527499999999999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808.05600000000004</v>
      </c>
      <c r="BN342" s="64">
        <f t="shared" ref="BN342:BN348" si="40">IFERROR(Y342*I342/H342,"0")</f>
        <v>820.44</v>
      </c>
      <c r="BO342" s="64">
        <f t="shared" ref="BO342:BO348" si="41">IFERROR(1/J342*(X342/H342),"0")</f>
        <v>1.0874999999999999</v>
      </c>
      <c r="BP342" s="64">
        <f t="shared" ref="BP342:BP348" si="42">IFERROR(1/J342*(Y342/H342),"0")</f>
        <v>1.1041666666666665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7"/>
      <c r="R343" s="557"/>
      <c r="S343" s="557"/>
      <c r="T343" s="558"/>
      <c r="U343" s="34"/>
      <c r="V343" s="34"/>
      <c r="W343" s="35" t="s">
        <v>68</v>
      </c>
      <c r="X343" s="549">
        <v>478</v>
      </c>
      <c r="Y343" s="550">
        <f t="shared" si="38"/>
        <v>480</v>
      </c>
      <c r="Z343" s="36">
        <f>IFERROR(IF(Y343=0,"",ROUNDUP(Y343/H343,0)*0.02175),"")</f>
        <v>0.69599999999999995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493.29600000000005</v>
      </c>
      <c r="BN343" s="64">
        <f t="shared" si="40"/>
        <v>495.36</v>
      </c>
      <c r="BO343" s="64">
        <f t="shared" si="41"/>
        <v>0.66388888888888886</v>
      </c>
      <c r="BP343" s="64">
        <f t="shared" si="42"/>
        <v>0.66666666666666663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7"/>
      <c r="R344" s="557"/>
      <c r="S344" s="557"/>
      <c r="T344" s="558"/>
      <c r="U344" s="34"/>
      <c r="V344" s="34"/>
      <c r="W344" s="35" t="s">
        <v>68</v>
      </c>
      <c r="X344" s="549">
        <v>686</v>
      </c>
      <c r="Y344" s="550">
        <f t="shared" si="38"/>
        <v>690</v>
      </c>
      <c r="Z344" s="36">
        <f>IFERROR(IF(Y344=0,"",ROUNDUP(Y344/H344,0)*0.02175),"")</f>
        <v>1.0004999999999999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707.952</v>
      </c>
      <c r="BN344" s="64">
        <f t="shared" si="40"/>
        <v>712.08</v>
      </c>
      <c r="BO344" s="64">
        <f t="shared" si="41"/>
        <v>0.95277777777777772</v>
      </c>
      <c r="BP344" s="64">
        <f t="shared" si="42"/>
        <v>0.95833333333333326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7"/>
      <c r="R345" s="557"/>
      <c r="S345" s="557"/>
      <c r="T345" s="558"/>
      <c r="U345" s="34"/>
      <c r="V345" s="34"/>
      <c r="W345" s="35" t="s">
        <v>68</v>
      </c>
      <c r="X345" s="549">
        <v>400</v>
      </c>
      <c r="Y345" s="550">
        <f t="shared" si="38"/>
        <v>405</v>
      </c>
      <c r="Z345" s="36">
        <f>IFERROR(IF(Y345=0,"",ROUNDUP(Y345/H345,0)*0.02175),"")</f>
        <v>0.58724999999999994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412.8</v>
      </c>
      <c r="BN345" s="64">
        <f t="shared" si="40"/>
        <v>417.96000000000004</v>
      </c>
      <c r="BO345" s="64">
        <f t="shared" si="41"/>
        <v>0.55555555555555558</v>
      </c>
      <c r="BP345" s="64">
        <f t="shared" si="42"/>
        <v>0.5625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7"/>
      <c r="R348" s="557"/>
      <c r="S348" s="557"/>
      <c r="T348" s="558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3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55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156.46666666666667</v>
      </c>
      <c r="Y349" s="551">
        <f>IFERROR(Y342/H342,"0")+IFERROR(Y343/H343,"0")+IFERROR(Y344/H344,"0")+IFERROR(Y345/H345,"0")+IFERROR(Y346/H346,"0")+IFERROR(Y347/H347,"0")+IFERROR(Y348/H348,"0")</f>
        <v>158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3.4364999999999997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2347</v>
      </c>
      <c r="Y350" s="551">
        <f>IFERROR(SUM(Y342:Y348),"0")</f>
        <v>2370</v>
      </c>
      <c r="Z350" s="37"/>
      <c r="AA350" s="552"/>
      <c r="AB350" s="552"/>
      <c r="AC350" s="552"/>
    </row>
    <row r="351" spans="1:68" ht="14.25" hidden="1" customHeight="1" x14ac:dyDescent="0.25">
      <c r="A351" s="564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7"/>
      <c r="R352" s="557"/>
      <c r="S352" s="557"/>
      <c r="T352" s="558"/>
      <c r="U352" s="34"/>
      <c r="V352" s="34"/>
      <c r="W352" s="35" t="s">
        <v>68</v>
      </c>
      <c r="X352" s="549">
        <v>875</v>
      </c>
      <c r="Y352" s="550">
        <f>IFERROR(IF(X352="",0,CEILING((X352/$H352),1)*$H352),"")</f>
        <v>885</v>
      </c>
      <c r="Z352" s="36">
        <f>IFERROR(IF(Y352=0,"",ROUNDUP(Y352/H352,0)*0.02175),"")</f>
        <v>1.28325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903</v>
      </c>
      <c r="BN352" s="64">
        <f>IFERROR(Y352*I352/H352,"0")</f>
        <v>913.32</v>
      </c>
      <c r="BO352" s="64">
        <f>IFERROR(1/J352*(X352/H352),"0")</f>
        <v>1.2152777777777777</v>
      </c>
      <c r="BP352" s="64">
        <f>IFERROR(1/J352*(Y352/H352),"0")</f>
        <v>1.2291666666666665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7"/>
      <c r="R353" s="557"/>
      <c r="S353" s="557"/>
      <c r="T353" s="558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3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55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58.333333333333336</v>
      </c>
      <c r="Y354" s="551">
        <f>IFERROR(Y352/H352,"0")+IFERROR(Y353/H353,"0")</f>
        <v>59</v>
      </c>
      <c r="Z354" s="551">
        <f>IFERROR(IF(Z352="",0,Z352),"0")+IFERROR(IF(Z353="",0,Z353),"0")</f>
        <v>1.28325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875</v>
      </c>
      <c r="Y355" s="551">
        <f>IFERROR(SUM(Y352:Y353),"0")</f>
        <v>885</v>
      </c>
      <c r="Z355" s="37"/>
      <c r="AA355" s="552"/>
      <c r="AB355" s="552"/>
      <c r="AC355" s="552"/>
    </row>
    <row r="356" spans="1:68" ht="14.25" hidden="1" customHeight="1" x14ac:dyDescent="0.25">
      <c r="A356" s="564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2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68</v>
      </c>
      <c r="X358" s="549">
        <v>124</v>
      </c>
      <c r="Y358" s="550">
        <f>IFERROR(IF(X358="",0,CEILING((X358/$H358),1)*$H358),"")</f>
        <v>126</v>
      </c>
      <c r="Z358" s="36">
        <f>IFERROR(IF(Y358=0,"",ROUNDUP(Y358/H358,0)*0.01898),"")</f>
        <v>0.26572000000000001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131.15066666666667</v>
      </c>
      <c r="BN358" s="64">
        <f>IFERROR(Y358*I358/H358,"0")</f>
        <v>133.26599999999999</v>
      </c>
      <c r="BO358" s="64">
        <f>IFERROR(1/J358*(X358/H358),"0")</f>
        <v>0.21527777777777779</v>
      </c>
      <c r="BP358" s="64">
        <f>IFERROR(1/J358*(Y358/H358),"0")</f>
        <v>0.21875</v>
      </c>
    </row>
    <row r="359" spans="1:68" x14ac:dyDescent="0.2">
      <c r="A359" s="553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55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13.777777777777779</v>
      </c>
      <c r="Y359" s="551">
        <f>IFERROR(Y357/H357,"0")+IFERROR(Y358/H358,"0")</f>
        <v>14</v>
      </c>
      <c r="Z359" s="551">
        <f>IFERROR(IF(Z357="",0,Z357),"0")+IFERROR(IF(Z358="",0,Z358),"0")</f>
        <v>0.26572000000000001</v>
      </c>
      <c r="AA359" s="552"/>
      <c r="AB359" s="552"/>
      <c r="AC359" s="552"/>
    </row>
    <row r="360" spans="1:68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124</v>
      </c>
      <c r="Y360" s="551">
        <f>IFERROR(SUM(Y357:Y358),"0")</f>
        <v>126</v>
      </c>
      <c r="Z360" s="37"/>
      <c r="AA360" s="552"/>
      <c r="AB360" s="552"/>
      <c r="AC360" s="552"/>
    </row>
    <row r="361" spans="1:68" ht="14.25" hidden="1" customHeight="1" x14ac:dyDescent="0.25">
      <c r="A361" s="564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2" t="s">
        <v>569</v>
      </c>
      <c r="Q362" s="557"/>
      <c r="R362" s="557"/>
      <c r="S362" s="557"/>
      <c r="T362" s="558"/>
      <c r="U362" s="34"/>
      <c r="V362" s="34"/>
      <c r="W362" s="35" t="s">
        <v>68</v>
      </c>
      <c r="X362" s="549">
        <v>99</v>
      </c>
      <c r="Y362" s="550">
        <f>IFERROR(IF(X362="",0,CEILING((X362/$H362),1)*$H362),"")</f>
        <v>99</v>
      </c>
      <c r="Z362" s="36">
        <f>IFERROR(IF(Y362=0,"",ROUNDUP(Y362/H362,0)*0.01898),"")</f>
        <v>0.20877999999999999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104.709</v>
      </c>
      <c r="BN362" s="64">
        <f>IFERROR(Y362*I362/H362,"0")</f>
        <v>104.709</v>
      </c>
      <c r="BO362" s="64">
        <f>IFERROR(1/J362*(X362/H362),"0")</f>
        <v>0.171875</v>
      </c>
      <c r="BP362" s="64">
        <f>IFERROR(1/J362*(Y362/H362),"0")</f>
        <v>0.171875</v>
      </c>
    </row>
    <row r="363" spans="1:68" x14ac:dyDescent="0.2">
      <c r="A363" s="553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5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11</v>
      </c>
      <c r="Y363" s="551">
        <f>IFERROR(Y362/H362,"0")</f>
        <v>11</v>
      </c>
      <c r="Z363" s="551">
        <f>IFERROR(IF(Z362="",0,Z362),"0")</f>
        <v>0.20877999999999999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99</v>
      </c>
      <c r="Y364" s="551">
        <f>IFERROR(SUM(Y362:Y362),"0")</f>
        <v>99</v>
      </c>
      <c r="Z364" s="37"/>
      <c r="AA364" s="552"/>
      <c r="AB364" s="552"/>
      <c r="AC364" s="552"/>
    </row>
    <row r="365" spans="1:68" ht="16.5" hidden="1" customHeight="1" x14ac:dyDescent="0.25">
      <c r="A365" s="565" t="s">
        <v>571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64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7"/>
      <c r="R367" s="557"/>
      <c r="S367" s="557"/>
      <c r="T367" s="558"/>
      <c r="U367" s="34"/>
      <c r="V367" s="34"/>
      <c r="W367" s="35" t="s">
        <v>68</v>
      </c>
      <c r="X367" s="549">
        <v>64</v>
      </c>
      <c r="Y367" s="550">
        <f>IFERROR(IF(X367="",0,CEILING((X367/$H367),1)*$H367),"")</f>
        <v>64.800000000000011</v>
      </c>
      <c r="Z367" s="36">
        <f>IFERROR(IF(Y367=0,"",ROUNDUP(Y367/H367,0)*0.01898),"")</f>
        <v>0.11388000000000001</v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66.577777777777769</v>
      </c>
      <c r="BN367" s="64">
        <f>IFERROR(Y367*I367/H367,"0")</f>
        <v>67.410000000000011</v>
      </c>
      <c r="BO367" s="64">
        <f>IFERROR(1/J367*(X367/H367),"0")</f>
        <v>9.2592592592592587E-2</v>
      </c>
      <c r="BP367" s="64">
        <f>IFERROR(1/J367*(Y367/H367),"0")</f>
        <v>9.3750000000000014E-2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5.9259259259259256</v>
      </c>
      <c r="Y370" s="551">
        <f>IFERROR(Y367/H367,"0")+IFERROR(Y368/H368,"0")+IFERROR(Y369/H369,"0")</f>
        <v>6.0000000000000009</v>
      </c>
      <c r="Z370" s="551">
        <f>IFERROR(IF(Z367="",0,Z367),"0")+IFERROR(IF(Z368="",0,Z368),"0")+IFERROR(IF(Z369="",0,Z369),"0")</f>
        <v>0.11388000000000001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64</v>
      </c>
      <c r="Y371" s="551">
        <f>IFERROR(SUM(Y367:Y369),"0")</f>
        <v>64.800000000000011</v>
      </c>
      <c r="Z371" s="37"/>
      <c r="AA371" s="552"/>
      <c r="AB371" s="552"/>
      <c r="AC371" s="552"/>
    </row>
    <row r="372" spans="1:68" ht="14.25" hidden="1" customHeight="1" x14ac:dyDescent="0.25">
      <c r="A372" s="564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53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55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4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583</v>
      </c>
      <c r="B377" s="54" t="s">
        <v>584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87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7"/>
      <c r="R378" s="557"/>
      <c r="S378" s="557"/>
      <c r="T378" s="558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53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55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4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2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7"/>
      <c r="R382" s="557"/>
      <c r="S382" s="557"/>
      <c r="T382" s="558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53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5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77" t="s">
        <v>591</v>
      </c>
      <c r="B385" s="578"/>
      <c r="C385" s="578"/>
      <c r="D385" s="578"/>
      <c r="E385" s="578"/>
      <c r="F385" s="578"/>
      <c r="G385" s="578"/>
      <c r="H385" s="578"/>
      <c r="I385" s="578"/>
      <c r="J385" s="578"/>
      <c r="K385" s="578"/>
      <c r="L385" s="578"/>
      <c r="M385" s="578"/>
      <c r="N385" s="578"/>
      <c r="O385" s="578"/>
      <c r="P385" s="578"/>
      <c r="Q385" s="578"/>
      <c r="R385" s="578"/>
      <c r="S385" s="578"/>
      <c r="T385" s="578"/>
      <c r="U385" s="578"/>
      <c r="V385" s="578"/>
      <c r="W385" s="578"/>
      <c r="X385" s="578"/>
      <c r="Y385" s="578"/>
      <c r="Z385" s="578"/>
      <c r="AA385" s="48"/>
      <c r="AB385" s="48"/>
      <c r="AC385" s="48"/>
    </row>
    <row r="386" spans="1:68" ht="16.5" hidden="1" customHeight="1" x14ac:dyDescent="0.25">
      <c r="A386" s="565" t="s">
        <v>592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64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69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9">
        <v>67</v>
      </c>
      <c r="Y388" s="550">
        <f t="shared" ref="Y388:Y397" si="43">IFERROR(IF(X388="",0,CEILING((X388/$H388),1)*$H388),"")</f>
        <v>70.2</v>
      </c>
      <c r="Z388" s="36">
        <f>IFERROR(IF(Y388=0,"",ROUNDUP(Y388/H388,0)*0.00902),"")</f>
        <v>0.11726</v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69.605555555555554</v>
      </c>
      <c r="BN388" s="64">
        <f t="shared" ref="BN388:BN397" si="45">IFERROR(Y388*I388/H388,"0")</f>
        <v>72.930000000000007</v>
      </c>
      <c r="BO388" s="64">
        <f t="shared" ref="BO388:BO397" si="46">IFERROR(1/J388*(X388/H388),"0")</f>
        <v>9.3995510662177331E-2</v>
      </c>
      <c r="BP388" s="64">
        <f t="shared" ref="BP388:BP397" si="47">IFERROR(1/J388*(Y388/H388),"0")</f>
        <v>9.8484848484848481E-2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8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7"/>
      <c r="R392" s="557"/>
      <c r="S392" s="557"/>
      <c r="T392" s="558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7"/>
      <c r="R394" s="557"/>
      <c r="S394" s="557"/>
      <c r="T394" s="558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9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7"/>
      <c r="R395" s="557"/>
      <c r="S395" s="557"/>
      <c r="T395" s="558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7"/>
      <c r="R397" s="557"/>
      <c r="S397" s="557"/>
      <c r="T397" s="558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12.407407407407407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13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0.11726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67</v>
      </c>
      <c r="Y399" s="551">
        <f>IFERROR(SUM(Y388:Y397),"0")</f>
        <v>70.2</v>
      </c>
      <c r="Z399" s="37"/>
      <c r="AA399" s="552"/>
      <c r="AB399" s="552"/>
      <c r="AC399" s="552"/>
    </row>
    <row r="400" spans="1:68" ht="14.25" hidden="1" customHeight="1" x14ac:dyDescent="0.25">
      <c r="A400" s="564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7"/>
      <c r="R402" s="557"/>
      <c r="S402" s="557"/>
      <c r="T402" s="558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65" t="s">
        <v>624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64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7"/>
      <c r="R407" s="557"/>
      <c r="S407" s="557"/>
      <c r="T407" s="558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4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1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9">
        <v>82</v>
      </c>
      <c r="Y411" s="550">
        <f>IFERROR(IF(X411="",0,CEILING((X411/$H411),1)*$H411),"")</f>
        <v>86.4</v>
      </c>
      <c r="Z411" s="36">
        <f>IFERROR(IF(Y411=0,"",ROUNDUP(Y411/H411,0)*0.00902),"")</f>
        <v>0.14432</v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85.188888888888897</v>
      </c>
      <c r="BN411" s="64">
        <f>IFERROR(Y411*I411/H411,"0")</f>
        <v>89.76</v>
      </c>
      <c r="BO411" s="64">
        <f>IFERROR(1/J411*(X411/H411),"0")</f>
        <v>0.11503928170594836</v>
      </c>
      <c r="BP411" s="64">
        <f>IFERROR(1/J411*(Y411/H411),"0")</f>
        <v>0.12121212121212122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7"/>
      <c r="R412" s="557"/>
      <c r="S412" s="557"/>
      <c r="T412" s="558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7"/>
      <c r="R414" s="557"/>
      <c r="S414" s="557"/>
      <c r="T414" s="558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15.185185185185183</v>
      </c>
      <c r="Y415" s="551">
        <f>IFERROR(Y411/H411,"0")+IFERROR(Y412/H412,"0")+IFERROR(Y413/H413,"0")+IFERROR(Y414/H414,"0")</f>
        <v>16</v>
      </c>
      <c r="Z415" s="551">
        <f>IFERROR(IF(Z411="",0,Z411),"0")+IFERROR(IF(Z412="",0,Z412),"0")+IFERROR(IF(Z413="",0,Z413),"0")+IFERROR(IF(Z414="",0,Z414),"0")</f>
        <v>0.14432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82</v>
      </c>
      <c r="Y416" s="551">
        <f>IFERROR(SUM(Y411:Y414),"0")</f>
        <v>86.4</v>
      </c>
      <c r="Z416" s="37"/>
      <c r="AA416" s="552"/>
      <c r="AB416" s="552"/>
      <c r="AC416" s="552"/>
    </row>
    <row r="417" spans="1:68" ht="16.5" hidden="1" customHeight="1" x14ac:dyDescent="0.25">
      <c r="A417" s="565" t="s">
        <v>639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64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7"/>
      <c r="R419" s="557"/>
      <c r="S419" s="557"/>
      <c r="T419" s="558"/>
      <c r="U419" s="34"/>
      <c r="V419" s="34"/>
      <c r="W419" s="35" t="s">
        <v>68</v>
      </c>
      <c r="X419" s="549">
        <v>6</v>
      </c>
      <c r="Y419" s="550">
        <f>IFERROR(IF(X419="",0,CEILING((X419/$H419),1)*$H419),"")</f>
        <v>6</v>
      </c>
      <c r="Z419" s="36">
        <f>IFERROR(IF(Y419=0,"",ROUNDUP(Y419/H419,0)*0.00651),"")</f>
        <v>3.2550000000000003E-2</v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10.500000000000002</v>
      </c>
      <c r="BN419" s="64">
        <f>IFERROR(Y419*I419/H419,"0")</f>
        <v>10.500000000000002</v>
      </c>
      <c r="BO419" s="64">
        <f>IFERROR(1/J419*(X419/H419),"0")</f>
        <v>2.7472527472527476E-2</v>
      </c>
      <c r="BP419" s="64">
        <f>IFERROR(1/J419*(Y419/H419),"0")</f>
        <v>2.7472527472527476E-2</v>
      </c>
    </row>
    <row r="420" spans="1:68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5</v>
      </c>
      <c r="Y420" s="551">
        <f>IFERROR(Y419/H419,"0")</f>
        <v>5</v>
      </c>
      <c r="Z420" s="551">
        <f>IFERROR(IF(Z419="",0,Z419),"0")</f>
        <v>3.2550000000000003E-2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6</v>
      </c>
      <c r="Y421" s="551">
        <f>IFERROR(SUM(Y419:Y419),"0")</f>
        <v>6</v>
      </c>
      <c r="Z421" s="37"/>
      <c r="AA421" s="552"/>
      <c r="AB421" s="552"/>
      <c r="AC421" s="552"/>
    </row>
    <row r="422" spans="1:68" ht="16.5" hidden="1" customHeight="1" x14ac:dyDescent="0.25">
      <c r="A422" s="565" t="s">
        <v>643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64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7"/>
      <c r="R424" s="557"/>
      <c r="S424" s="557"/>
      <c r="T424" s="558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77" t="s">
        <v>647</v>
      </c>
      <c r="B427" s="578"/>
      <c r="C427" s="578"/>
      <c r="D427" s="578"/>
      <c r="E427" s="578"/>
      <c r="F427" s="578"/>
      <c r="G427" s="578"/>
      <c r="H427" s="578"/>
      <c r="I427" s="578"/>
      <c r="J427" s="578"/>
      <c r="K427" s="578"/>
      <c r="L427" s="578"/>
      <c r="M427" s="578"/>
      <c r="N427" s="578"/>
      <c r="O427" s="578"/>
      <c r="P427" s="578"/>
      <c r="Q427" s="578"/>
      <c r="R427" s="578"/>
      <c r="S427" s="578"/>
      <c r="T427" s="578"/>
      <c r="U427" s="578"/>
      <c r="V427" s="578"/>
      <c r="W427" s="578"/>
      <c r="X427" s="578"/>
      <c r="Y427" s="578"/>
      <c r="Z427" s="578"/>
      <c r="AA427" s="48"/>
      <c r="AB427" s="48"/>
      <c r="AC427" s="48"/>
    </row>
    <row r="428" spans="1:68" ht="16.5" hidden="1" customHeight="1" x14ac:dyDescent="0.25">
      <c r="A428" s="565" t="s">
        <v>647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64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7"/>
      <c r="R430" s="557"/>
      <c r="S430" s="557"/>
      <c r="T430" s="558"/>
      <c r="U430" s="34"/>
      <c r="V430" s="34"/>
      <c r="W430" s="35" t="s">
        <v>68</v>
      </c>
      <c r="X430" s="549">
        <v>148</v>
      </c>
      <c r="Y430" s="550">
        <f t="shared" ref="Y430:Y442" si="49">IFERROR(IF(X430="",0,CEILING((X430/$H430),1)*$H430),"")</f>
        <v>153.12</v>
      </c>
      <c r="Z430" s="36">
        <f t="shared" ref="Z430:Z436" si="50">IFERROR(IF(Y430=0,"",ROUNDUP(Y430/H430,0)*0.01196),"")</f>
        <v>0.34683999999999998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158.09090909090907</v>
      </c>
      <c r="BN430" s="64">
        <f t="shared" ref="BN430:BN442" si="52">IFERROR(Y430*I430/H430,"0")</f>
        <v>163.56</v>
      </c>
      <c r="BO430" s="64">
        <f t="shared" ref="BO430:BO442" si="53">IFERROR(1/J430*(X430/H430),"0")</f>
        <v>0.26952214452214451</v>
      </c>
      <c r="BP430" s="64">
        <f t="shared" ref="BP430:BP442" si="54">IFERROR(1/J430*(Y430/H430),"0")</f>
        <v>0.27884615384615385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0">
        <v>4680115885226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7"/>
      <c r="R432" s="557"/>
      <c r="S432" s="557"/>
      <c r="T432" s="558"/>
      <c r="U432" s="34"/>
      <c r="V432" s="34"/>
      <c r="W432" s="35" t="s">
        <v>68</v>
      </c>
      <c r="X432" s="549">
        <v>130</v>
      </c>
      <c r="Y432" s="550">
        <f t="shared" si="49"/>
        <v>132</v>
      </c>
      <c r="Z432" s="36">
        <f t="shared" si="50"/>
        <v>0.29899999999999999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138.86363636363635</v>
      </c>
      <c r="BN432" s="64">
        <f t="shared" si="52"/>
        <v>140.99999999999997</v>
      </c>
      <c r="BO432" s="64">
        <f t="shared" si="53"/>
        <v>0.23674242424242425</v>
      </c>
      <c r="BP432" s="64">
        <f t="shared" si="54"/>
        <v>0.24038461538461539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60">
        <v>4607091383522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27" t="s">
        <v>659</v>
      </c>
      <c r="Q433" s="557"/>
      <c r="R433" s="557"/>
      <c r="S433" s="557"/>
      <c r="T433" s="558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9">
        <v>245</v>
      </c>
      <c r="Y435" s="550">
        <f t="shared" si="49"/>
        <v>248.16000000000003</v>
      </c>
      <c r="Z435" s="36">
        <f t="shared" si="50"/>
        <v>0.56211999999999995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261.70454545454544</v>
      </c>
      <c r="BN435" s="64">
        <f t="shared" si="52"/>
        <v>265.08</v>
      </c>
      <c r="BO435" s="64">
        <f t="shared" si="53"/>
        <v>0.44616841491841491</v>
      </c>
      <c r="BP435" s="64">
        <f t="shared" si="54"/>
        <v>0.45192307692307693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6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7"/>
      <c r="R436" s="557"/>
      <c r="S436" s="557"/>
      <c r="T436" s="558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7"/>
      <c r="R437" s="557"/>
      <c r="S437" s="557"/>
      <c r="T437" s="558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26" t="s">
        <v>676</v>
      </c>
      <c r="Q439" s="557"/>
      <c r="R439" s="557"/>
      <c r="S439" s="557"/>
      <c r="T439" s="558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6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7"/>
      <c r="R441" s="557"/>
      <c r="S441" s="557"/>
      <c r="T441" s="558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7"/>
      <c r="R442" s="557"/>
      <c r="S442" s="557"/>
      <c r="T442" s="558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3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5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99.053030303030297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101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1.2079599999999999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55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523</v>
      </c>
      <c r="Y444" s="551">
        <f>IFERROR(SUM(Y430:Y442),"0")</f>
        <v>533.28</v>
      </c>
      <c r="Z444" s="37"/>
      <c r="AA444" s="552"/>
      <c r="AB444" s="552"/>
      <c r="AC444" s="552"/>
    </row>
    <row r="445" spans="1:68" ht="14.25" hidden="1" customHeight="1" x14ac:dyDescent="0.25">
      <c r="A445" s="564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1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7"/>
      <c r="R446" s="557"/>
      <c r="S446" s="557"/>
      <c r="T446" s="558"/>
      <c r="U446" s="34"/>
      <c r="V446" s="34"/>
      <c r="W446" s="35" t="s">
        <v>68</v>
      </c>
      <c r="X446" s="549">
        <v>30</v>
      </c>
      <c r="Y446" s="550">
        <f>IFERROR(IF(X446="",0,CEILING((X446/$H446),1)*$H446),"")</f>
        <v>31.68</v>
      </c>
      <c r="Z446" s="36">
        <f>IFERROR(IF(Y446=0,"",ROUNDUP(Y446/H446,0)*0.01196),"")</f>
        <v>7.1760000000000004E-2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32.04545454545454</v>
      </c>
      <c r="BN446" s="64">
        <f>IFERROR(Y446*I446/H446,"0")</f>
        <v>33.839999999999996</v>
      </c>
      <c r="BO446" s="64">
        <f>IFERROR(1/J446*(X446/H446),"0")</f>
        <v>5.4632867132867136E-2</v>
      </c>
      <c r="BP446" s="64">
        <f>IFERROR(1/J446*(Y446/H446),"0")</f>
        <v>5.7692307692307696E-2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7"/>
      <c r="R447" s="557"/>
      <c r="S447" s="557"/>
      <c r="T447" s="558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6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7"/>
      <c r="R448" s="557"/>
      <c r="S448" s="557"/>
      <c r="T448" s="558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3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5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5.6818181818181817</v>
      </c>
      <c r="Y449" s="551">
        <f>IFERROR(Y446/H446,"0")+IFERROR(Y447/H447,"0")+IFERROR(Y448/H448,"0")</f>
        <v>6</v>
      </c>
      <c r="Z449" s="551">
        <f>IFERROR(IF(Z446="",0,Z446),"0")+IFERROR(IF(Z447="",0,Z447),"0")+IFERROR(IF(Z448="",0,Z448),"0")</f>
        <v>7.1760000000000004E-2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5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30</v>
      </c>
      <c r="Y450" s="551">
        <f>IFERROR(SUM(Y446:Y448),"0")</f>
        <v>31.68</v>
      </c>
      <c r="Z450" s="37"/>
      <c r="AA450" s="552"/>
      <c r="AB450" s="552"/>
      <c r="AC450" s="552"/>
    </row>
    <row r="451" spans="1:68" ht="14.25" hidden="1" customHeight="1" x14ac:dyDescent="0.25">
      <c r="A451" s="564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9">
        <v>181</v>
      </c>
      <c r="Y452" s="550">
        <f t="shared" ref="Y452:Y457" si="55">IFERROR(IF(X452="",0,CEILING((X452/$H452),1)*$H452),"")</f>
        <v>184.8</v>
      </c>
      <c r="Z452" s="36">
        <f>IFERROR(IF(Y452=0,"",ROUNDUP(Y452/H452,0)*0.01196),"")</f>
        <v>0.41860000000000003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193.34090909090907</v>
      </c>
      <c r="BN452" s="64">
        <f t="shared" ref="BN452:BN457" si="57">IFERROR(Y452*I452/H452,"0")</f>
        <v>197.39999999999998</v>
      </c>
      <c r="BO452" s="64">
        <f t="shared" ref="BO452:BO457" si="58">IFERROR(1/J452*(X452/H452),"0")</f>
        <v>0.32961829836829837</v>
      </c>
      <c r="BP452" s="64">
        <f t="shared" ref="BP452:BP457" si="59">IFERROR(1/J452*(Y452/H452),"0")</f>
        <v>0.33653846153846156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9">
        <v>43</v>
      </c>
      <c r="Y453" s="550">
        <f t="shared" si="55"/>
        <v>47.52</v>
      </c>
      <c r="Z453" s="36">
        <f>IFERROR(IF(Y453=0,"",ROUNDUP(Y453/H453,0)*0.01196),"")</f>
        <v>0.10764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45.931818181818173</v>
      </c>
      <c r="BN453" s="64">
        <f t="shared" si="57"/>
        <v>50.760000000000005</v>
      </c>
      <c r="BO453" s="64">
        <f t="shared" si="58"/>
        <v>7.8307109557109553E-2</v>
      </c>
      <c r="BP453" s="64">
        <f t="shared" si="59"/>
        <v>8.6538461538461536E-2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7"/>
      <c r="R454" s="557"/>
      <c r="S454" s="557"/>
      <c r="T454" s="558"/>
      <c r="U454" s="34"/>
      <c r="V454" s="34"/>
      <c r="W454" s="35" t="s">
        <v>68</v>
      </c>
      <c r="X454" s="549">
        <v>109</v>
      </c>
      <c r="Y454" s="550">
        <f t="shared" si="55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116.43181818181817</v>
      </c>
      <c r="BN454" s="64">
        <f t="shared" si="57"/>
        <v>118.44</v>
      </c>
      <c r="BO454" s="64">
        <f t="shared" si="58"/>
        <v>0.19849941724941728</v>
      </c>
      <c r="BP454" s="64">
        <f t="shared" si="59"/>
        <v>0.20192307692307693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7"/>
      <c r="R455" s="557"/>
      <c r="S455" s="557"/>
      <c r="T455" s="558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7"/>
      <c r="R456" s="557"/>
      <c r="S456" s="557"/>
      <c r="T456" s="558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7"/>
      <c r="R457" s="557"/>
      <c r="S457" s="557"/>
      <c r="T457" s="558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3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5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63.068181818181813</v>
      </c>
      <c r="Y458" s="551">
        <f>IFERROR(Y452/H452,"0")+IFERROR(Y453/H453,"0")+IFERROR(Y454/H454,"0")+IFERROR(Y455/H455,"0")+IFERROR(Y456/H456,"0")+IFERROR(Y457/H457,"0")</f>
        <v>65</v>
      </c>
      <c r="Z458" s="551">
        <f>IFERROR(IF(Z452="",0,Z452),"0")+IFERROR(IF(Z453="",0,Z453),"0")+IFERROR(IF(Z454="",0,Z454),"0")+IFERROR(IF(Z455="",0,Z455),"0")+IFERROR(IF(Z456="",0,Z456),"0")+IFERROR(IF(Z457="",0,Z457),"0")</f>
        <v>0.77740000000000009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55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333</v>
      </c>
      <c r="Y459" s="551">
        <f>IFERROR(SUM(Y452:Y457),"0")</f>
        <v>343.20000000000005</v>
      </c>
      <c r="Z459" s="37"/>
      <c r="AA459" s="552"/>
      <c r="AB459" s="552"/>
      <c r="AC459" s="552"/>
    </row>
    <row r="460" spans="1:68" ht="14.25" hidden="1" customHeight="1" x14ac:dyDescent="0.25">
      <c r="A460" s="564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7"/>
      <c r="R462" s="557"/>
      <c r="S462" s="557"/>
      <c r="T462" s="558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7"/>
      <c r="R463" s="557"/>
      <c r="S463" s="557"/>
      <c r="T463" s="558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3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5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5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77" t="s">
        <v>714</v>
      </c>
      <c r="B466" s="578"/>
      <c r="C466" s="578"/>
      <c r="D466" s="578"/>
      <c r="E466" s="578"/>
      <c r="F466" s="578"/>
      <c r="G466" s="578"/>
      <c r="H466" s="578"/>
      <c r="I466" s="578"/>
      <c r="J466" s="578"/>
      <c r="K466" s="578"/>
      <c r="L466" s="578"/>
      <c r="M466" s="578"/>
      <c r="N466" s="578"/>
      <c r="O466" s="578"/>
      <c r="P466" s="578"/>
      <c r="Q466" s="578"/>
      <c r="R466" s="578"/>
      <c r="S466" s="578"/>
      <c r="T466" s="578"/>
      <c r="U466" s="578"/>
      <c r="V466" s="578"/>
      <c r="W466" s="578"/>
      <c r="X466" s="578"/>
      <c r="Y466" s="578"/>
      <c r="Z466" s="578"/>
      <c r="AA466" s="48"/>
      <c r="AB466" s="48"/>
      <c r="AC466" s="48"/>
    </row>
    <row r="467" spans="1:68" ht="16.5" hidden="1" customHeight="1" x14ac:dyDescent="0.25">
      <c r="A467" s="565" t="s">
        <v>714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64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7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3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7"/>
      <c r="R471" s="557"/>
      <c r="S471" s="557"/>
      <c r="T471" s="558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7"/>
      <c r="R472" s="557"/>
      <c r="S472" s="557"/>
      <c r="T472" s="558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4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686" t="s">
        <v>731</v>
      </c>
      <c r="Q477" s="557"/>
      <c r="R477" s="557"/>
      <c r="S477" s="557"/>
      <c r="T477" s="558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3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7"/>
      <c r="R478" s="557"/>
      <c r="S478" s="557"/>
      <c r="T478" s="558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3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5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5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4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7"/>
      <c r="R482" s="557"/>
      <c r="S482" s="557"/>
      <c r="T482" s="558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7"/>
      <c r="R483" s="557"/>
      <c r="S483" s="557"/>
      <c r="T483" s="558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3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5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5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4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7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7"/>
      <c r="R487" s="557"/>
      <c r="S487" s="557"/>
      <c r="T487" s="558"/>
      <c r="U487" s="34"/>
      <c r="V487" s="34"/>
      <c r="W487" s="35" t="s">
        <v>68</v>
      </c>
      <c r="X487" s="549">
        <v>120</v>
      </c>
      <c r="Y487" s="550">
        <f>IFERROR(IF(X487="",0,CEILING((X487/$H487),1)*$H487),"")</f>
        <v>126</v>
      </c>
      <c r="Z487" s="36">
        <f>IFERROR(IF(Y487=0,"",ROUNDUP(Y487/H487,0)*0.01898),"")</f>
        <v>0.26572000000000001</v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126.92</v>
      </c>
      <c r="BN487" s="64">
        <f>IFERROR(Y487*I487/H487,"0")</f>
        <v>133.26599999999999</v>
      </c>
      <c r="BO487" s="64">
        <f>IFERROR(1/J487*(X487/H487),"0")</f>
        <v>0.20833333333333334</v>
      </c>
      <c r="BP487" s="64">
        <f>IFERROR(1/J487*(Y487/H487),"0")</f>
        <v>0.21875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7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7"/>
      <c r="R488" s="557"/>
      <c r="S488" s="557"/>
      <c r="T488" s="558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53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5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13.333333333333334</v>
      </c>
      <c r="Y489" s="551">
        <f>IFERROR(Y487/H487,"0")+IFERROR(Y488/H488,"0")</f>
        <v>14</v>
      </c>
      <c r="Z489" s="551">
        <f>IFERROR(IF(Z487="",0,Z487),"0")+IFERROR(IF(Z488="",0,Z488),"0")</f>
        <v>0.26572000000000001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55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120</v>
      </c>
      <c r="Y490" s="551">
        <f>IFERROR(SUM(Y487:Y488),"0")</f>
        <v>126</v>
      </c>
      <c r="Z490" s="37"/>
      <c r="AA490" s="552"/>
      <c r="AB490" s="552"/>
      <c r="AC490" s="552"/>
    </row>
    <row r="491" spans="1:68" ht="14.25" hidden="1" customHeight="1" x14ac:dyDescent="0.25">
      <c r="A491" s="564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8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7"/>
      <c r="R492" s="557"/>
      <c r="S492" s="557"/>
      <c r="T492" s="558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7"/>
      <c r="R493" s="557"/>
      <c r="S493" s="557"/>
      <c r="T493" s="558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53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5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55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5" t="s">
        <v>753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64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7" t="s">
        <v>756</v>
      </c>
      <c r="Q498" s="557"/>
      <c r="R498" s="557"/>
      <c r="S498" s="557"/>
      <c r="T498" s="558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53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55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55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18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9"/>
      <c r="P501" s="573" t="s">
        <v>758</v>
      </c>
      <c r="Q501" s="574"/>
      <c r="R501" s="574"/>
      <c r="S501" s="574"/>
      <c r="T501" s="574"/>
      <c r="U501" s="574"/>
      <c r="V501" s="575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7041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7207.4999999999991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9"/>
      <c r="P502" s="573" t="s">
        <v>759</v>
      </c>
      <c r="Q502" s="574"/>
      <c r="R502" s="574"/>
      <c r="S502" s="574"/>
      <c r="T502" s="574"/>
      <c r="U502" s="574"/>
      <c r="V502" s="575"/>
      <c r="W502" s="37" t="s">
        <v>68</v>
      </c>
      <c r="X502" s="551">
        <f>IFERROR(SUM(BM22:BM498),"0")</f>
        <v>7393.733427593118</v>
      </c>
      <c r="Y502" s="551">
        <f>IFERROR(SUM(BN22:BN498),"0")</f>
        <v>7568.7910000000002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9"/>
      <c r="P503" s="573" t="s">
        <v>760</v>
      </c>
      <c r="Q503" s="574"/>
      <c r="R503" s="574"/>
      <c r="S503" s="574"/>
      <c r="T503" s="574"/>
      <c r="U503" s="574"/>
      <c r="V503" s="575"/>
      <c r="W503" s="37" t="s">
        <v>761</v>
      </c>
      <c r="X503" s="38">
        <f>ROUNDUP(SUM(BO22:BO498),0)</f>
        <v>12</v>
      </c>
      <c r="Y503" s="38">
        <f>ROUNDUP(SUM(BP22:BP498),0)</f>
        <v>12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19"/>
      <c r="P504" s="573" t="s">
        <v>762</v>
      </c>
      <c r="Q504" s="574"/>
      <c r="R504" s="574"/>
      <c r="S504" s="574"/>
      <c r="T504" s="574"/>
      <c r="U504" s="574"/>
      <c r="V504" s="575"/>
      <c r="W504" s="37" t="s">
        <v>68</v>
      </c>
      <c r="X504" s="551">
        <f>GrossWeightTotal+PalletQtyTotal*25</f>
        <v>7693.733427593118</v>
      </c>
      <c r="Y504" s="551">
        <f>GrossWeightTotalR+PalletQtyTotalR*25</f>
        <v>7868.7910000000002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19"/>
      <c r="P505" s="573" t="s">
        <v>763</v>
      </c>
      <c r="Q505" s="574"/>
      <c r="R505" s="574"/>
      <c r="S505" s="574"/>
      <c r="T505" s="574"/>
      <c r="U505" s="574"/>
      <c r="V505" s="575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1078.0833822392644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1105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19"/>
      <c r="P506" s="573" t="s">
        <v>764</v>
      </c>
      <c r="Q506" s="574"/>
      <c r="R506" s="574"/>
      <c r="S506" s="574"/>
      <c r="T506" s="574"/>
      <c r="U506" s="574"/>
      <c r="V506" s="575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13.442630000000001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69" t="s">
        <v>100</v>
      </c>
      <c r="D508" s="692"/>
      <c r="E508" s="692"/>
      <c r="F508" s="692"/>
      <c r="G508" s="692"/>
      <c r="H508" s="693"/>
      <c r="I508" s="569" t="s">
        <v>250</v>
      </c>
      <c r="J508" s="692"/>
      <c r="K508" s="692"/>
      <c r="L508" s="692"/>
      <c r="M508" s="692"/>
      <c r="N508" s="692"/>
      <c r="O508" s="692"/>
      <c r="P508" s="692"/>
      <c r="Q508" s="692"/>
      <c r="R508" s="692"/>
      <c r="S508" s="693"/>
      <c r="T508" s="569" t="s">
        <v>535</v>
      </c>
      <c r="U508" s="693"/>
      <c r="V508" s="569" t="s">
        <v>591</v>
      </c>
      <c r="W508" s="692"/>
      <c r="X508" s="692"/>
      <c r="Y508" s="693"/>
      <c r="Z508" s="546" t="s">
        <v>647</v>
      </c>
      <c r="AA508" s="569" t="s">
        <v>714</v>
      </c>
      <c r="AB508" s="693"/>
      <c r="AC508" s="52"/>
      <c r="AF508" s="547"/>
    </row>
    <row r="509" spans="1:68" ht="14.25" customHeight="1" thickTop="1" x14ac:dyDescent="0.2">
      <c r="A509" s="845" t="s">
        <v>767</v>
      </c>
      <c r="B509" s="569" t="s">
        <v>62</v>
      </c>
      <c r="C509" s="569" t="s">
        <v>101</v>
      </c>
      <c r="D509" s="569" t="s">
        <v>116</v>
      </c>
      <c r="E509" s="569" t="s">
        <v>171</v>
      </c>
      <c r="F509" s="569" t="s">
        <v>193</v>
      </c>
      <c r="G509" s="569" t="s">
        <v>226</v>
      </c>
      <c r="H509" s="569" t="s">
        <v>100</v>
      </c>
      <c r="I509" s="569" t="s">
        <v>251</v>
      </c>
      <c r="J509" s="569" t="s">
        <v>291</v>
      </c>
      <c r="K509" s="569" t="s">
        <v>351</v>
      </c>
      <c r="L509" s="569" t="s">
        <v>394</v>
      </c>
      <c r="M509" s="569" t="s">
        <v>410</v>
      </c>
      <c r="N509" s="547"/>
      <c r="O509" s="569" t="s">
        <v>424</v>
      </c>
      <c r="P509" s="569" t="s">
        <v>434</v>
      </c>
      <c r="Q509" s="569" t="s">
        <v>441</v>
      </c>
      <c r="R509" s="569" t="s">
        <v>446</v>
      </c>
      <c r="S509" s="569" t="s">
        <v>525</v>
      </c>
      <c r="T509" s="569" t="s">
        <v>536</v>
      </c>
      <c r="U509" s="569" t="s">
        <v>571</v>
      </c>
      <c r="V509" s="569" t="s">
        <v>592</v>
      </c>
      <c r="W509" s="569" t="s">
        <v>624</v>
      </c>
      <c r="X509" s="569" t="s">
        <v>639</v>
      </c>
      <c r="Y509" s="569" t="s">
        <v>643</v>
      </c>
      <c r="Z509" s="569" t="s">
        <v>647</v>
      </c>
      <c r="AA509" s="569" t="s">
        <v>714</v>
      </c>
      <c r="AB509" s="569" t="s">
        <v>753</v>
      </c>
      <c r="AC509" s="52"/>
      <c r="AF509" s="547"/>
    </row>
    <row r="510" spans="1:68" ht="13.5" customHeight="1" thickBot="1" x14ac:dyDescent="0.25">
      <c r="A510" s="846"/>
      <c r="B510" s="570"/>
      <c r="C510" s="570"/>
      <c r="D510" s="570"/>
      <c r="E510" s="570"/>
      <c r="F510" s="570"/>
      <c r="G510" s="570"/>
      <c r="H510" s="570"/>
      <c r="I510" s="570"/>
      <c r="J510" s="570"/>
      <c r="K510" s="570"/>
      <c r="L510" s="570"/>
      <c r="M510" s="570"/>
      <c r="N510" s="547"/>
      <c r="O510" s="570"/>
      <c r="P510" s="570"/>
      <c r="Q510" s="570"/>
      <c r="R510" s="570"/>
      <c r="S510" s="570"/>
      <c r="T510" s="570"/>
      <c r="U510" s="570"/>
      <c r="V510" s="570"/>
      <c r="W510" s="570"/>
      <c r="X510" s="570"/>
      <c r="Y510" s="570"/>
      <c r="Z510" s="570"/>
      <c r="AA510" s="570"/>
      <c r="AB510" s="57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87.000000000000014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150.19999999999999</v>
      </c>
      <c r="E511" s="46">
        <f>IFERROR(Y87*1,"0")+IFERROR(Y88*1,"0")+IFERROR(Y89*1,"0")+IFERROR(Y93*1,"0")+IFERROR(Y94*1,"0")+IFERROR(Y95*1,"0")+IFERROR(Y96*1,"0")+IFERROR(Y97*1,"0")</f>
        <v>485.1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360.90000000000003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186.54000000000002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958.8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163.19999999999999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58.2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3480</v>
      </c>
      <c r="U511" s="46">
        <f>IFERROR(Y367*1,"0")+IFERROR(Y368*1,"0")+IFERROR(Y369*1,"0")+IFERROR(Y373*1,"0")+IFERROR(Y377*1,"0")+IFERROR(Y378*1,"0")+IFERROR(Y382*1,"0")</f>
        <v>64.800000000000011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70.2</v>
      </c>
      <c r="W511" s="46">
        <f>IFERROR(Y407*1,"0")+IFERROR(Y411*1,"0")+IFERROR(Y412*1,"0")+IFERROR(Y413*1,"0")+IFERROR(Y414*1,"0")</f>
        <v>86.4</v>
      </c>
      <c r="X511" s="46">
        <f>IFERROR(Y419*1,"0")</f>
        <v>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908.16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126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1 078,08"/>
        <filter val="1,61"/>
        <filter val="10,00"/>
        <filter val="109,00"/>
        <filter val="11,00"/>
        <filter val="11,32"/>
        <filter val="115,00"/>
        <filter val="12"/>
        <filter val="12,41"/>
        <filter val="120,00"/>
        <filter val="124,00"/>
        <filter val="13,00"/>
        <filter val="13,33"/>
        <filter val="13,78"/>
        <filter val="130,00"/>
        <filter val="14,00"/>
        <filter val="147,00"/>
        <filter val="148,00"/>
        <filter val="15,19"/>
        <filter val="151,00"/>
        <filter val="155,00"/>
        <filter val="156,47"/>
        <filter val="157,00"/>
        <filter val="161,00"/>
        <filter val="168,00"/>
        <filter val="173,33"/>
        <filter val="176,00"/>
        <filter val="18,00"/>
        <filter val="181,00"/>
        <filter val="185,00"/>
        <filter val="2 347,00"/>
        <filter val="2,04"/>
        <filter val="2,53"/>
        <filter val="20,00"/>
        <filter val="205,00"/>
        <filter val="21,00"/>
        <filter val="21,67"/>
        <filter val="22,00"/>
        <filter val="237,00"/>
        <filter val="238,00"/>
        <filter val="24,00"/>
        <filter val="245,00"/>
        <filter val="25,00"/>
        <filter val="26,00"/>
        <filter val="26,20"/>
        <filter val="261,00"/>
        <filter val="28,00"/>
        <filter val="29,00"/>
        <filter val="3,10"/>
        <filter val="3,25"/>
        <filter val="3,92"/>
        <filter val="30,00"/>
        <filter val="31,43"/>
        <filter val="32,00"/>
        <filter val="333,00"/>
        <filter val="38,15"/>
        <filter val="4,00"/>
        <filter val="4,44"/>
        <filter val="400,00"/>
        <filter val="416,00"/>
        <filter val="42,22"/>
        <filter val="43,00"/>
        <filter val="475,00"/>
        <filter val="478,00"/>
        <filter val="5,00"/>
        <filter val="5,68"/>
        <filter val="5,93"/>
        <filter val="52,00"/>
        <filter val="523,00"/>
        <filter val="54,76"/>
        <filter val="58,33"/>
        <filter val="6,00"/>
        <filter val="61,00"/>
        <filter val="63,07"/>
        <filter val="64,00"/>
        <filter val="67,00"/>
        <filter val="67,08"/>
        <filter val="686,00"/>
        <filter val="7 041,00"/>
        <filter val="7 393,73"/>
        <filter val="7 693,73"/>
        <filter val="7,22"/>
        <filter val="70,00"/>
        <filter val="71,00"/>
        <filter val="783,00"/>
        <filter val="8,00"/>
        <filter val="80,00"/>
        <filter val="81,00"/>
        <filter val="82,00"/>
        <filter val="87,00"/>
        <filter val="875,00"/>
        <filter val="9,00"/>
        <filter val="9,10"/>
        <filter val="93,00"/>
        <filter val="96,00"/>
        <filter val="99,00"/>
        <filter val="99,05"/>
      </filters>
    </filterColumn>
    <filterColumn colId="29" showButton="0"/>
    <filterColumn colId="30" showButton="0"/>
  </autoFilter>
  <mergeCells count="894"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P469:T469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P150:T150"/>
    <mergeCell ref="A218:O219"/>
    <mergeCell ref="P392:T392"/>
    <mergeCell ref="P28:T28"/>
    <mergeCell ref="P464:V464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U509:U510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A303:O304"/>
    <mergeCell ref="D290:E290"/>
    <mergeCell ref="P98:V98"/>
    <mergeCell ref="D94:E94"/>
    <mergeCell ref="P259:T259"/>
    <mergeCell ref="P148:T148"/>
    <mergeCell ref="P330:V330"/>
    <mergeCell ref="D289:E289"/>
    <mergeCell ref="P160:T160"/>
    <mergeCell ref="P209:T209"/>
    <mergeCell ref="A385:Z385"/>
    <mergeCell ref="P234:T234"/>
    <mergeCell ref="P325:V325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P453:T453"/>
    <mergeCell ref="A473:O474"/>
    <mergeCell ref="D411:E411"/>
    <mergeCell ref="D482:E482"/>
    <mergeCell ref="W509:W510"/>
    <mergeCell ref="P503:V503"/>
    <mergeCell ref="P459:V459"/>
    <mergeCell ref="A386:Z386"/>
    <mergeCell ref="A215:Z215"/>
    <mergeCell ref="D378:E378"/>
    <mergeCell ref="V509:V510"/>
    <mergeCell ref="P485:V485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29:T129"/>
    <mergeCell ref="P63:T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P115:T115"/>
    <mergeCell ref="A427:Z427"/>
    <mergeCell ref="D254:E254"/>
    <mergeCell ref="P238:T238"/>
    <mergeCell ref="P231:V231"/>
    <mergeCell ref="A359:O360"/>
    <mergeCell ref="D346:E346"/>
    <mergeCell ref="P229:T229"/>
    <mergeCell ref="P204:T204"/>
    <mergeCell ref="A418:Z418"/>
    <mergeCell ref="D283:E283"/>
    <mergeCell ref="A356:Z356"/>
    <mergeCell ref="P156:T156"/>
    <mergeCell ref="P99:V99"/>
    <mergeCell ref="P123:T123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61:E61"/>
    <mergeCell ref="P77:T77"/>
    <mergeCell ref="P110:T110"/>
    <mergeCell ref="A249:Z249"/>
    <mergeCell ref="A127:Z127"/>
    <mergeCell ref="A90:O91"/>
    <mergeCell ref="A403:O404"/>
    <mergeCell ref="D77:E77"/>
    <mergeCell ref="D369:E369"/>
    <mergeCell ref="P194:T194"/>
    <mergeCell ref="P250:T250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A363:O364"/>
    <mergeCell ref="P448:T448"/>
    <mergeCell ref="P206:T206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D347:E347"/>
    <mergeCell ref="A15:M15"/>
    <mergeCell ref="P17:T18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A460:Z4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