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1 машина Донецк_Бутырин\"/>
    </mc:Choice>
  </mc:AlternateContent>
  <xr:revisionPtr revIDLastSave="0" documentId="13_ncr:1_{E82DC509-2FC3-4810-A24F-8BEC231CA6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45" i="1"/>
  <c r="Y49" i="1"/>
  <c r="Y58" i="1"/>
  <c r="BP89" i="1"/>
  <c r="BN89" i="1"/>
  <c r="Z89" i="1"/>
  <c r="BP94" i="1"/>
  <c r="BN94" i="1"/>
  <c r="Z94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84" i="1"/>
  <c r="BN184" i="1"/>
  <c r="Z184" i="1"/>
  <c r="Z185" i="1" s="1"/>
  <c r="Y186" i="1"/>
  <c r="Y214" i="1"/>
  <c r="Y213" i="1"/>
  <c r="BP204" i="1"/>
  <c r="BN204" i="1"/>
  <c r="Z204" i="1"/>
  <c r="BP208" i="1"/>
  <c r="BN208" i="1"/>
  <c r="Z208" i="1"/>
  <c r="BP227" i="1"/>
  <c r="BN227" i="1"/>
  <c r="Z227" i="1"/>
  <c r="BP251" i="1"/>
  <c r="BN251" i="1"/>
  <c r="Z251" i="1"/>
  <c r="BP261" i="1"/>
  <c r="BN261" i="1"/>
  <c r="Z261" i="1"/>
  <c r="Z263" i="1" s="1"/>
  <c r="Y264" i="1"/>
  <c r="P511" i="1"/>
  <c r="Y275" i="1"/>
  <c r="BP274" i="1"/>
  <c r="BN274" i="1"/>
  <c r="Z274" i="1"/>
  <c r="Z275" i="1" s="1"/>
  <c r="Y279" i="1"/>
  <c r="BP278" i="1"/>
  <c r="BN278" i="1"/>
  <c r="Z278" i="1"/>
  <c r="Z279" i="1" s="1"/>
  <c r="Q511" i="1"/>
  <c r="Y284" i="1"/>
  <c r="BP283" i="1"/>
  <c r="BN283" i="1"/>
  <c r="Z283" i="1"/>
  <c r="Z284" i="1" s="1"/>
  <c r="R511" i="1"/>
  <c r="Y293" i="1"/>
  <c r="BP288" i="1"/>
  <c r="BN288" i="1"/>
  <c r="Z288" i="1"/>
  <c r="Y294" i="1"/>
  <c r="BP316" i="1"/>
  <c r="BN316" i="1"/>
  <c r="Z316" i="1"/>
  <c r="Y318" i="1"/>
  <c r="BP322" i="1"/>
  <c r="BN322" i="1"/>
  <c r="Z322" i="1"/>
  <c r="Y324" i="1"/>
  <c r="BP345" i="1"/>
  <c r="BN345" i="1"/>
  <c r="Z345" i="1"/>
  <c r="BP353" i="1"/>
  <c r="BN353" i="1"/>
  <c r="Z353" i="1"/>
  <c r="Z354" i="1" s="1"/>
  <c r="Z370" i="1"/>
  <c r="BP368" i="1"/>
  <c r="BN368" i="1"/>
  <c r="Z368" i="1"/>
  <c r="Y370" i="1"/>
  <c r="Y37" i="1"/>
  <c r="Y64" i="1"/>
  <c r="Y70" i="1"/>
  <c r="BP76" i="1"/>
  <c r="BN76" i="1"/>
  <c r="Z76" i="1"/>
  <c r="Y91" i="1"/>
  <c r="Y98" i="1"/>
  <c r="BP103" i="1"/>
  <c r="BN103" i="1"/>
  <c r="Z103" i="1"/>
  <c r="Z106" i="1" s="1"/>
  <c r="BP111" i="1"/>
  <c r="BN111" i="1"/>
  <c r="Z111" i="1"/>
  <c r="Y120" i="1"/>
  <c r="BP115" i="1"/>
  <c r="BN115" i="1"/>
  <c r="Z115" i="1"/>
  <c r="BP123" i="1"/>
  <c r="BN123" i="1"/>
  <c r="Z123" i="1"/>
  <c r="Z124" i="1" s="1"/>
  <c r="Y125" i="1"/>
  <c r="Z151" i="1"/>
  <c r="BP167" i="1"/>
  <c r="BN167" i="1"/>
  <c r="Z167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BP224" i="1"/>
  <c r="BN224" i="1"/>
  <c r="Z224" i="1"/>
  <c r="Y255" i="1"/>
  <c r="BP269" i="1"/>
  <c r="BN269" i="1"/>
  <c r="Z269" i="1"/>
  <c r="Y271" i="1"/>
  <c r="Y276" i="1"/>
  <c r="Y280" i="1"/>
  <c r="Y285" i="1"/>
  <c r="BP292" i="1"/>
  <c r="BN292" i="1"/>
  <c r="Z292" i="1"/>
  <c r="Y303" i="1"/>
  <c r="BP296" i="1"/>
  <c r="BN296" i="1"/>
  <c r="Z296" i="1"/>
  <c r="Y304" i="1"/>
  <c r="BP300" i="1"/>
  <c r="BN300" i="1"/>
  <c r="Z300" i="1"/>
  <c r="BP308" i="1"/>
  <c r="BN308" i="1"/>
  <c r="Z308" i="1"/>
  <c r="Z324" i="1"/>
  <c r="Y349" i="1"/>
  <c r="BP358" i="1"/>
  <c r="BN358" i="1"/>
  <c r="Z358" i="1"/>
  <c r="Z359" i="1" s="1"/>
  <c r="Y360" i="1"/>
  <c r="F511" i="1"/>
  <c r="H9" i="1"/>
  <c r="B511" i="1"/>
  <c r="X502" i="1"/>
  <c r="X503" i="1"/>
  <c r="X505" i="1"/>
  <c r="Y24" i="1"/>
  <c r="Z27" i="1"/>
  <c r="Z32" i="1" s="1"/>
  <c r="BN27" i="1"/>
  <c r="Y502" i="1" s="1"/>
  <c r="Y504" i="1" s="1"/>
  <c r="Z29" i="1"/>
  <c r="BN29" i="1"/>
  <c r="Z31" i="1"/>
  <c r="BN31" i="1"/>
  <c r="Z35" i="1"/>
  <c r="Z36" i="1" s="1"/>
  <c r="BN35" i="1"/>
  <c r="BP35" i="1"/>
  <c r="Y503" i="1" s="1"/>
  <c r="Z41" i="1"/>
  <c r="Z44" i="1" s="1"/>
  <c r="BN41" i="1"/>
  <c r="BP41" i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01" i="1"/>
  <c r="Z58" i="1"/>
  <c r="Z506" i="1" s="1"/>
  <c r="X504" i="1"/>
  <c r="Z213" i="1"/>
  <c r="Z415" i="1"/>
  <c r="Z231" i="1"/>
  <c r="Y501" i="1"/>
  <c r="Z303" i="1"/>
  <c r="Z119" i="1"/>
  <c r="Z293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<sst xmlns="http://schemas.openxmlformats.org/spreadsheetml/2006/main" count="2209" uniqueCount="805">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</sst>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1" t="s">
        <v>0</v>
      </c>
      <c r="E1" s="574"/>
      <c r="F1" s="574"/>
      <c r="G1" s="12" t="s">
        <v>1</v>
      </c>
      <c r="H1" s="81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58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2" t="s">
        <v>8</v>
      </c>
      <c r="B5" s="577"/>
      <c r="C5" s="578"/>
      <c r="D5" s="653"/>
      <c r="E5" s="655"/>
      <c r="F5" s="611" t="s">
        <v>9</v>
      </c>
      <c r="G5" s="578"/>
      <c r="H5" s="653"/>
      <c r="I5" s="654"/>
      <c r="J5" s="654"/>
      <c r="K5" s="654"/>
      <c r="L5" s="654"/>
      <c r="M5" s="655"/>
      <c r="N5" s="58"/>
      <c r="P5" s="24" t="s">
        <v>10</v>
      </c>
      <c r="Q5" s="596">
        <v>45908</v>
      </c>
      <c r="R5" s="597"/>
      <c r="T5" s="748" t="s">
        <v>11</v>
      </c>
      <c r="U5" s="736"/>
      <c r="V5" s="75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2" t="s">
        <v>13</v>
      </c>
      <c r="B6" s="577"/>
      <c r="C6" s="578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97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56" t="s">
        <v>16</v>
      </c>
      <c r="U6" s="736"/>
      <c r="V6" s="674" t="s">
        <v>17</v>
      </c>
      <c r="W6" s="675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1" t="str">
        <f>IFERROR(VLOOKUP(DeliveryAddress,Table,3,0),1)</f>
        <v>4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58"/>
      <c r="U7" s="736"/>
      <c r="V7" s="676"/>
      <c r="W7" s="677"/>
      <c r="AB7" s="51"/>
      <c r="AC7" s="51"/>
      <c r="AD7" s="51"/>
      <c r="AE7" s="51"/>
    </row>
    <row r="8" spans="1:32" s="543" customFormat="1" ht="25.5" customHeight="1" x14ac:dyDescent="0.2">
      <c r="A8" s="593" t="s">
        <v>18</v>
      </c>
      <c r="B8" s="570"/>
      <c r="C8" s="571"/>
      <c r="D8" s="838"/>
      <c r="E8" s="839"/>
      <c r="F8" s="839"/>
      <c r="G8" s="839"/>
      <c r="H8" s="839"/>
      <c r="I8" s="839"/>
      <c r="J8" s="839"/>
      <c r="K8" s="839"/>
      <c r="L8" s="839"/>
      <c r="M8" s="840"/>
      <c r="N8" s="61"/>
      <c r="P8" s="24" t="s">
        <v>19</v>
      </c>
      <c r="Q8" s="751">
        <v>0.41666666666666669</v>
      </c>
      <c r="R8" s="752"/>
      <c r="T8" s="558"/>
      <c r="U8" s="736"/>
      <c r="V8" s="676"/>
      <c r="W8" s="677"/>
      <c r="AB8" s="51"/>
      <c r="AC8" s="51"/>
      <c r="AD8" s="51"/>
      <c r="AE8" s="51"/>
    </row>
    <row r="9" spans="1:32" s="543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27"/>
      <c r="E9" s="628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628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8"/>
      <c r="L9" s="628"/>
      <c r="M9" s="628"/>
      <c r="N9" s="541"/>
      <c r="P9" s="26" t="s">
        <v>20</v>
      </c>
      <c r="Q9" s="787"/>
      <c r="R9" s="616"/>
      <c r="T9" s="558"/>
      <c r="U9" s="736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27"/>
      <c r="E10" s="628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690" t="str">
        <f>IFERROR(VLOOKUP($D$10,Proxy,2,FALSE),"")</f>
        <v/>
      </c>
      <c r="I10" s="558"/>
      <c r="J10" s="558"/>
      <c r="K10" s="558"/>
      <c r="L10" s="558"/>
      <c r="M10" s="558"/>
      <c r="N10" s="542"/>
      <c r="P10" s="26" t="s">
        <v>21</v>
      </c>
      <c r="Q10" s="757"/>
      <c r="R10" s="758"/>
      <c r="U10" s="24" t="s">
        <v>22</v>
      </c>
      <c r="V10" s="870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8"/>
      <c r="R11" s="597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0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51"/>
      <c r="R12" s="752"/>
      <c r="S12" s="23"/>
      <c r="U12" s="24"/>
      <c r="V12" s="574"/>
      <c r="W12" s="558"/>
      <c r="AB12" s="51"/>
      <c r="AC12" s="51"/>
      <c r="AD12" s="51"/>
      <c r="AE12" s="51"/>
    </row>
    <row r="13" spans="1:32" s="543" customFormat="1" ht="23.25" customHeight="1" x14ac:dyDescent="0.2">
      <c r="A13" s="720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0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3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7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3" t="s">
        <v>35</v>
      </c>
      <c r="B17" s="553" t="s">
        <v>36</v>
      </c>
      <c r="C17" s="782" t="s">
        <v>37</v>
      </c>
      <c r="D17" s="553" t="s">
        <v>38</v>
      </c>
      <c r="E17" s="554"/>
      <c r="F17" s="553" t="s">
        <v>39</v>
      </c>
      <c r="G17" s="553" t="s">
        <v>40</v>
      </c>
      <c r="H17" s="553" t="s">
        <v>41</v>
      </c>
      <c r="I17" s="553" t="s">
        <v>42</v>
      </c>
      <c r="J17" s="553" t="s">
        <v>43</v>
      </c>
      <c r="K17" s="553" t="s">
        <v>44</v>
      </c>
      <c r="L17" s="553" t="s">
        <v>45</v>
      </c>
      <c r="M17" s="553" t="s">
        <v>46</v>
      </c>
      <c r="N17" s="553" t="s">
        <v>47</v>
      </c>
      <c r="O17" s="553" t="s">
        <v>48</v>
      </c>
      <c r="P17" s="553" t="s">
        <v>49</v>
      </c>
      <c r="Q17" s="800"/>
      <c r="R17" s="800"/>
      <c r="S17" s="800"/>
      <c r="T17" s="554"/>
      <c r="U17" s="592" t="s">
        <v>50</v>
      </c>
      <c r="V17" s="578"/>
      <c r="W17" s="553" t="s">
        <v>51</v>
      </c>
      <c r="X17" s="553" t="s">
        <v>52</v>
      </c>
      <c r="Y17" s="584" t="s">
        <v>53</v>
      </c>
      <c r="Z17" s="668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555"/>
      <c r="E18" s="55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55"/>
      <c r="Q18" s="801"/>
      <c r="R18" s="801"/>
      <c r="S18" s="801"/>
      <c r="T18" s="556"/>
      <c r="U18" s="67" t="s">
        <v>60</v>
      </c>
      <c r="V18" s="67" t="s">
        <v>61</v>
      </c>
      <c r="W18" s="566"/>
      <c r="X18" s="566"/>
      <c r="Y18" s="585"/>
      <c r="Z18" s="669"/>
      <c r="AA18" s="670"/>
      <c r="AB18" s="670"/>
      <c r="AC18" s="670"/>
      <c r="AD18" s="608"/>
      <c r="AE18" s="609"/>
      <c r="AF18" s="610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8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4"/>
      <c r="AB20" s="544"/>
      <c r="AC20" s="544"/>
    </row>
    <row r="21" spans="1:68" ht="14.25" customHeight="1" x14ac:dyDescent="0.25">
      <c r="A21" s="56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9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9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9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9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9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8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4"/>
      <c r="AB39" s="544"/>
      <c r="AC39" s="544"/>
    </row>
    <row r="40" spans="1:68" ht="14.25" customHeight="1" x14ac:dyDescent="0.25">
      <c r="A40" s="56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9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9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9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9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8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4"/>
      <c r="AB50" s="544"/>
      <c r="AC50" s="544"/>
    </row>
    <row r="51" spans="1:68" ht="14.25" customHeight="1" x14ac:dyDescent="0.25">
      <c r="A51" s="56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9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9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9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9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7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9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59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9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59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9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68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4"/>
      <c r="AB85" s="544"/>
      <c r="AC85" s="544"/>
    </row>
    <row r="86" spans="1:68" ht="14.25" customHeight="1" x14ac:dyDescent="0.25">
      <c r="A86" s="56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59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9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64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58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61.716296296296299</v>
      </c>
      <c r="BN93" s="64">
        <f>IFERROR(Y93*I93/H93,"0")</f>
        <v>68.951999999999998</v>
      </c>
      <c r="BO93" s="64">
        <f>IFERROR(1/J93*(X93/H93),"0")</f>
        <v>0.11188271604938273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7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59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7.1604938271604945</v>
      </c>
      <c r="Y98" s="551">
        <f>IFERROR(Y93/H93,"0")+IFERROR(Y94/H94,"0")+IFERROR(Y95/H95,"0")+IFERROR(Y96/H96,"0")+IFERROR(Y97/H97,"0")</f>
        <v>8</v>
      </c>
      <c r="Z98" s="551">
        <f>IFERROR(IF(Z93="",0,Z93),"0")+IFERROR(IF(Z94="",0,Z94),"0")+IFERROR(IF(Z95="",0,Z95),"0")+IFERROR(IF(Z96="",0,Z96),"0")+IFERROR(IF(Z97="",0,Z97),"0")</f>
        <v>0.15184</v>
      </c>
      <c r="AA98" s="552"/>
      <c r="AB98" s="552"/>
      <c r="AC98" s="552"/>
    </row>
    <row r="99" spans="1:68" x14ac:dyDescent="0.2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9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58</v>
      </c>
      <c r="Y99" s="551">
        <f>IFERROR(SUM(Y93:Y97),"0")</f>
        <v>64.8</v>
      </c>
      <c r="Z99" s="37"/>
      <c r="AA99" s="552"/>
      <c r="AB99" s="552"/>
      <c r="AC99" s="552"/>
    </row>
    <row r="100" spans="1:68" ht="16.5" customHeight="1" x14ac:dyDescent="0.25">
      <c r="A100" s="568" t="s">
        <v>193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4"/>
      <c r="AB100" s="544"/>
      <c r="AC100" s="544"/>
    </row>
    <row r="101" spans="1:68" ht="14.25" customHeight="1" x14ac:dyDescent="0.25">
      <c r="A101" s="567" t="s">
        <v>102</v>
      </c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7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9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58"/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9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7" t="s">
        <v>134</v>
      </c>
      <c r="B108" s="558"/>
      <c r="C108" s="558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558"/>
      <c r="S108" s="558"/>
      <c r="T108" s="558"/>
      <c r="U108" s="558"/>
      <c r="V108" s="558"/>
      <c r="W108" s="558"/>
      <c r="X108" s="558"/>
      <c r="Y108" s="558"/>
      <c r="Z108" s="558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57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9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58"/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9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7" t="s">
        <v>72</v>
      </c>
      <c r="B114" s="558"/>
      <c r="C114" s="558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558"/>
      <c r="O114" s="558"/>
      <c r="P114" s="558"/>
      <c r="Q114" s="558"/>
      <c r="R114" s="558"/>
      <c r="S114" s="558"/>
      <c r="T114" s="558"/>
      <c r="U114" s="558"/>
      <c r="V114" s="558"/>
      <c r="W114" s="558"/>
      <c r="X114" s="558"/>
      <c r="Y114" s="558"/>
      <c r="Z114" s="558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96</v>
      </c>
      <c r="Y115" s="550">
        <f>IFERROR(IF(X115="",0,CEILING((X115/$H115),1)*$H115),"")</f>
        <v>97.199999999999989</v>
      </c>
      <c r="Z115" s="36">
        <f>IFERROR(IF(Y115=0,"",ROUNDUP(Y115/H115,0)*0.01898),"")</f>
        <v>0.22776000000000002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102.08</v>
      </c>
      <c r="BN115" s="64">
        <f>IFERROR(Y115*I115/H115,"0")</f>
        <v>103.35599999999998</v>
      </c>
      <c r="BO115" s="64">
        <f>IFERROR(1/J115*(X115/H115),"0")</f>
        <v>0.1851851851851852</v>
      </c>
      <c r="BP115" s="64">
        <f>IFERROR(1/J115*(Y115/H115),"0")</f>
        <v>0.1875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7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9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11.851851851851853</v>
      </c>
      <c r="Y119" s="551">
        <f>IFERROR(Y115/H115,"0")+IFERROR(Y116/H116,"0")+IFERROR(Y117/H117,"0")+IFERROR(Y118/H118,"0")</f>
        <v>12</v>
      </c>
      <c r="Z119" s="551">
        <f>IFERROR(IF(Z115="",0,Z115),"0")+IFERROR(IF(Z116="",0,Z116),"0")+IFERROR(IF(Z117="",0,Z117),"0")+IFERROR(IF(Z118="",0,Z118),"0")</f>
        <v>0.22776000000000002</v>
      </c>
      <c r="AA119" s="552"/>
      <c r="AB119" s="552"/>
      <c r="AC119" s="552"/>
    </row>
    <row r="120" spans="1:68" x14ac:dyDescent="0.2">
      <c r="A120" s="558"/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9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96</v>
      </c>
      <c r="Y120" s="551">
        <f>IFERROR(SUM(Y115:Y118),"0")</f>
        <v>97.199999999999989</v>
      </c>
      <c r="Z120" s="37"/>
      <c r="AA120" s="552"/>
      <c r="AB120" s="552"/>
      <c r="AC120" s="552"/>
    </row>
    <row r="121" spans="1:68" ht="14.25" customHeight="1" x14ac:dyDescent="0.25">
      <c r="A121" s="567" t="s">
        <v>164</v>
      </c>
      <c r="B121" s="558"/>
      <c r="C121" s="558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58"/>
      <c r="Z121" s="558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1"/>
      <c r="R123" s="561"/>
      <c r="S123" s="561"/>
      <c r="T123" s="562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57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9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58"/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9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68" t="s">
        <v>226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4"/>
      <c r="AB126" s="544"/>
      <c r="AC126" s="544"/>
    </row>
    <row r="127" spans="1:68" ht="14.25" customHeight="1" x14ac:dyDescent="0.25">
      <c r="A127" s="567" t="s">
        <v>102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558"/>
      <c r="S127" s="558"/>
      <c r="T127" s="558"/>
      <c r="U127" s="558"/>
      <c r="V127" s="558"/>
      <c r="W127" s="558"/>
      <c r="X127" s="558"/>
      <c r="Y127" s="558"/>
      <c r="Z127" s="558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1"/>
      <c r="R129" s="561"/>
      <c r="S129" s="561"/>
      <c r="T129" s="562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57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9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58"/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9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7" t="s">
        <v>63</v>
      </c>
      <c r="B132" s="558"/>
      <c r="C132" s="558"/>
      <c r="D132" s="558"/>
      <c r="E132" s="558"/>
      <c r="F132" s="558"/>
      <c r="G132" s="558"/>
      <c r="H132" s="558"/>
      <c r="I132" s="558"/>
      <c r="J132" s="558"/>
      <c r="K132" s="558"/>
      <c r="L132" s="558"/>
      <c r="M132" s="558"/>
      <c r="N132" s="558"/>
      <c r="O132" s="558"/>
      <c r="P132" s="558"/>
      <c r="Q132" s="558"/>
      <c r="R132" s="558"/>
      <c r="S132" s="558"/>
      <c r="T132" s="558"/>
      <c r="U132" s="558"/>
      <c r="V132" s="558"/>
      <c r="W132" s="558"/>
      <c r="X132" s="558"/>
      <c r="Y132" s="558"/>
      <c r="Z132" s="558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5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1"/>
      <c r="R134" s="561"/>
      <c r="S134" s="561"/>
      <c r="T134" s="562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57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9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58"/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9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7" t="s">
        <v>72</v>
      </c>
      <c r="B137" s="558"/>
      <c r="C137" s="558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1"/>
      <c r="R139" s="561"/>
      <c r="S139" s="561"/>
      <c r="T139" s="562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57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9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58"/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9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68" t="s">
        <v>100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4"/>
      <c r="AB142" s="544"/>
      <c r="AC142" s="544"/>
    </row>
    <row r="143" spans="1:68" ht="14.25" customHeight="1" x14ac:dyDescent="0.25">
      <c r="A143" s="567" t="s">
        <v>102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8"/>
      <c r="M143" s="558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1"/>
      <c r="R144" s="561"/>
      <c r="S144" s="561"/>
      <c r="T144" s="562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9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58"/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9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7" t="s">
        <v>63</v>
      </c>
      <c r="B147" s="558"/>
      <c r="C147" s="558"/>
      <c r="D147" s="558"/>
      <c r="E147" s="558"/>
      <c r="F147" s="558"/>
      <c r="G147" s="558"/>
      <c r="H147" s="558"/>
      <c r="I147" s="558"/>
      <c r="J147" s="558"/>
      <c r="K147" s="558"/>
      <c r="L147" s="558"/>
      <c r="M147" s="558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7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59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8"/>
      <c r="B152" s="558"/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558"/>
      <c r="O152" s="559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8" t="s">
        <v>251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4"/>
      <c r="AB154" s="544"/>
      <c r="AC154" s="544"/>
    </row>
    <row r="155" spans="1:68" ht="14.25" customHeight="1" x14ac:dyDescent="0.25">
      <c r="A155" s="567" t="s">
        <v>134</v>
      </c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7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9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58"/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9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7" t="s">
        <v>63</v>
      </c>
      <c r="B159" s="558"/>
      <c r="C159" s="558"/>
      <c r="D159" s="558"/>
      <c r="E159" s="558"/>
      <c r="F159" s="558"/>
      <c r="G159" s="558"/>
      <c r="H159" s="558"/>
      <c r="I159" s="558"/>
      <c r="J159" s="558"/>
      <c r="K159" s="558"/>
      <c r="L159" s="558"/>
      <c r="M159" s="55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58"/>
      <c r="Z159" s="558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9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58"/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9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7" t="s">
        <v>94</v>
      </c>
      <c r="B171" s="558"/>
      <c r="C171" s="558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8"/>
      <c r="S171" s="558"/>
      <c r="T171" s="558"/>
      <c r="U171" s="558"/>
      <c r="V171" s="558"/>
      <c r="W171" s="558"/>
      <c r="X171" s="558"/>
      <c r="Y171" s="558"/>
      <c r="Z171" s="558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9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8"/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9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7" t="s">
        <v>288</v>
      </c>
      <c r="B177" s="558"/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8"/>
      <c r="S177" s="558"/>
      <c r="T177" s="558"/>
      <c r="U177" s="558"/>
      <c r="V177" s="558"/>
      <c r="W177" s="558"/>
      <c r="X177" s="558"/>
      <c r="Y177" s="558"/>
      <c r="Z177" s="558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9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8"/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9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8" t="s">
        <v>291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4"/>
      <c r="AB181" s="544"/>
      <c r="AC181" s="544"/>
    </row>
    <row r="182" spans="1:68" ht="14.25" customHeight="1" x14ac:dyDescent="0.25">
      <c r="A182" s="567" t="s">
        <v>102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558"/>
      <c r="S182" s="558"/>
      <c r="T182" s="558"/>
      <c r="U182" s="558"/>
      <c r="V182" s="558"/>
      <c r="W182" s="558"/>
      <c r="X182" s="558"/>
      <c r="Y182" s="558"/>
      <c r="Z182" s="558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9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8"/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9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7" t="s">
        <v>134</v>
      </c>
      <c r="B187" s="558"/>
      <c r="C187" s="558"/>
      <c r="D187" s="558"/>
      <c r="E187" s="558"/>
      <c r="F187" s="558"/>
      <c r="G187" s="558"/>
      <c r="H187" s="558"/>
      <c r="I187" s="558"/>
      <c r="J187" s="558"/>
      <c r="K187" s="558"/>
      <c r="L187" s="558"/>
      <c r="M187" s="558"/>
      <c r="N187" s="558"/>
      <c r="O187" s="558"/>
      <c r="P187" s="558"/>
      <c r="Q187" s="558"/>
      <c r="R187" s="558"/>
      <c r="S187" s="558"/>
      <c r="T187" s="558"/>
      <c r="U187" s="558"/>
      <c r="V187" s="558"/>
      <c r="W187" s="558"/>
      <c r="X187" s="558"/>
      <c r="Y187" s="558"/>
      <c r="Z187" s="558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9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8"/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9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7" t="s">
        <v>63</v>
      </c>
      <c r="B192" s="558"/>
      <c r="C192" s="558"/>
      <c r="D192" s="558"/>
      <c r="E192" s="558"/>
      <c r="F192" s="558"/>
      <c r="G192" s="558"/>
      <c r="H192" s="558"/>
      <c r="I192" s="558"/>
      <c r="J192" s="558"/>
      <c r="K192" s="558"/>
      <c r="L192" s="558"/>
      <c r="M192" s="558"/>
      <c r="N192" s="558"/>
      <c r="O192" s="558"/>
      <c r="P192" s="558"/>
      <c r="Q192" s="558"/>
      <c r="R192" s="558"/>
      <c r="S192" s="558"/>
      <c r="T192" s="558"/>
      <c r="U192" s="558"/>
      <c r="V192" s="558"/>
      <c r="W192" s="558"/>
      <c r="X192" s="558"/>
      <c r="Y192" s="558"/>
      <c r="Z192" s="558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9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58"/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9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7" t="s">
        <v>72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72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72</v>
      </c>
      <c r="Y210" s="550">
        <f t="shared" si="21"/>
        <v>72</v>
      </c>
      <c r="Z210" s="36">
        <f t="shared" si="26"/>
        <v>0.1953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79.560000000000016</v>
      </c>
      <c r="BN210" s="64">
        <f t="shared" si="23"/>
        <v>79.560000000000016</v>
      </c>
      <c r="BO210" s="64">
        <f t="shared" si="24"/>
        <v>0.16483516483516486</v>
      </c>
      <c r="BP210" s="64">
        <f t="shared" si="25"/>
        <v>0.16483516483516486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7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9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60</v>
      </c>
      <c r="Y213" s="551">
        <f>IFERROR(Y204/H204,"0")+IFERROR(Y205/H205,"0")+IFERROR(Y206/H206,"0")+IFERROR(Y207/H207,"0")+IFERROR(Y208/H208,"0")+IFERROR(Y209/H209,"0")+IFERROR(Y210/H210,"0")+IFERROR(Y211/H211,"0")+IFERROR(Y212/H212,"0")</f>
        <v>60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0.3906</v>
      </c>
      <c r="AA213" s="552"/>
      <c r="AB213" s="552"/>
      <c r="AC213" s="552"/>
    </row>
    <row r="214" spans="1:68" x14ac:dyDescent="0.2">
      <c r="A214" s="558"/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9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144</v>
      </c>
      <c r="Y214" s="551">
        <f>IFERROR(SUM(Y204:Y212),"0")</f>
        <v>144</v>
      </c>
      <c r="Z214" s="37"/>
      <c r="AA214" s="552"/>
      <c r="AB214" s="552"/>
      <c r="AC214" s="552"/>
    </row>
    <row r="215" spans="1:68" ht="14.25" customHeight="1" x14ac:dyDescent="0.25">
      <c r="A215" s="567" t="s">
        <v>164</v>
      </c>
      <c r="B215" s="558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  <c r="N215" s="558"/>
      <c r="O215" s="558"/>
      <c r="P215" s="558"/>
      <c r="Q215" s="558"/>
      <c r="R215" s="558"/>
      <c r="S215" s="558"/>
      <c r="T215" s="558"/>
      <c r="U215" s="558"/>
      <c r="V215" s="558"/>
      <c r="W215" s="558"/>
      <c r="X215" s="558"/>
      <c r="Y215" s="558"/>
      <c r="Z215" s="558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7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59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58"/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9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68" t="s">
        <v>351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4"/>
      <c r="AB220" s="544"/>
      <c r="AC220" s="544"/>
    </row>
    <row r="221" spans="1:68" ht="14.25" customHeight="1" x14ac:dyDescent="0.25">
      <c r="A221" s="567" t="s">
        <v>102</v>
      </c>
      <c r="B221" s="558"/>
      <c r="C221" s="558"/>
      <c r="D221" s="558"/>
      <c r="E221" s="558"/>
      <c r="F221" s="558"/>
      <c r="G221" s="558"/>
      <c r="H221" s="558"/>
      <c r="I221" s="558"/>
      <c r="J221" s="558"/>
      <c r="K221" s="558"/>
      <c r="L221" s="558"/>
      <c r="M221" s="558"/>
      <c r="N221" s="558"/>
      <c r="O221" s="558"/>
      <c r="P221" s="558"/>
      <c r="Q221" s="558"/>
      <c r="R221" s="558"/>
      <c r="S221" s="558"/>
      <c r="T221" s="558"/>
      <c r="U221" s="558"/>
      <c r="V221" s="558"/>
      <c r="W221" s="558"/>
      <c r="X221" s="558"/>
      <c r="Y221" s="558"/>
      <c r="Z221" s="558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7" t="s">
        <v>363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4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9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58"/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9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7" t="s">
        <v>134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9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8"/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9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7" t="s">
        <v>378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22" t="s">
        <v>381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7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9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58"/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9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7" t="s">
        <v>383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89" t="s">
        <v>389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59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59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68" t="s">
        <v>394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4"/>
      <c r="AB248" s="544"/>
      <c r="AC248" s="544"/>
    </row>
    <row r="249" spans="1:68" ht="14.25" customHeight="1" x14ac:dyDescent="0.25">
      <c r="A249" s="56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7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59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59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68" t="s">
        <v>410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4"/>
      <c r="AB257" s="544"/>
      <c r="AC257" s="544"/>
    </row>
    <row r="258" spans="1:68" ht="14.25" customHeight="1" x14ac:dyDescent="0.25">
      <c r="A258" s="56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415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45" t="s">
        <v>422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9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59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68" t="s">
        <v>424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4"/>
      <c r="AB265" s="544"/>
      <c r="AC265" s="544"/>
    </row>
    <row r="266" spans="1:68" ht="14.25" customHeight="1" x14ac:dyDescent="0.25">
      <c r="A266" s="56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27</v>
      </c>
      <c r="Y268" s="550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29.835000000000001</v>
      </c>
      <c r="BN268" s="64">
        <f>IFERROR(Y268*I268/H268,"0")</f>
        <v>31.824000000000002</v>
      </c>
      <c r="BO268" s="64">
        <f>IFERROR(1/J268*(X268/H268),"0")</f>
        <v>6.1813186813186816E-2</v>
      </c>
      <c r="BP268" s="64">
        <f>IFERROR(1/J268*(Y268/H268),"0")</f>
        <v>6.5934065934065936E-2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36</v>
      </c>
      <c r="Y269" s="550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38.700000000000003</v>
      </c>
      <c r="BN269" s="64">
        <f>IFERROR(Y269*I269/H269,"0")</f>
        <v>38.700000000000003</v>
      </c>
      <c r="BO269" s="64">
        <f>IFERROR(1/J269*(X269/H269),"0")</f>
        <v>8.241758241758243E-2</v>
      </c>
      <c r="BP269" s="64">
        <f>IFERROR(1/J269*(Y269/H269),"0")</f>
        <v>8.241758241758243E-2</v>
      </c>
    </row>
    <row r="270" spans="1:68" x14ac:dyDescent="0.2">
      <c r="A270" s="557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59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26.25</v>
      </c>
      <c r="Y270" s="551">
        <f>IFERROR(Y267/H267,"0")+IFERROR(Y268/H268,"0")+IFERROR(Y269/H269,"0")</f>
        <v>27</v>
      </c>
      <c r="Z270" s="551">
        <f>IFERROR(IF(Z267="",0,Z267),"0")+IFERROR(IF(Z268="",0,Z268),"0")+IFERROR(IF(Z269="",0,Z269),"0")</f>
        <v>0.17576999999999998</v>
      </c>
      <c r="AA270" s="552"/>
      <c r="AB270" s="552"/>
      <c r="AC270" s="552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9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63</v>
      </c>
      <c r="Y271" s="551">
        <f>IFERROR(SUM(Y267:Y269),"0")</f>
        <v>64.8</v>
      </c>
      <c r="Z271" s="37"/>
      <c r="AA271" s="552"/>
      <c r="AB271" s="552"/>
      <c r="AC271" s="552"/>
    </row>
    <row r="272" spans="1:68" ht="16.5" customHeight="1" x14ac:dyDescent="0.25">
      <c r="A272" s="568" t="s">
        <v>434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4"/>
      <c r="AB272" s="544"/>
      <c r="AC272" s="544"/>
    </row>
    <row r="273" spans="1:68" ht="14.25" customHeight="1" x14ac:dyDescent="0.25">
      <c r="A273" s="56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59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9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59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59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68" t="s">
        <v>441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4"/>
      <c r="AB281" s="544"/>
      <c r="AC281" s="544"/>
    </row>
    <row r="282" spans="1:68" ht="14.25" customHeight="1" x14ac:dyDescent="0.25">
      <c r="A282" s="56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59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59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68" t="s">
        <v>446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4"/>
      <c r="AB286" s="544"/>
      <c r="AC286" s="544"/>
    </row>
    <row r="287" spans="1:68" ht="14.25" customHeight="1" x14ac:dyDescent="0.25">
      <c r="A287" s="56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7"/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8"/>
      <c r="M293" s="558"/>
      <c r="N293" s="558"/>
      <c r="O293" s="559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58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59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7" t="s">
        <v>63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7"/>
      <c r="B303" s="558"/>
      <c r="C303" s="558"/>
      <c r="D303" s="558"/>
      <c r="E303" s="558"/>
      <c r="F303" s="558"/>
      <c r="G303" s="558"/>
      <c r="H303" s="558"/>
      <c r="I303" s="558"/>
      <c r="J303" s="558"/>
      <c r="K303" s="558"/>
      <c r="L303" s="558"/>
      <c r="M303" s="558"/>
      <c r="N303" s="558"/>
      <c r="O303" s="559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58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59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7" t="s">
        <v>72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7"/>
      <c r="B311" s="558"/>
      <c r="C311" s="558"/>
      <c r="D311" s="558"/>
      <c r="E311" s="558"/>
      <c r="F311" s="558"/>
      <c r="G311" s="558"/>
      <c r="H311" s="558"/>
      <c r="I311" s="558"/>
      <c r="J311" s="558"/>
      <c r="K311" s="558"/>
      <c r="L311" s="558"/>
      <c r="M311" s="558"/>
      <c r="N311" s="558"/>
      <c r="O311" s="559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58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59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7" t="s">
        <v>164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49</v>
      </c>
      <c r="Y315" s="550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52.260384615384623</v>
      </c>
      <c r="BN315" s="64">
        <f>IFERROR(Y315*I315/H315,"0")</f>
        <v>58.233000000000011</v>
      </c>
      <c r="BO315" s="64">
        <f>IFERROR(1/J315*(X315/H315),"0")</f>
        <v>9.815705128205128E-2</v>
      </c>
      <c r="BP315" s="64">
        <f>IFERROR(1/J315*(Y315/H315),"0")</f>
        <v>0.109375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7"/>
      <c r="B317" s="558"/>
      <c r="C317" s="558"/>
      <c r="D317" s="558"/>
      <c r="E317" s="558"/>
      <c r="F317" s="558"/>
      <c r="G317" s="558"/>
      <c r="H317" s="558"/>
      <c r="I317" s="558"/>
      <c r="J317" s="558"/>
      <c r="K317" s="558"/>
      <c r="L317" s="558"/>
      <c r="M317" s="558"/>
      <c r="N317" s="558"/>
      <c r="O317" s="559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6.2820512820512819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58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59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49</v>
      </c>
      <c r="Y318" s="551">
        <f>IFERROR(SUM(Y314:Y316),"0")</f>
        <v>54.6</v>
      </c>
      <c r="Z318" s="37"/>
      <c r="AA318" s="552"/>
      <c r="AB318" s="552"/>
      <c r="AC318" s="552"/>
    </row>
    <row r="319" spans="1:68" ht="14.25" customHeight="1" x14ac:dyDescent="0.25">
      <c r="A319" s="567" t="s">
        <v>94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6" t="s">
        <v>506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0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7"/>
      <c r="B324" s="558"/>
      <c r="C324" s="558"/>
      <c r="D324" s="558"/>
      <c r="E324" s="558"/>
      <c r="F324" s="558"/>
      <c r="G324" s="558"/>
      <c r="H324" s="558"/>
      <c r="I324" s="558"/>
      <c r="J324" s="558"/>
      <c r="K324" s="558"/>
      <c r="L324" s="558"/>
      <c r="M324" s="558"/>
      <c r="N324" s="558"/>
      <c r="O324" s="559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58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59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7" t="s">
        <v>516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7"/>
      <c r="B330" s="558"/>
      <c r="C330" s="558"/>
      <c r="D330" s="558"/>
      <c r="E330" s="558"/>
      <c r="F330" s="558"/>
      <c r="G330" s="558"/>
      <c r="H330" s="558"/>
      <c r="I330" s="558"/>
      <c r="J330" s="558"/>
      <c r="K330" s="558"/>
      <c r="L330" s="558"/>
      <c r="M330" s="558"/>
      <c r="N330" s="558"/>
      <c r="O330" s="559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58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59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68" t="s">
        <v>525</v>
      </c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58"/>
      <c r="P332" s="558"/>
      <c r="Q332" s="558"/>
      <c r="R332" s="558"/>
      <c r="S332" s="558"/>
      <c r="T332" s="558"/>
      <c r="U332" s="558"/>
      <c r="V332" s="558"/>
      <c r="W332" s="558"/>
      <c r="X332" s="558"/>
      <c r="Y332" s="558"/>
      <c r="Z332" s="558"/>
      <c r="AA332" s="544"/>
      <c r="AB332" s="544"/>
      <c r="AC332" s="544"/>
    </row>
    <row r="333" spans="1:68" ht="14.25" customHeight="1" x14ac:dyDescent="0.25">
      <c r="A333" s="567" t="s">
        <v>72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7"/>
      <c r="B337" s="558"/>
      <c r="C337" s="558"/>
      <c r="D337" s="558"/>
      <c r="E337" s="558"/>
      <c r="F337" s="558"/>
      <c r="G337" s="558"/>
      <c r="H337" s="558"/>
      <c r="I337" s="558"/>
      <c r="J337" s="558"/>
      <c r="K337" s="558"/>
      <c r="L337" s="558"/>
      <c r="M337" s="558"/>
      <c r="N337" s="558"/>
      <c r="O337" s="559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58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59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580" t="s">
        <v>535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customHeight="1" x14ac:dyDescent="0.25">
      <c r="A340" s="568" t="s">
        <v>536</v>
      </c>
      <c r="B340" s="558"/>
      <c r="C340" s="558"/>
      <c r="D340" s="558"/>
      <c r="E340" s="558"/>
      <c r="F340" s="558"/>
      <c r="G340" s="558"/>
      <c r="H340" s="558"/>
      <c r="I340" s="558"/>
      <c r="J340" s="558"/>
      <c r="K340" s="558"/>
      <c r="L340" s="558"/>
      <c r="M340" s="558"/>
      <c r="N340" s="558"/>
      <c r="O340" s="558"/>
      <c r="P340" s="558"/>
      <c r="Q340" s="558"/>
      <c r="R340" s="558"/>
      <c r="S340" s="558"/>
      <c r="T340" s="558"/>
      <c r="U340" s="558"/>
      <c r="V340" s="558"/>
      <c r="W340" s="558"/>
      <c r="X340" s="558"/>
      <c r="Y340" s="558"/>
      <c r="Z340" s="558"/>
      <c r="AA340" s="544"/>
      <c r="AB340" s="544"/>
      <c r="AC340" s="544"/>
    </row>
    <row r="341" spans="1:68" ht="14.25" customHeight="1" x14ac:dyDescent="0.25">
      <c r="A341" s="567" t="s">
        <v>102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108</v>
      </c>
      <c r="Y342" s="550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111.456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0.15</v>
      </c>
      <c r="BP342" s="64">
        <f t="shared" ref="BP342:BP348" si="42">IFERROR(1/J342*(Y342/H342),"0")</f>
        <v>0.16666666666666666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85</v>
      </c>
      <c r="Y344" s="550">
        <f t="shared" si="38"/>
        <v>90</v>
      </c>
      <c r="Z344" s="36">
        <f>IFERROR(IF(Y344=0,"",ROUNDUP(Y344/H344,0)*0.02175),"")</f>
        <v>0.1305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87.72</v>
      </c>
      <c r="BN344" s="64">
        <f t="shared" si="40"/>
        <v>92.88000000000001</v>
      </c>
      <c r="BO344" s="64">
        <f t="shared" si="41"/>
        <v>0.11805555555555555</v>
      </c>
      <c r="BP344" s="64">
        <f t="shared" si="42"/>
        <v>0.125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7"/>
      <c r="B349" s="558"/>
      <c r="C349" s="558"/>
      <c r="D349" s="558"/>
      <c r="E349" s="558"/>
      <c r="F349" s="558"/>
      <c r="G349" s="558"/>
      <c r="H349" s="558"/>
      <c r="I349" s="558"/>
      <c r="J349" s="558"/>
      <c r="K349" s="558"/>
      <c r="L349" s="558"/>
      <c r="M349" s="558"/>
      <c r="N349" s="558"/>
      <c r="O349" s="559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12.866666666666667</v>
      </c>
      <c r="Y349" s="551">
        <f>IFERROR(Y342/H342,"0")+IFERROR(Y343/H343,"0")+IFERROR(Y344/H344,"0")+IFERROR(Y345/H345,"0")+IFERROR(Y346/H346,"0")+IFERROR(Y347/H347,"0")+IFERROR(Y348/H348,"0")</f>
        <v>14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0.30449999999999999</v>
      </c>
      <c r="AA349" s="552"/>
      <c r="AB349" s="552"/>
      <c r="AC349" s="552"/>
    </row>
    <row r="350" spans="1:68" x14ac:dyDescent="0.2">
      <c r="A350" s="558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59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193</v>
      </c>
      <c r="Y350" s="551">
        <f>IFERROR(SUM(Y342:Y348),"0")</f>
        <v>210</v>
      </c>
      <c r="Z350" s="37"/>
      <c r="AA350" s="552"/>
      <c r="AB350" s="552"/>
      <c r="AC350" s="552"/>
    </row>
    <row r="351" spans="1:68" ht="14.25" customHeight="1" x14ac:dyDescent="0.25">
      <c r="A351" s="567" t="s">
        <v>134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110</v>
      </c>
      <c r="Y352" s="550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113.52</v>
      </c>
      <c r="BN352" s="64">
        <f>IFERROR(Y352*I352/H352,"0")</f>
        <v>123.84</v>
      </c>
      <c r="BO352" s="64">
        <f>IFERROR(1/J352*(X352/H352),"0")</f>
        <v>0.15277777777777776</v>
      </c>
      <c r="BP352" s="64">
        <f>IFERROR(1/J352*(Y352/H352),"0")</f>
        <v>0.16666666666666666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7"/>
      <c r="B354" s="558"/>
      <c r="C354" s="558"/>
      <c r="D354" s="558"/>
      <c r="E354" s="558"/>
      <c r="F354" s="558"/>
      <c r="G354" s="558"/>
      <c r="H354" s="558"/>
      <c r="I354" s="558"/>
      <c r="J354" s="558"/>
      <c r="K354" s="558"/>
      <c r="L354" s="558"/>
      <c r="M354" s="558"/>
      <c r="N354" s="558"/>
      <c r="O354" s="559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7.333333333333333</v>
      </c>
      <c r="Y354" s="551">
        <f>IFERROR(Y352/H352,"0")+IFERROR(Y353/H353,"0")</f>
        <v>8</v>
      </c>
      <c r="Z354" s="551">
        <f>IFERROR(IF(Z352="",0,Z352),"0")+IFERROR(IF(Z353="",0,Z353),"0")</f>
        <v>0.17399999999999999</v>
      </c>
      <c r="AA354" s="552"/>
      <c r="AB354" s="552"/>
      <c r="AC354" s="552"/>
    </row>
    <row r="355" spans="1:68" x14ac:dyDescent="0.2">
      <c r="A355" s="558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59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110</v>
      </c>
      <c r="Y355" s="551">
        <f>IFERROR(SUM(Y352:Y353),"0")</f>
        <v>120</v>
      </c>
      <c r="Z355" s="37"/>
      <c r="AA355" s="552"/>
      <c r="AB355" s="552"/>
      <c r="AC355" s="552"/>
    </row>
    <row r="356" spans="1:68" ht="14.25" customHeight="1" x14ac:dyDescent="0.25">
      <c r="A356" s="567" t="s">
        <v>72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7"/>
      <c r="B359" s="558"/>
      <c r="C359" s="558"/>
      <c r="D359" s="558"/>
      <c r="E359" s="558"/>
      <c r="F359" s="558"/>
      <c r="G359" s="558"/>
      <c r="H359" s="558"/>
      <c r="I359" s="558"/>
      <c r="J359" s="558"/>
      <c r="K359" s="558"/>
      <c r="L359" s="558"/>
      <c r="M359" s="558"/>
      <c r="N359" s="558"/>
      <c r="O359" s="559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58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59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7" t="s">
        <v>164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9" t="s">
        <v>569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7"/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9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58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59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68" t="s">
        <v>571</v>
      </c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58"/>
      <c r="P365" s="558"/>
      <c r="Q365" s="558"/>
      <c r="R365" s="558"/>
      <c r="S365" s="558"/>
      <c r="T365" s="558"/>
      <c r="U365" s="558"/>
      <c r="V365" s="558"/>
      <c r="W365" s="558"/>
      <c r="X365" s="558"/>
      <c r="Y365" s="558"/>
      <c r="Z365" s="558"/>
      <c r="AA365" s="544"/>
      <c r="AB365" s="544"/>
      <c r="AC365" s="544"/>
    </row>
    <row r="366" spans="1:68" ht="14.25" customHeight="1" x14ac:dyDescent="0.25">
      <c r="A366" s="567" t="s">
        <v>102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7"/>
      <c r="B370" s="558"/>
      <c r="C370" s="558"/>
      <c r="D370" s="558"/>
      <c r="E370" s="558"/>
      <c r="F370" s="558"/>
      <c r="G370" s="558"/>
      <c r="H370" s="558"/>
      <c r="I370" s="558"/>
      <c r="J370" s="558"/>
      <c r="K370" s="558"/>
      <c r="L370" s="558"/>
      <c r="M370" s="558"/>
      <c r="N370" s="558"/>
      <c r="O370" s="559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58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59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7" t="s">
        <v>63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7"/>
      <c r="B374" s="558"/>
      <c r="C374" s="558"/>
      <c r="D374" s="558"/>
      <c r="E374" s="558"/>
      <c r="F374" s="558"/>
      <c r="G374" s="558"/>
      <c r="H374" s="558"/>
      <c r="I374" s="558"/>
      <c r="J374" s="558"/>
      <c r="K374" s="558"/>
      <c r="L374" s="558"/>
      <c r="M374" s="558"/>
      <c r="N374" s="558"/>
      <c r="O374" s="559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58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59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7" t="s">
        <v>72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7"/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9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58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59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7" t="s">
        <v>164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7"/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8"/>
      <c r="M383" s="558"/>
      <c r="N383" s="558"/>
      <c r="O383" s="559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58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59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580" t="s">
        <v>591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customHeight="1" x14ac:dyDescent="0.25">
      <c r="A386" s="568" t="s">
        <v>592</v>
      </c>
      <c r="B386" s="558"/>
      <c r="C386" s="558"/>
      <c r="D386" s="558"/>
      <c r="E386" s="558"/>
      <c r="F386" s="558"/>
      <c r="G386" s="558"/>
      <c r="H386" s="558"/>
      <c r="I386" s="558"/>
      <c r="J386" s="558"/>
      <c r="K386" s="558"/>
      <c r="L386" s="558"/>
      <c r="M386" s="558"/>
      <c r="N386" s="558"/>
      <c r="O386" s="558"/>
      <c r="P386" s="558"/>
      <c r="Q386" s="558"/>
      <c r="R386" s="558"/>
      <c r="S386" s="558"/>
      <c r="T386" s="558"/>
      <c r="U386" s="558"/>
      <c r="V386" s="558"/>
      <c r="W386" s="558"/>
      <c r="X386" s="558"/>
      <c r="Y386" s="558"/>
      <c r="Z386" s="558"/>
      <c r="AA386" s="544"/>
      <c r="AB386" s="544"/>
      <c r="AC386" s="544"/>
    </row>
    <row r="387" spans="1:68" ht="14.25" customHeight="1" x14ac:dyDescent="0.25">
      <c r="A387" s="567" t="s">
        <v>63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7"/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8"/>
      <c r="M398" s="558"/>
      <c r="N398" s="558"/>
      <c r="O398" s="559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58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59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7" t="s">
        <v>72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8"/>
      <c r="C403" s="558"/>
      <c r="D403" s="558"/>
      <c r="E403" s="558"/>
      <c r="F403" s="558"/>
      <c r="G403" s="558"/>
      <c r="H403" s="558"/>
      <c r="I403" s="558"/>
      <c r="J403" s="558"/>
      <c r="K403" s="558"/>
      <c r="L403" s="558"/>
      <c r="M403" s="558"/>
      <c r="N403" s="558"/>
      <c r="O403" s="559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58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59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68" t="s">
        <v>624</v>
      </c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58"/>
      <c r="P405" s="558"/>
      <c r="Q405" s="558"/>
      <c r="R405" s="558"/>
      <c r="S405" s="558"/>
      <c r="T405" s="558"/>
      <c r="U405" s="558"/>
      <c r="V405" s="558"/>
      <c r="W405" s="558"/>
      <c r="X405" s="558"/>
      <c r="Y405" s="558"/>
      <c r="Z405" s="558"/>
      <c r="AA405" s="544"/>
      <c r="AB405" s="544"/>
      <c r="AC405" s="544"/>
    </row>
    <row r="406" spans="1:68" ht="14.25" customHeight="1" x14ac:dyDescent="0.25">
      <c r="A406" s="567" t="s">
        <v>134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8"/>
      <c r="M408" s="558"/>
      <c r="N408" s="558"/>
      <c r="O408" s="559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58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59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7" t="s">
        <v>63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8"/>
      <c r="C415" s="558"/>
      <c r="D415" s="558"/>
      <c r="E415" s="558"/>
      <c r="F415" s="558"/>
      <c r="G415" s="558"/>
      <c r="H415" s="558"/>
      <c r="I415" s="558"/>
      <c r="J415" s="558"/>
      <c r="K415" s="558"/>
      <c r="L415" s="558"/>
      <c r="M415" s="558"/>
      <c r="N415" s="558"/>
      <c r="O415" s="559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58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59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68" t="s">
        <v>639</v>
      </c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58"/>
      <c r="P417" s="558"/>
      <c r="Q417" s="558"/>
      <c r="R417" s="558"/>
      <c r="S417" s="558"/>
      <c r="T417" s="558"/>
      <c r="U417" s="558"/>
      <c r="V417" s="558"/>
      <c r="W417" s="558"/>
      <c r="X417" s="558"/>
      <c r="Y417" s="558"/>
      <c r="Z417" s="558"/>
      <c r="AA417" s="544"/>
      <c r="AB417" s="544"/>
      <c r="AC417" s="544"/>
    </row>
    <row r="418" spans="1:68" ht="14.25" customHeight="1" x14ac:dyDescent="0.25">
      <c r="A418" s="567" t="s">
        <v>63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7"/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9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58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59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68" t="s">
        <v>643</v>
      </c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58"/>
      <c r="P422" s="558"/>
      <c r="Q422" s="558"/>
      <c r="R422" s="558"/>
      <c r="S422" s="558"/>
      <c r="T422" s="558"/>
      <c r="U422" s="558"/>
      <c r="V422" s="558"/>
      <c r="W422" s="558"/>
      <c r="X422" s="558"/>
      <c r="Y422" s="558"/>
      <c r="Z422" s="558"/>
      <c r="AA422" s="544"/>
      <c r="AB422" s="544"/>
      <c r="AC422" s="544"/>
    </row>
    <row r="423" spans="1:68" ht="14.25" customHeight="1" x14ac:dyDescent="0.25">
      <c r="A423" s="567" t="s">
        <v>63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8"/>
      <c r="C425" s="558"/>
      <c r="D425" s="558"/>
      <c r="E425" s="558"/>
      <c r="F425" s="558"/>
      <c r="G425" s="558"/>
      <c r="H425" s="558"/>
      <c r="I425" s="558"/>
      <c r="J425" s="558"/>
      <c r="K425" s="558"/>
      <c r="L425" s="558"/>
      <c r="M425" s="558"/>
      <c r="N425" s="558"/>
      <c r="O425" s="559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58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59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580" t="s">
        <v>647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customHeight="1" x14ac:dyDescent="0.25">
      <c r="A428" s="568" t="s">
        <v>647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8"/>
      <c r="M428" s="558"/>
      <c r="N428" s="558"/>
      <c r="O428" s="558"/>
      <c r="P428" s="558"/>
      <c r="Q428" s="558"/>
      <c r="R428" s="558"/>
      <c r="S428" s="558"/>
      <c r="T428" s="558"/>
      <c r="U428" s="558"/>
      <c r="V428" s="558"/>
      <c r="W428" s="558"/>
      <c r="X428" s="558"/>
      <c r="Y428" s="558"/>
      <c r="Z428" s="558"/>
      <c r="AA428" s="544"/>
      <c r="AB428" s="544"/>
      <c r="AC428" s="544"/>
    </row>
    <row r="429" spans="1:68" ht="14.25" customHeight="1" x14ac:dyDescent="0.25">
      <c r="A429" s="567" t="s">
        <v>102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44" t="s">
        <v>659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354</v>
      </c>
      <c r="Y435" s="550">
        <f t="shared" si="49"/>
        <v>359.04</v>
      </c>
      <c r="Z435" s="36">
        <f t="shared" si="50"/>
        <v>0.81328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378.13636363636363</v>
      </c>
      <c r="BN435" s="64">
        <f t="shared" si="52"/>
        <v>383.52</v>
      </c>
      <c r="BO435" s="64">
        <f t="shared" si="53"/>
        <v>0.64466783216783219</v>
      </c>
      <c r="BP435" s="64">
        <f t="shared" si="54"/>
        <v>0.65384615384615385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43" t="s">
        <v>676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59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67.045454545454547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0.81328</v>
      </c>
      <c r="AA443" s="552"/>
      <c r="AB443" s="552"/>
      <c r="AC443" s="552"/>
    </row>
    <row r="444" spans="1:68" x14ac:dyDescent="0.2">
      <c r="A444" s="558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9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354</v>
      </c>
      <c r="Y444" s="551">
        <f>IFERROR(SUM(Y430:Y442),"0")</f>
        <v>359.04</v>
      </c>
      <c r="Z444" s="37"/>
      <c r="AA444" s="552"/>
      <c r="AB444" s="552"/>
      <c r="AC444" s="552"/>
    </row>
    <row r="445" spans="1:68" ht="14.25" customHeight="1" x14ac:dyDescent="0.25">
      <c r="A445" s="567" t="s">
        <v>134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110</v>
      </c>
      <c r="Y446" s="550">
        <f>IFERROR(IF(X446="",0,CEILING((X446/$H446),1)*$H446),"")</f>
        <v>110.88000000000001</v>
      </c>
      <c r="Z446" s="36">
        <f>IFERROR(IF(Y446=0,"",ROUNDUP(Y446/H446,0)*0.01196),"")</f>
        <v>0.25115999999999999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117.49999999999999</v>
      </c>
      <c r="BN446" s="64">
        <f>IFERROR(Y446*I446/H446,"0")</f>
        <v>118.44</v>
      </c>
      <c r="BO446" s="64">
        <f>IFERROR(1/J446*(X446/H446),"0")</f>
        <v>0.20032051282051283</v>
      </c>
      <c r="BP446" s="64">
        <f>IFERROR(1/J446*(Y446/H446),"0")</f>
        <v>0.20192307692307693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59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20.833333333333332</v>
      </c>
      <c r="Y449" s="551">
        <f>IFERROR(Y446/H446,"0")+IFERROR(Y447/H447,"0")+IFERROR(Y448/H448,"0")</f>
        <v>21</v>
      </c>
      <c r="Z449" s="551">
        <f>IFERROR(IF(Z446="",0,Z446),"0")+IFERROR(IF(Z447="",0,Z447),"0")+IFERROR(IF(Z448="",0,Z448),"0")</f>
        <v>0.25115999999999999</v>
      </c>
      <c r="AA449" s="552"/>
      <c r="AB449" s="552"/>
      <c r="AC449" s="552"/>
    </row>
    <row r="450" spans="1:68" x14ac:dyDescent="0.2">
      <c r="A450" s="558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9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110</v>
      </c>
      <c r="Y450" s="551">
        <f>IFERROR(SUM(Y446:Y448),"0")</f>
        <v>110.88000000000001</v>
      </c>
      <c r="Z450" s="37"/>
      <c r="AA450" s="552"/>
      <c r="AB450" s="552"/>
      <c r="AC450" s="552"/>
    </row>
    <row r="451" spans="1:68" ht="14.25" customHeight="1" x14ac:dyDescent="0.25">
      <c r="A451" s="567" t="s">
        <v>63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43</v>
      </c>
      <c r="Y452" s="550">
        <f t="shared" ref="Y452:Y457" si="55">IFERROR(IF(X452="",0,CEILING((X452/$H452),1)*$H452),"")</f>
        <v>47.52</v>
      </c>
      <c r="Z452" s="36">
        <f>IFERROR(IF(Y452=0,"",ROUNDUP(Y452/H452,0)*0.01196),"")</f>
        <v>0.10764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45.931818181818173</v>
      </c>
      <c r="BN452" s="64">
        <f t="shared" ref="BN452:BN457" si="57">IFERROR(Y452*I452/H452,"0")</f>
        <v>50.760000000000005</v>
      </c>
      <c r="BO452" s="64">
        <f t="shared" ref="BO452:BO457" si="58">IFERROR(1/J452*(X452/H452),"0")</f>
        <v>7.8307109557109553E-2</v>
      </c>
      <c r="BP452" s="64">
        <f t="shared" ref="BP452:BP457" si="59">IFERROR(1/J452*(Y452/H452),"0")</f>
        <v>8.6538461538461536E-2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43</v>
      </c>
      <c r="Y453" s="550">
        <f t="shared" si="55"/>
        <v>47.52</v>
      </c>
      <c r="Z453" s="36">
        <f>IFERROR(IF(Y453=0,"",ROUNDUP(Y453/H453,0)*0.01196),"")</f>
        <v>0.10764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45.931818181818173</v>
      </c>
      <c r="BN453" s="64">
        <f t="shared" si="57"/>
        <v>50.760000000000005</v>
      </c>
      <c r="BO453" s="64">
        <f t="shared" si="58"/>
        <v>7.8307109557109553E-2</v>
      </c>
      <c r="BP453" s="64">
        <f t="shared" si="59"/>
        <v>8.6538461538461536E-2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64</v>
      </c>
      <c r="Y454" s="550">
        <f t="shared" si="55"/>
        <v>68.64</v>
      </c>
      <c r="Z454" s="36">
        <f>IFERROR(IF(Y454=0,"",ROUNDUP(Y454/H454,0)*0.01196),"")</f>
        <v>0.15548000000000001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68.36363636363636</v>
      </c>
      <c r="BN454" s="64">
        <f t="shared" si="57"/>
        <v>73.319999999999993</v>
      </c>
      <c r="BO454" s="64">
        <f t="shared" si="58"/>
        <v>0.11655011655011656</v>
      </c>
      <c r="BP454" s="64">
        <f t="shared" si="59"/>
        <v>0.125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59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28.409090909090907</v>
      </c>
      <c r="Y458" s="551">
        <f>IFERROR(Y452/H452,"0")+IFERROR(Y453/H453,"0")+IFERROR(Y454/H454,"0")+IFERROR(Y455/H455,"0")+IFERROR(Y456/H456,"0")+IFERROR(Y457/H457,"0")</f>
        <v>31</v>
      </c>
      <c r="Z458" s="551">
        <f>IFERROR(IF(Z452="",0,Z452),"0")+IFERROR(IF(Z453="",0,Z453),"0")+IFERROR(IF(Z454="",0,Z454),"0")+IFERROR(IF(Z455="",0,Z455),"0")+IFERROR(IF(Z456="",0,Z456),"0")+IFERROR(IF(Z457="",0,Z457),"0")</f>
        <v>0.37075999999999998</v>
      </c>
      <c r="AA458" s="552"/>
      <c r="AB458" s="552"/>
      <c r="AC458" s="552"/>
    </row>
    <row r="459" spans="1:68" x14ac:dyDescent="0.2">
      <c r="A459" s="558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9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150</v>
      </c>
      <c r="Y459" s="551">
        <f>IFERROR(SUM(Y452:Y457),"0")</f>
        <v>163.68</v>
      </c>
      <c r="Z459" s="37"/>
      <c r="AA459" s="552"/>
      <c r="AB459" s="552"/>
      <c r="AC459" s="552"/>
    </row>
    <row r="460" spans="1:68" ht="14.25" customHeight="1" x14ac:dyDescent="0.25">
      <c r="A460" s="567" t="s">
        <v>72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7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59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58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59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580" t="s">
        <v>714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customHeight="1" x14ac:dyDescent="0.25">
      <c r="A467" s="568" t="s">
        <v>714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4"/>
      <c r="AB467" s="544"/>
      <c r="AC467" s="544"/>
    </row>
    <row r="468" spans="1:68" ht="14.25" customHeight="1" x14ac:dyDescent="0.25">
      <c r="A468" s="567" t="s">
        <v>102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7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59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58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9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7" t="s">
        <v>134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4" t="s">
        <v>731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7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59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58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9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7" t="s">
        <v>63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7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59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58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9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7" t="s">
        <v>72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7"/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9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58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59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7" t="s">
        <v>164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57"/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9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8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9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8" t="s">
        <v>753</v>
      </c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58"/>
      <c r="P496" s="558"/>
      <c r="Q496" s="558"/>
      <c r="R496" s="558"/>
      <c r="S496" s="558"/>
      <c r="T496" s="558"/>
      <c r="U496" s="558"/>
      <c r="V496" s="558"/>
      <c r="W496" s="558"/>
      <c r="X496" s="558"/>
      <c r="Y496" s="558"/>
      <c r="Z496" s="558"/>
      <c r="AA496" s="544"/>
      <c r="AB496" s="544"/>
      <c r="AC496" s="544"/>
    </row>
    <row r="497" spans="1:68" ht="14.25" customHeight="1" x14ac:dyDescent="0.25">
      <c r="A497" s="567" t="s">
        <v>134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6" t="s">
        <v>756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57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559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59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736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1327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1389.0000000000002</v>
      </c>
      <c r="Z501" s="37"/>
      <c r="AA501" s="552"/>
      <c r="AB501" s="552"/>
      <c r="AC501" s="552"/>
    </row>
    <row r="502" spans="1:68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736"/>
      <c r="P502" s="576" t="s">
        <v>759</v>
      </c>
      <c r="Q502" s="577"/>
      <c r="R502" s="577"/>
      <c r="S502" s="577"/>
      <c r="T502" s="577"/>
      <c r="U502" s="577"/>
      <c r="V502" s="578"/>
      <c r="W502" s="37" t="s">
        <v>68</v>
      </c>
      <c r="X502" s="551">
        <f>IFERROR(SUM(BM22:BM498),"0")</f>
        <v>1412.2713172753172</v>
      </c>
      <c r="Y502" s="551">
        <f>IFERROR(SUM(BN22:BN498),"0")</f>
        <v>1477.5449999999998</v>
      </c>
      <c r="Z502" s="37"/>
      <c r="AA502" s="552"/>
      <c r="AB502" s="552"/>
      <c r="AC502" s="552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736"/>
      <c r="P503" s="576" t="s">
        <v>760</v>
      </c>
      <c r="Q503" s="577"/>
      <c r="R503" s="577"/>
      <c r="S503" s="577"/>
      <c r="T503" s="577"/>
      <c r="U503" s="577"/>
      <c r="V503" s="578"/>
      <c r="W503" s="37" t="s">
        <v>761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736"/>
      <c r="P504" s="576" t="s">
        <v>762</v>
      </c>
      <c r="Q504" s="577"/>
      <c r="R504" s="577"/>
      <c r="S504" s="577"/>
      <c r="T504" s="577"/>
      <c r="U504" s="577"/>
      <c r="V504" s="578"/>
      <c r="W504" s="37" t="s">
        <v>68</v>
      </c>
      <c r="X504" s="551">
        <f>GrossWeightTotal+PalletQtyTotal*25</f>
        <v>1487.2713172753172</v>
      </c>
      <c r="Y504" s="551">
        <f>GrossWeightTotalR+PalletQtyTotalR*25</f>
        <v>1552.5449999999998</v>
      </c>
      <c r="Z504" s="37"/>
      <c r="AA504" s="552"/>
      <c r="AB504" s="552"/>
      <c r="AC504" s="552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736"/>
      <c r="P505" s="576" t="s">
        <v>763</v>
      </c>
      <c r="Q505" s="577"/>
      <c r="R505" s="577"/>
      <c r="S505" s="577"/>
      <c r="T505" s="577"/>
      <c r="U505" s="577"/>
      <c r="V505" s="578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248.03227574894242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256</v>
      </c>
      <c r="Z505" s="37"/>
      <c r="AA505" s="552"/>
      <c r="AB505" s="552"/>
      <c r="AC505" s="552"/>
    </row>
    <row r="506" spans="1:68" ht="14.25" customHeight="1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736"/>
      <c r="P506" s="576" t="s">
        <v>764</v>
      </c>
      <c r="Q506" s="577"/>
      <c r="R506" s="577"/>
      <c r="S506" s="577"/>
      <c r="T506" s="577"/>
      <c r="U506" s="577"/>
      <c r="V506" s="578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2.9925300000000004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2" t="s">
        <v>100</v>
      </c>
      <c r="D508" s="710"/>
      <c r="E508" s="710"/>
      <c r="F508" s="710"/>
      <c r="G508" s="710"/>
      <c r="H508" s="711"/>
      <c r="I508" s="572" t="s">
        <v>250</v>
      </c>
      <c r="J508" s="710"/>
      <c r="K508" s="710"/>
      <c r="L508" s="710"/>
      <c r="M508" s="710"/>
      <c r="N508" s="710"/>
      <c r="O508" s="710"/>
      <c r="P508" s="710"/>
      <c r="Q508" s="710"/>
      <c r="R508" s="710"/>
      <c r="S508" s="711"/>
      <c r="T508" s="572" t="s">
        <v>535</v>
      </c>
      <c r="U508" s="711"/>
      <c r="V508" s="572" t="s">
        <v>591</v>
      </c>
      <c r="W508" s="710"/>
      <c r="X508" s="710"/>
      <c r="Y508" s="711"/>
      <c r="Z508" s="546" t="s">
        <v>647</v>
      </c>
      <c r="AA508" s="572" t="s">
        <v>714</v>
      </c>
      <c r="AB508" s="711"/>
      <c r="AC508" s="52"/>
      <c r="AF508" s="547"/>
    </row>
    <row r="509" spans="1:68" ht="14.25" customHeight="1" thickTop="1" x14ac:dyDescent="0.2">
      <c r="A509" s="846" t="s">
        <v>767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193</v>
      </c>
      <c r="G509" s="572" t="s">
        <v>226</v>
      </c>
      <c r="H509" s="572" t="s">
        <v>100</v>
      </c>
      <c r="I509" s="572" t="s">
        <v>251</v>
      </c>
      <c r="J509" s="572" t="s">
        <v>291</v>
      </c>
      <c r="K509" s="572" t="s">
        <v>351</v>
      </c>
      <c r="L509" s="572" t="s">
        <v>394</v>
      </c>
      <c r="M509" s="572" t="s">
        <v>410</v>
      </c>
      <c r="N509" s="547"/>
      <c r="O509" s="572" t="s">
        <v>424</v>
      </c>
      <c r="P509" s="572" t="s">
        <v>434</v>
      </c>
      <c r="Q509" s="572" t="s">
        <v>441</v>
      </c>
      <c r="R509" s="572" t="s">
        <v>446</v>
      </c>
      <c r="S509" s="572" t="s">
        <v>525</v>
      </c>
      <c r="T509" s="572" t="s">
        <v>536</v>
      </c>
      <c r="U509" s="572" t="s">
        <v>571</v>
      </c>
      <c r="V509" s="572" t="s">
        <v>592</v>
      </c>
      <c r="W509" s="572" t="s">
        <v>624</v>
      </c>
      <c r="X509" s="572" t="s">
        <v>639</v>
      </c>
      <c r="Y509" s="572" t="s">
        <v>643</v>
      </c>
      <c r="Z509" s="572" t="s">
        <v>647</v>
      </c>
      <c r="AA509" s="572" t="s">
        <v>714</v>
      </c>
      <c r="AB509" s="572" t="s">
        <v>753</v>
      </c>
      <c r="AC509" s="52"/>
      <c r="AF509" s="547"/>
    </row>
    <row r="510" spans="1:68" ht="13.5" customHeight="1" thickBot="1" x14ac:dyDescent="0.25">
      <c r="A510" s="847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64.8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97.199999999999989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144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64.8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54.6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330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633.6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34:Z34"/>
    <mergeCell ref="H9:I9"/>
    <mergeCell ref="P24:V24"/>
    <mergeCell ref="P389:T389"/>
    <mergeCell ref="V10:W10"/>
    <mergeCell ref="D47:E47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