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1 машина Донецк_Бутырин\"/>
    </mc:Choice>
  </mc:AlternateContent>
  <xr:revisionPtr revIDLastSave="0" documentId="13_ncr:1_{10CF8D88-2593-4ACF-B025-F7C3D9319F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5" i="1" l="1"/>
  <c r="Y33" i="1"/>
  <c r="Y37" i="1"/>
  <c r="Y45" i="1"/>
  <c r="Y49" i="1"/>
  <c r="Y58" i="1"/>
  <c r="Y64" i="1"/>
  <c r="Y70" i="1"/>
  <c r="Z78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Z255" i="1" s="1"/>
  <c r="Y255" i="1"/>
  <c r="Z263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Z403" i="1"/>
  <c r="F511" i="1"/>
  <c r="H9" i="1"/>
  <c r="B511" i="1"/>
  <c r="X502" i="1"/>
  <c r="X504" i="1" s="1"/>
  <c r="X503" i="1"/>
  <c r="X505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3" i="1" s="1"/>
  <c r="Z41" i="1"/>
  <c r="BN41" i="1"/>
  <c r="Y502" i="1" s="1"/>
  <c r="Y504" i="1" s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398" i="1" l="1"/>
  <c r="Z303" i="1"/>
  <c r="Z293" i="1"/>
  <c r="Z473" i="1"/>
  <c r="Z415" i="1"/>
  <c r="Z231" i="1"/>
  <c r="Z112" i="1"/>
  <c r="Z44" i="1"/>
  <c r="Z506" i="1" s="1"/>
  <c r="Y501" i="1"/>
  <c r="Z213" i="1"/>
  <c r="Z119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<sst xmlns="http://schemas.openxmlformats.org/spreadsheetml/2006/main" count="2209" uniqueCount="805">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</sst>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1" t="s">
        <v>0</v>
      </c>
      <c r="E1" s="574"/>
      <c r="F1" s="574"/>
      <c r="G1" s="12" t="s">
        <v>1</v>
      </c>
      <c r="H1" s="81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858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2" t="s">
        <v>8</v>
      </c>
      <c r="B5" s="577"/>
      <c r="C5" s="578"/>
      <c r="D5" s="653"/>
      <c r="E5" s="655"/>
      <c r="F5" s="611" t="s">
        <v>9</v>
      </c>
      <c r="G5" s="578"/>
      <c r="H5" s="653"/>
      <c r="I5" s="654"/>
      <c r="J5" s="654"/>
      <c r="K5" s="654"/>
      <c r="L5" s="654"/>
      <c r="M5" s="655"/>
      <c r="N5" s="58"/>
      <c r="P5" s="24" t="s">
        <v>10</v>
      </c>
      <c r="Q5" s="596">
        <v>45908</v>
      </c>
      <c r="R5" s="597"/>
      <c r="T5" s="748" t="s">
        <v>11</v>
      </c>
      <c r="U5" s="736"/>
      <c r="V5" s="750" t="s">
        <v>12</v>
      </c>
      <c r="W5" s="597"/>
      <c r="AB5" s="51"/>
      <c r="AC5" s="51"/>
      <c r="AD5" s="51"/>
      <c r="AE5" s="51"/>
    </row>
    <row r="6" spans="1:32" s="543" customFormat="1" ht="24" customHeight="1" x14ac:dyDescent="0.2">
      <c r="A6" s="812" t="s">
        <v>13</v>
      </c>
      <c r="B6" s="577"/>
      <c r="C6" s="578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97"/>
      <c r="N6" s="59"/>
      <c r="P6" s="24" t="s">
        <v>15</v>
      </c>
      <c r="Q6" s="586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56" t="s">
        <v>16</v>
      </c>
      <c r="U6" s="736"/>
      <c r="V6" s="674" t="s">
        <v>17</v>
      </c>
      <c r="W6" s="675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1" t="str">
        <f>IFERROR(VLOOKUP(DeliveryAddress,Table,3,0),1)</f>
        <v>4</v>
      </c>
      <c r="E7" s="832"/>
      <c r="F7" s="832"/>
      <c r="G7" s="832"/>
      <c r="H7" s="832"/>
      <c r="I7" s="832"/>
      <c r="J7" s="832"/>
      <c r="K7" s="832"/>
      <c r="L7" s="832"/>
      <c r="M7" s="752"/>
      <c r="N7" s="60"/>
      <c r="P7" s="24"/>
      <c r="Q7" s="42"/>
      <c r="R7" s="42"/>
      <c r="T7" s="558"/>
      <c r="U7" s="736"/>
      <c r="V7" s="676"/>
      <c r="W7" s="677"/>
      <c r="AB7" s="51"/>
      <c r="AC7" s="51"/>
      <c r="AD7" s="51"/>
      <c r="AE7" s="51"/>
    </row>
    <row r="8" spans="1:32" s="543" customFormat="1" ht="25.5" customHeight="1" x14ac:dyDescent="0.2">
      <c r="A8" s="593" t="s">
        <v>18</v>
      </c>
      <c r="B8" s="570"/>
      <c r="C8" s="571"/>
      <c r="D8" s="838"/>
      <c r="E8" s="839"/>
      <c r="F8" s="839"/>
      <c r="G8" s="839"/>
      <c r="H8" s="839"/>
      <c r="I8" s="839"/>
      <c r="J8" s="839"/>
      <c r="K8" s="839"/>
      <c r="L8" s="839"/>
      <c r="M8" s="840"/>
      <c r="N8" s="61"/>
      <c r="P8" s="24" t="s">
        <v>19</v>
      </c>
      <c r="Q8" s="751">
        <v>0.41666666666666669</v>
      </c>
      <c r="R8" s="752"/>
      <c r="T8" s="558"/>
      <c r="U8" s="736"/>
      <c r="V8" s="676"/>
      <c r="W8" s="677"/>
      <c r="AB8" s="51"/>
      <c r="AC8" s="51"/>
      <c r="AD8" s="51"/>
      <c r="AE8" s="51"/>
    </row>
    <row r="9" spans="1:32" s="543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27"/>
      <c r="E9" s="628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628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8"/>
      <c r="L9" s="628"/>
      <c r="M9" s="628"/>
      <c r="N9" s="541"/>
      <c r="P9" s="26" t="s">
        <v>20</v>
      </c>
      <c r="Q9" s="787"/>
      <c r="R9" s="616"/>
      <c r="T9" s="558"/>
      <c r="U9" s="736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27"/>
      <c r="E10" s="628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690" t="str">
        <f>IFERROR(VLOOKUP($D$10,Proxy,2,FALSE),"")</f>
        <v/>
      </c>
      <c r="I10" s="558"/>
      <c r="J10" s="558"/>
      <c r="K10" s="558"/>
      <c r="L10" s="558"/>
      <c r="M10" s="558"/>
      <c r="N10" s="542"/>
      <c r="P10" s="26" t="s">
        <v>21</v>
      </c>
      <c r="Q10" s="757"/>
      <c r="R10" s="758"/>
      <c r="U10" s="24" t="s">
        <v>22</v>
      </c>
      <c r="V10" s="870" t="s">
        <v>23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8"/>
      <c r="R11" s="597"/>
      <c r="U11" s="24" t="s">
        <v>26</v>
      </c>
      <c r="V11" s="615" t="s">
        <v>27</v>
      </c>
      <c r="W11" s="616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20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51"/>
      <c r="R12" s="752"/>
      <c r="S12" s="23"/>
      <c r="U12" s="24"/>
      <c r="V12" s="574"/>
      <c r="W12" s="558"/>
      <c r="AB12" s="51"/>
      <c r="AC12" s="51"/>
      <c r="AD12" s="51"/>
      <c r="AE12" s="51"/>
    </row>
    <row r="13" spans="1:32" s="543" customFormat="1" ht="23.25" customHeight="1" x14ac:dyDescent="0.2">
      <c r="A13" s="720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615"/>
      <c r="R13" s="6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20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3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7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3" t="s">
        <v>35</v>
      </c>
      <c r="B17" s="553" t="s">
        <v>36</v>
      </c>
      <c r="C17" s="782" t="s">
        <v>37</v>
      </c>
      <c r="D17" s="553" t="s">
        <v>38</v>
      </c>
      <c r="E17" s="554"/>
      <c r="F17" s="553" t="s">
        <v>39</v>
      </c>
      <c r="G17" s="553" t="s">
        <v>40</v>
      </c>
      <c r="H17" s="553" t="s">
        <v>41</v>
      </c>
      <c r="I17" s="553" t="s">
        <v>42</v>
      </c>
      <c r="J17" s="553" t="s">
        <v>43</v>
      </c>
      <c r="K17" s="553" t="s">
        <v>44</v>
      </c>
      <c r="L17" s="553" t="s">
        <v>45</v>
      </c>
      <c r="M17" s="553" t="s">
        <v>46</v>
      </c>
      <c r="N17" s="553" t="s">
        <v>47</v>
      </c>
      <c r="O17" s="553" t="s">
        <v>48</v>
      </c>
      <c r="P17" s="553" t="s">
        <v>49</v>
      </c>
      <c r="Q17" s="800"/>
      <c r="R17" s="800"/>
      <c r="S17" s="800"/>
      <c r="T17" s="554"/>
      <c r="U17" s="592" t="s">
        <v>50</v>
      </c>
      <c r="V17" s="578"/>
      <c r="W17" s="553" t="s">
        <v>51</v>
      </c>
      <c r="X17" s="553" t="s">
        <v>52</v>
      </c>
      <c r="Y17" s="584" t="s">
        <v>53</v>
      </c>
      <c r="Z17" s="668" t="s">
        <v>54</v>
      </c>
      <c r="AA17" s="605" t="s">
        <v>55</v>
      </c>
      <c r="AB17" s="605" t="s">
        <v>56</v>
      </c>
      <c r="AC17" s="605" t="s">
        <v>57</v>
      </c>
      <c r="AD17" s="605" t="s">
        <v>58</v>
      </c>
      <c r="AE17" s="606"/>
      <c r="AF17" s="607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555"/>
      <c r="E18" s="556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555"/>
      <c r="Q18" s="801"/>
      <c r="R18" s="801"/>
      <c r="S18" s="801"/>
      <c r="T18" s="556"/>
      <c r="U18" s="67" t="s">
        <v>60</v>
      </c>
      <c r="V18" s="67" t="s">
        <v>61</v>
      </c>
      <c r="W18" s="566"/>
      <c r="X18" s="566"/>
      <c r="Y18" s="585"/>
      <c r="Z18" s="669"/>
      <c r="AA18" s="670"/>
      <c r="AB18" s="670"/>
      <c r="AC18" s="670"/>
      <c r="AD18" s="608"/>
      <c r="AE18" s="609"/>
      <c r="AF18" s="610"/>
      <c r="AG18" s="66"/>
      <c r="BD18" s="65"/>
    </row>
    <row r="19" spans="1:68" ht="27.75" customHeight="1" x14ac:dyDescent="0.2">
      <c r="A19" s="580" t="s">
        <v>62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48"/>
      <c r="AB19" s="48"/>
      <c r="AC19" s="48"/>
    </row>
    <row r="20" spans="1:68" ht="16.5" customHeight="1" x14ac:dyDescent="0.25">
      <c r="A20" s="568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4"/>
      <c r="AB20" s="544"/>
      <c r="AC20" s="544"/>
    </row>
    <row r="21" spans="1:68" ht="14.25" customHeight="1" x14ac:dyDescent="0.25">
      <c r="A21" s="56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7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59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59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7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59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9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7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59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59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580" t="s">
        <v>100</v>
      </c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48"/>
      <c r="AB38" s="48"/>
      <c r="AC38" s="48"/>
    </row>
    <row r="39" spans="1:68" ht="16.5" customHeight="1" x14ac:dyDescent="0.25">
      <c r="A39" s="568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4"/>
      <c r="AB39" s="544"/>
      <c r="AC39" s="544"/>
    </row>
    <row r="40" spans="1:68" ht="14.25" customHeight="1" x14ac:dyDescent="0.25">
      <c r="A40" s="56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59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9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7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9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9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68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4"/>
      <c r="AB50" s="544"/>
      <c r="AC50" s="544"/>
    </row>
    <row r="51" spans="1:68" ht="14.25" customHeight="1" x14ac:dyDescent="0.25">
      <c r="A51" s="56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5</v>
      </c>
      <c r="Y52" s="550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5.1941964285714288</v>
      </c>
      <c r="BN52" s="64">
        <f t="shared" ref="BN52:BN57" si="8">IFERROR(Y52*I52/H52,"0")</f>
        <v>11.635</v>
      </c>
      <c r="BO52" s="64">
        <f t="shared" ref="BO52:BO57" si="9">IFERROR(1/J52*(X52/H52),"0")</f>
        <v>6.9754464285714289E-3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69</v>
      </c>
      <c r="Y53" s="550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71.779166666666654</v>
      </c>
      <c r="BN53" s="64">
        <f t="shared" si="8"/>
        <v>78.64500000000001</v>
      </c>
      <c r="BO53" s="64">
        <f t="shared" si="9"/>
        <v>9.9826388888888881E-2</v>
      </c>
      <c r="BP53" s="64">
        <f t="shared" si="10"/>
        <v>0.109375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7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9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6.8353174603174596</v>
      </c>
      <c r="Y58" s="551">
        <f>IFERROR(Y52/H52,"0")+IFERROR(Y53/H53,"0")+IFERROR(Y54/H54,"0")+IFERROR(Y55/H55,"0")+IFERROR(Y56/H56,"0")+IFERROR(Y57/H57,"0")</f>
        <v>8</v>
      </c>
      <c r="Z58" s="551">
        <f>IFERROR(IF(Z52="",0,Z52),"0")+IFERROR(IF(Z53="",0,Z53),"0")+IFERROR(IF(Z54="",0,Z54),"0")+IFERROR(IF(Z55="",0,Z55),"0")+IFERROR(IF(Z56="",0,Z56),"0")+IFERROR(IF(Z57="",0,Z57),"0")</f>
        <v>0.15184</v>
      </c>
      <c r="AA58" s="552"/>
      <c r="AB58" s="552"/>
      <c r="AC58" s="552"/>
    </row>
    <row r="59" spans="1:68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9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74</v>
      </c>
      <c r="Y59" s="551">
        <f>IFERROR(SUM(Y52:Y57),"0")</f>
        <v>86.800000000000011</v>
      </c>
      <c r="Z59" s="37"/>
      <c r="AA59" s="552"/>
      <c r="AB59" s="552"/>
      <c r="AC59" s="552"/>
    </row>
    <row r="60" spans="1:68" ht="14.25" customHeight="1" x14ac:dyDescent="0.25">
      <c r="A60" s="56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58</v>
      </c>
      <c r="Y61" s="550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60.336111111111109</v>
      </c>
      <c r="BN61" s="64">
        <f>IFERROR(Y61*I61/H61,"0")</f>
        <v>67.410000000000011</v>
      </c>
      <c r="BO61" s="64">
        <f>IFERROR(1/J61*(X61/H61),"0")</f>
        <v>8.3912037037037035E-2</v>
      </c>
      <c r="BP61" s="64">
        <f>IFERROR(1/J61*(Y61/H61),"0")</f>
        <v>9.3750000000000014E-2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59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5.3703703703703702</v>
      </c>
      <c r="Y64" s="551">
        <f>IFERROR(Y61/H61,"0")+IFERROR(Y62/H62,"0")+IFERROR(Y63/H63,"0")</f>
        <v>6.0000000000000009</v>
      </c>
      <c r="Z64" s="551">
        <f>IFERROR(IF(Z61="",0,Z61),"0")+IFERROR(IF(Z62="",0,Z62),"0")+IFERROR(IF(Z63="",0,Z63),"0")</f>
        <v>0.11388000000000001</v>
      </c>
      <c r="AA64" s="552"/>
      <c r="AB64" s="552"/>
      <c r="AC64" s="552"/>
    </row>
    <row r="65" spans="1:68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9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58</v>
      </c>
      <c r="Y65" s="551">
        <f>IFERROR(SUM(Y61:Y63),"0")</f>
        <v>64.800000000000011</v>
      </c>
      <c r="Z65" s="37"/>
      <c r="AA65" s="552"/>
      <c r="AB65" s="552"/>
      <c r="AC65" s="552"/>
    </row>
    <row r="66" spans="1:68" ht="14.25" customHeight="1" x14ac:dyDescent="0.25">
      <c r="A66" s="56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3</v>
      </c>
      <c r="Y68" s="550">
        <f>IFERROR(IF(X68="",0,CEILING((X68/$H68),1)*$H68),"")</f>
        <v>3.6</v>
      </c>
      <c r="Z68" s="36">
        <f>IFERROR(IF(Y68=0,"",ROUNDUP(Y68/H68,0)*0.00502),"")</f>
        <v>1.004E-2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3.1666666666666661</v>
      </c>
      <c r="BN68" s="64">
        <f>IFERROR(Y68*I68/H68,"0")</f>
        <v>3.8</v>
      </c>
      <c r="BO68" s="64">
        <f>IFERROR(1/J68*(X68/H68),"0")</f>
        <v>7.1225071225071226E-3</v>
      </c>
      <c r="BP68" s="64">
        <f>IFERROR(1/J68*(Y68/H68),"0")</f>
        <v>8.5470085470085479E-3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1</v>
      </c>
      <c r="Y69" s="550">
        <f>IFERROR(IF(X69="",0,CEILING((X69/$H69),1)*$H69),"")</f>
        <v>1.8</v>
      </c>
      <c r="Z69" s="36">
        <f>IFERROR(IF(Y69=0,"",ROUNDUP(Y69/H69,0)*0.00502),"")</f>
        <v>5.0200000000000002E-3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1.0555555555555556</v>
      </c>
      <c r="BN69" s="64">
        <f>IFERROR(Y69*I69/H69,"0")</f>
        <v>1.9</v>
      </c>
      <c r="BO69" s="64">
        <f>IFERROR(1/J69*(X69/H69),"0")</f>
        <v>2.3741690408357078E-3</v>
      </c>
      <c r="BP69" s="64">
        <f>IFERROR(1/J69*(Y69/H69),"0")</f>
        <v>4.2735042735042739E-3</v>
      </c>
    </row>
    <row r="70" spans="1:68" x14ac:dyDescent="0.2">
      <c r="A70" s="557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59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2.2222222222222223</v>
      </c>
      <c r="Y70" s="551">
        <f>IFERROR(Y67/H67,"0")+IFERROR(Y68/H68,"0")+IFERROR(Y69/H69,"0")</f>
        <v>3</v>
      </c>
      <c r="Z70" s="551">
        <f>IFERROR(IF(Z67="",0,Z67),"0")+IFERROR(IF(Z68="",0,Z68),"0")+IFERROR(IF(Z69="",0,Z69),"0")</f>
        <v>1.506E-2</v>
      </c>
      <c r="AA70" s="552"/>
      <c r="AB70" s="552"/>
      <c r="AC70" s="552"/>
    </row>
    <row r="71" spans="1:68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9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4</v>
      </c>
      <c r="Y71" s="551">
        <f>IFERROR(SUM(Y67:Y69),"0")</f>
        <v>5.4</v>
      </c>
      <c r="Z71" s="37"/>
      <c r="AA71" s="552"/>
      <c r="AB71" s="552"/>
      <c r="AC71" s="552"/>
    </row>
    <row r="72" spans="1:68" ht="14.25" customHeight="1" x14ac:dyDescent="0.25">
      <c r="A72" s="56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11</v>
      </c>
      <c r="Y74" s="550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11.569642857142856</v>
      </c>
      <c r="BN74" s="64">
        <f>IFERROR(Y74*I74/H74,"0")</f>
        <v>17.670000000000002</v>
      </c>
      <c r="BO74" s="64">
        <f>IFERROR(1/J74*(X74/H74),"0")</f>
        <v>2.0461309523809524E-2</v>
      </c>
      <c r="BP74" s="64">
        <f>IFERROR(1/J74*(Y74/H74),"0")</f>
        <v>3.125E-2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7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59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1.3095238095238095</v>
      </c>
      <c r="Y78" s="551">
        <f>IFERROR(Y73/H73,"0")+IFERROR(Y74/H74,"0")+IFERROR(Y75/H75,"0")+IFERROR(Y76/H76,"0")+IFERROR(Y77/H77,"0")</f>
        <v>2</v>
      </c>
      <c r="Z78" s="551">
        <f>IFERROR(IF(Z73="",0,Z73),"0")+IFERROR(IF(Z74="",0,Z74),"0")+IFERROR(IF(Z75="",0,Z75),"0")+IFERROR(IF(Z76="",0,Z76),"0")+IFERROR(IF(Z77="",0,Z77),"0")</f>
        <v>3.7960000000000001E-2</v>
      </c>
      <c r="AA78" s="552"/>
      <c r="AB78" s="552"/>
      <c r="AC78" s="552"/>
    </row>
    <row r="79" spans="1:68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59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11</v>
      </c>
      <c r="Y79" s="551">
        <f>IFERROR(SUM(Y73:Y77),"0")</f>
        <v>16.8</v>
      </c>
      <c r="Z79" s="37"/>
      <c r="AA79" s="552"/>
      <c r="AB79" s="552"/>
      <c r="AC79" s="552"/>
    </row>
    <row r="80" spans="1:68" ht="14.25" customHeight="1" x14ac:dyDescent="0.25">
      <c r="A80" s="56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7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59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59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68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4"/>
      <c r="AB85" s="544"/>
      <c r="AC85" s="544"/>
    </row>
    <row r="86" spans="1:68" ht="14.25" customHeight="1" x14ac:dyDescent="0.25">
      <c r="A86" s="56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837</v>
      </c>
      <c r="Y87" s="550">
        <f>IFERROR(IF(X87="",0,CEILING((X87/$H87),1)*$H87),"")</f>
        <v>842.40000000000009</v>
      </c>
      <c r="Z87" s="36">
        <f>IFERROR(IF(Y87=0,"",ROUNDUP(Y87/H87,0)*0.01898),"")</f>
        <v>1.48044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870.71249999999986</v>
      </c>
      <c r="BN87" s="64">
        <f>IFERROR(Y87*I87/H87,"0")</f>
        <v>876.33</v>
      </c>
      <c r="BO87" s="64">
        <f>IFERROR(1/J87*(X87/H87),"0")</f>
        <v>1.2109375</v>
      </c>
      <c r="BP87" s="64">
        <f>IFERROR(1/J87*(Y87/H87),"0")</f>
        <v>1.21875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120</v>
      </c>
      <c r="Y89" s="550">
        <f>IFERROR(IF(X89="",0,CEILING((X89/$H89),1)*$H89),"")</f>
        <v>121.5</v>
      </c>
      <c r="Z89" s="36">
        <f>IFERROR(IF(Y89=0,"",ROUNDUP(Y89/H89,0)*0.00902),"")</f>
        <v>0.24354000000000001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125.60000000000001</v>
      </c>
      <c r="BN89" s="64">
        <f>IFERROR(Y89*I89/H89,"0")</f>
        <v>127.17</v>
      </c>
      <c r="BO89" s="64">
        <f>IFERROR(1/J89*(X89/H89),"0")</f>
        <v>0.20202020202020204</v>
      </c>
      <c r="BP89" s="64">
        <f>IFERROR(1/J89*(Y89/H89),"0")</f>
        <v>0.20454545454545456</v>
      </c>
    </row>
    <row r="90" spans="1:68" x14ac:dyDescent="0.2">
      <c r="A90" s="557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59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104.16666666666667</v>
      </c>
      <c r="Y90" s="551">
        <f>IFERROR(Y87/H87,"0")+IFERROR(Y88/H88,"0")+IFERROR(Y89/H89,"0")</f>
        <v>105</v>
      </c>
      <c r="Z90" s="551">
        <f>IFERROR(IF(Z87="",0,Z87),"0")+IFERROR(IF(Z88="",0,Z88),"0")+IFERROR(IF(Z89="",0,Z89),"0")</f>
        <v>1.7239800000000001</v>
      </c>
      <c r="AA90" s="552"/>
      <c r="AB90" s="552"/>
      <c r="AC90" s="552"/>
    </row>
    <row r="91" spans="1:68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59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957</v>
      </c>
      <c r="Y91" s="551">
        <f>IFERROR(SUM(Y87:Y89),"0")</f>
        <v>963.90000000000009</v>
      </c>
      <c r="Z91" s="37"/>
      <c r="AA91" s="552"/>
      <c r="AB91" s="552"/>
      <c r="AC91" s="552"/>
    </row>
    <row r="92" spans="1:68" ht="14.25" customHeight="1" x14ac:dyDescent="0.25">
      <c r="A92" s="56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64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429</v>
      </c>
      <c r="Y95" s="550">
        <f>IFERROR(IF(X95="",0,CEILING((X95/$H95),1)*$H95),"")</f>
        <v>429.3</v>
      </c>
      <c r="Z95" s="36">
        <f>IFERROR(IF(Y95=0,"",ROUNDUP(Y95/H95,0)*0.00651),"")</f>
        <v>1.0350900000000001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469.03999999999991</v>
      </c>
      <c r="BN95" s="64">
        <f>IFERROR(Y95*I95/H95,"0")</f>
        <v>469.36799999999994</v>
      </c>
      <c r="BO95" s="64">
        <f>IFERROR(1/J95*(X95/H95),"0")</f>
        <v>0.87301587301587302</v>
      </c>
      <c r="BP95" s="64">
        <f>IFERROR(1/J95*(Y95/H95),"0")</f>
        <v>0.87362637362637374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57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59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158.88888888888889</v>
      </c>
      <c r="Y98" s="551">
        <f>IFERROR(Y93/H93,"0")+IFERROR(Y94/H94,"0")+IFERROR(Y95/H95,"0")+IFERROR(Y96/H96,"0")+IFERROR(Y97/H97,"0")</f>
        <v>159</v>
      </c>
      <c r="Z98" s="551">
        <f>IFERROR(IF(Z93="",0,Z93),"0")+IFERROR(IF(Z94="",0,Z94),"0")+IFERROR(IF(Z95="",0,Z95),"0")+IFERROR(IF(Z96="",0,Z96),"0")+IFERROR(IF(Z97="",0,Z97),"0")</f>
        <v>1.0350900000000001</v>
      </c>
      <c r="AA98" s="552"/>
      <c r="AB98" s="552"/>
      <c r="AC98" s="552"/>
    </row>
    <row r="99" spans="1:68" x14ac:dyDescent="0.2">
      <c r="A99" s="558"/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9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429</v>
      </c>
      <c r="Y99" s="551">
        <f>IFERROR(SUM(Y93:Y97),"0")</f>
        <v>429.3</v>
      </c>
      <c r="Z99" s="37"/>
      <c r="AA99" s="552"/>
      <c r="AB99" s="552"/>
      <c r="AC99" s="552"/>
    </row>
    <row r="100" spans="1:68" ht="16.5" customHeight="1" x14ac:dyDescent="0.25">
      <c r="A100" s="568" t="s">
        <v>193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4"/>
      <c r="AB100" s="544"/>
      <c r="AC100" s="544"/>
    </row>
    <row r="101" spans="1:68" ht="14.25" customHeight="1" x14ac:dyDescent="0.25">
      <c r="A101" s="567" t="s">
        <v>102</v>
      </c>
      <c r="B101" s="558"/>
      <c r="C101" s="558"/>
      <c r="D101" s="558"/>
      <c r="E101" s="558"/>
      <c r="F101" s="558"/>
      <c r="G101" s="558"/>
      <c r="H101" s="558"/>
      <c r="I101" s="558"/>
      <c r="J101" s="558"/>
      <c r="K101" s="558"/>
      <c r="L101" s="558"/>
      <c r="M101" s="558"/>
      <c r="N101" s="558"/>
      <c r="O101" s="558"/>
      <c r="P101" s="558"/>
      <c r="Q101" s="558"/>
      <c r="R101" s="558"/>
      <c r="S101" s="558"/>
      <c r="T101" s="558"/>
      <c r="U101" s="558"/>
      <c r="V101" s="558"/>
      <c r="W101" s="558"/>
      <c r="X101" s="558"/>
      <c r="Y101" s="558"/>
      <c r="Z101" s="558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3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371</v>
      </c>
      <c r="Y102" s="550">
        <f>IFERROR(IF(X102="",0,CEILING((X102/$H102),1)*$H102),"")</f>
        <v>378</v>
      </c>
      <c r="Z102" s="36">
        <f>IFERROR(IF(Y102=0,"",ROUNDUP(Y102/H102,0)*0.01898),"")</f>
        <v>0.6643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385.94305555555547</v>
      </c>
      <c r="BN102" s="64">
        <f>IFERROR(Y102*I102/H102,"0")</f>
        <v>393.22499999999997</v>
      </c>
      <c r="BO102" s="64">
        <f>IFERROR(1/J102*(X102/H102),"0")</f>
        <v>0.53674768518518512</v>
      </c>
      <c r="BP102" s="64">
        <f>IFERROR(1/J102*(Y102/H102),"0")</f>
        <v>0.546875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57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59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34.351851851851848</v>
      </c>
      <c r="Y106" s="551">
        <f>IFERROR(Y102/H102,"0")+IFERROR(Y103/H103,"0")+IFERROR(Y104/H104,"0")+IFERROR(Y105/H105,"0")</f>
        <v>35</v>
      </c>
      <c r="Z106" s="551">
        <f>IFERROR(IF(Z102="",0,Z102),"0")+IFERROR(IF(Z103="",0,Z103),"0")+IFERROR(IF(Z104="",0,Z104),"0")+IFERROR(IF(Z105="",0,Z105),"0")</f>
        <v>0.6643</v>
      </c>
      <c r="AA106" s="552"/>
      <c r="AB106" s="552"/>
      <c r="AC106" s="552"/>
    </row>
    <row r="107" spans="1:68" x14ac:dyDescent="0.2">
      <c r="A107" s="558"/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9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371</v>
      </c>
      <c r="Y107" s="551">
        <f>IFERROR(SUM(Y102:Y105),"0")</f>
        <v>378</v>
      </c>
      <c r="Z107" s="37"/>
      <c r="AA107" s="552"/>
      <c r="AB107" s="552"/>
      <c r="AC107" s="552"/>
    </row>
    <row r="108" spans="1:68" ht="14.25" customHeight="1" x14ac:dyDescent="0.25">
      <c r="A108" s="567" t="s">
        <v>134</v>
      </c>
      <c r="B108" s="558"/>
      <c r="C108" s="558"/>
      <c r="D108" s="558"/>
      <c r="E108" s="558"/>
      <c r="F108" s="558"/>
      <c r="G108" s="558"/>
      <c r="H108" s="558"/>
      <c r="I108" s="558"/>
      <c r="J108" s="558"/>
      <c r="K108" s="558"/>
      <c r="L108" s="558"/>
      <c r="M108" s="558"/>
      <c r="N108" s="558"/>
      <c r="O108" s="558"/>
      <c r="P108" s="558"/>
      <c r="Q108" s="558"/>
      <c r="R108" s="558"/>
      <c r="S108" s="558"/>
      <c r="T108" s="558"/>
      <c r="U108" s="558"/>
      <c r="V108" s="558"/>
      <c r="W108" s="558"/>
      <c r="X108" s="558"/>
      <c r="Y108" s="558"/>
      <c r="Z108" s="558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20</v>
      </c>
      <c r="Y111" s="550">
        <f>IFERROR(IF(X111="",0,CEILING((X111/$H111),1)*$H111),"")</f>
        <v>21.599999999999998</v>
      </c>
      <c r="Z111" s="36">
        <f>IFERROR(IF(Y111=0,"",ROUNDUP(Y111/H111,0)*0.00651),"")</f>
        <v>5.8590000000000003E-2</v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21.5</v>
      </c>
      <c r="BN111" s="64">
        <f>IFERROR(Y111*I111/H111,"0")</f>
        <v>23.22</v>
      </c>
      <c r="BO111" s="64">
        <f>IFERROR(1/J111*(X111/H111),"0")</f>
        <v>4.5787545787545791E-2</v>
      </c>
      <c r="BP111" s="64">
        <f>IFERROR(1/J111*(Y111/H111),"0")</f>
        <v>4.9450549450549455E-2</v>
      </c>
    </row>
    <row r="112" spans="1:68" x14ac:dyDescent="0.2">
      <c r="A112" s="557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59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8.3333333333333339</v>
      </c>
      <c r="Y112" s="551">
        <f>IFERROR(Y109/H109,"0")+IFERROR(Y110/H110,"0")+IFERROR(Y111/H111,"0")</f>
        <v>9</v>
      </c>
      <c r="Z112" s="551">
        <f>IFERROR(IF(Z109="",0,Z109),"0")+IFERROR(IF(Z110="",0,Z110),"0")+IFERROR(IF(Z111="",0,Z111),"0")</f>
        <v>5.8590000000000003E-2</v>
      </c>
      <c r="AA112" s="552"/>
      <c r="AB112" s="552"/>
      <c r="AC112" s="552"/>
    </row>
    <row r="113" spans="1:68" x14ac:dyDescent="0.2">
      <c r="A113" s="558"/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9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20</v>
      </c>
      <c r="Y113" s="551">
        <f>IFERROR(SUM(Y109:Y111),"0")</f>
        <v>21.599999999999998</v>
      </c>
      <c r="Z113" s="37"/>
      <c r="AA113" s="552"/>
      <c r="AB113" s="552"/>
      <c r="AC113" s="552"/>
    </row>
    <row r="114" spans="1:68" ht="14.25" customHeight="1" x14ac:dyDescent="0.25">
      <c r="A114" s="567" t="s">
        <v>72</v>
      </c>
      <c r="B114" s="558"/>
      <c r="C114" s="558"/>
      <c r="D114" s="558"/>
      <c r="E114" s="558"/>
      <c r="F114" s="558"/>
      <c r="G114" s="558"/>
      <c r="H114" s="558"/>
      <c r="I114" s="558"/>
      <c r="J114" s="558"/>
      <c r="K114" s="558"/>
      <c r="L114" s="558"/>
      <c r="M114" s="558"/>
      <c r="N114" s="558"/>
      <c r="O114" s="558"/>
      <c r="P114" s="558"/>
      <c r="Q114" s="558"/>
      <c r="R114" s="558"/>
      <c r="S114" s="558"/>
      <c r="T114" s="558"/>
      <c r="U114" s="558"/>
      <c r="V114" s="558"/>
      <c r="W114" s="558"/>
      <c r="X114" s="558"/>
      <c r="Y114" s="558"/>
      <c r="Z114" s="558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944</v>
      </c>
      <c r="Y115" s="550">
        <f>IFERROR(IF(X115="",0,CEILING((X115/$H115),1)*$H115),"")</f>
        <v>947.69999999999993</v>
      </c>
      <c r="Z115" s="36">
        <f>IFERROR(IF(Y115=0,"",ROUNDUP(Y115/H115,0)*0.01898),"")</f>
        <v>2.2206600000000001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1003.7866666666666</v>
      </c>
      <c r="BN115" s="64">
        <f>IFERROR(Y115*I115/H115,"0")</f>
        <v>1007.721</v>
      </c>
      <c r="BO115" s="64">
        <f>IFERROR(1/J115*(X115/H115),"0")</f>
        <v>1.8209876543209877</v>
      </c>
      <c r="BP115" s="64">
        <f>IFERROR(1/J115*(Y115/H115),"0")</f>
        <v>1.828125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246</v>
      </c>
      <c r="Y117" s="550">
        <f>IFERROR(IF(X117="",0,CEILING((X117/$H117),1)*$H117),"")</f>
        <v>248.4</v>
      </c>
      <c r="Z117" s="36">
        <f>IFERROR(IF(Y117=0,"",ROUNDUP(Y117/H117,0)*0.00651),"")</f>
        <v>0.59892000000000001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268.95999999999998</v>
      </c>
      <c r="BN117" s="64">
        <f>IFERROR(Y117*I117/H117,"0")</f>
        <v>271.584</v>
      </c>
      <c r="BO117" s="64">
        <f>IFERROR(1/J117*(X117/H117),"0")</f>
        <v>0.50061050061050061</v>
      </c>
      <c r="BP117" s="64">
        <f>IFERROR(1/J117*(Y117/H117),"0")</f>
        <v>0.50549450549450559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7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9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207.65432098765433</v>
      </c>
      <c r="Y119" s="551">
        <f>IFERROR(Y115/H115,"0")+IFERROR(Y116/H116,"0")+IFERROR(Y117/H117,"0")+IFERROR(Y118/H118,"0")</f>
        <v>209</v>
      </c>
      <c r="Z119" s="551">
        <f>IFERROR(IF(Z115="",0,Z115),"0")+IFERROR(IF(Z116="",0,Z116),"0")+IFERROR(IF(Z117="",0,Z117),"0")+IFERROR(IF(Z118="",0,Z118),"0")</f>
        <v>2.8195800000000002</v>
      </c>
      <c r="AA119" s="552"/>
      <c r="AB119" s="552"/>
      <c r="AC119" s="552"/>
    </row>
    <row r="120" spans="1:68" x14ac:dyDescent="0.2">
      <c r="A120" s="558"/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9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1190</v>
      </c>
      <c r="Y120" s="551">
        <f>IFERROR(SUM(Y115:Y118),"0")</f>
        <v>1196.0999999999999</v>
      </c>
      <c r="Z120" s="37"/>
      <c r="AA120" s="552"/>
      <c r="AB120" s="552"/>
      <c r="AC120" s="552"/>
    </row>
    <row r="121" spans="1:68" ht="14.25" customHeight="1" x14ac:dyDescent="0.25">
      <c r="A121" s="567" t="s">
        <v>164</v>
      </c>
      <c r="B121" s="558"/>
      <c r="C121" s="558"/>
      <c r="D121" s="558"/>
      <c r="E121" s="558"/>
      <c r="F121" s="558"/>
      <c r="G121" s="558"/>
      <c r="H121" s="558"/>
      <c r="I121" s="558"/>
      <c r="J121" s="558"/>
      <c r="K121" s="558"/>
      <c r="L121" s="558"/>
      <c r="M121" s="558"/>
      <c r="N121" s="558"/>
      <c r="O121" s="558"/>
      <c r="P121" s="558"/>
      <c r="Q121" s="558"/>
      <c r="R121" s="558"/>
      <c r="S121" s="558"/>
      <c r="T121" s="558"/>
      <c r="U121" s="558"/>
      <c r="V121" s="558"/>
      <c r="W121" s="558"/>
      <c r="X121" s="558"/>
      <c r="Y121" s="558"/>
      <c r="Z121" s="558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61"/>
      <c r="R123" s="561"/>
      <c r="S123" s="561"/>
      <c r="T123" s="562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57"/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9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58"/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9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68" t="s">
        <v>226</v>
      </c>
      <c r="B126" s="558"/>
      <c r="C126" s="558"/>
      <c r="D126" s="558"/>
      <c r="E126" s="558"/>
      <c r="F126" s="558"/>
      <c r="G126" s="558"/>
      <c r="H126" s="558"/>
      <c r="I126" s="558"/>
      <c r="J126" s="558"/>
      <c r="K126" s="558"/>
      <c r="L126" s="558"/>
      <c r="M126" s="558"/>
      <c r="N126" s="558"/>
      <c r="O126" s="558"/>
      <c r="P126" s="558"/>
      <c r="Q126" s="558"/>
      <c r="R126" s="558"/>
      <c r="S126" s="558"/>
      <c r="T126" s="558"/>
      <c r="U126" s="558"/>
      <c r="V126" s="558"/>
      <c r="W126" s="558"/>
      <c r="X126" s="558"/>
      <c r="Y126" s="558"/>
      <c r="Z126" s="558"/>
      <c r="AA126" s="544"/>
      <c r="AB126" s="544"/>
      <c r="AC126" s="544"/>
    </row>
    <row r="127" spans="1:68" ht="14.25" customHeight="1" x14ac:dyDescent="0.25">
      <c r="A127" s="567" t="s">
        <v>102</v>
      </c>
      <c r="B127" s="558"/>
      <c r="C127" s="558"/>
      <c r="D127" s="558"/>
      <c r="E127" s="558"/>
      <c r="F127" s="558"/>
      <c r="G127" s="558"/>
      <c r="H127" s="558"/>
      <c r="I127" s="558"/>
      <c r="J127" s="558"/>
      <c r="K127" s="558"/>
      <c r="L127" s="558"/>
      <c r="M127" s="558"/>
      <c r="N127" s="558"/>
      <c r="O127" s="558"/>
      <c r="P127" s="558"/>
      <c r="Q127" s="558"/>
      <c r="R127" s="558"/>
      <c r="S127" s="558"/>
      <c r="T127" s="558"/>
      <c r="U127" s="558"/>
      <c r="V127" s="558"/>
      <c r="W127" s="558"/>
      <c r="X127" s="558"/>
      <c r="Y127" s="558"/>
      <c r="Z127" s="558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61"/>
      <c r="R129" s="561"/>
      <c r="S129" s="561"/>
      <c r="T129" s="562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57"/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9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58"/>
      <c r="B131" s="558"/>
      <c r="C131" s="558"/>
      <c r="D131" s="558"/>
      <c r="E131" s="558"/>
      <c r="F131" s="558"/>
      <c r="G131" s="558"/>
      <c r="H131" s="558"/>
      <c r="I131" s="558"/>
      <c r="J131" s="558"/>
      <c r="K131" s="558"/>
      <c r="L131" s="558"/>
      <c r="M131" s="558"/>
      <c r="N131" s="558"/>
      <c r="O131" s="559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7" t="s">
        <v>63</v>
      </c>
      <c r="B132" s="558"/>
      <c r="C132" s="558"/>
      <c r="D132" s="558"/>
      <c r="E132" s="558"/>
      <c r="F132" s="558"/>
      <c r="G132" s="558"/>
      <c r="H132" s="558"/>
      <c r="I132" s="558"/>
      <c r="J132" s="558"/>
      <c r="K132" s="558"/>
      <c r="L132" s="558"/>
      <c r="M132" s="558"/>
      <c r="N132" s="558"/>
      <c r="O132" s="558"/>
      <c r="P132" s="558"/>
      <c r="Q132" s="558"/>
      <c r="R132" s="558"/>
      <c r="S132" s="558"/>
      <c r="T132" s="558"/>
      <c r="U132" s="558"/>
      <c r="V132" s="558"/>
      <c r="W132" s="558"/>
      <c r="X132" s="558"/>
      <c r="Y132" s="558"/>
      <c r="Z132" s="558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5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61"/>
      <c r="R134" s="561"/>
      <c r="S134" s="561"/>
      <c r="T134" s="562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57"/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9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58"/>
      <c r="B136" s="558"/>
      <c r="C136" s="558"/>
      <c r="D136" s="558"/>
      <c r="E136" s="558"/>
      <c r="F136" s="558"/>
      <c r="G136" s="558"/>
      <c r="H136" s="558"/>
      <c r="I136" s="558"/>
      <c r="J136" s="558"/>
      <c r="K136" s="558"/>
      <c r="L136" s="558"/>
      <c r="M136" s="558"/>
      <c r="N136" s="558"/>
      <c r="O136" s="559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7" t="s">
        <v>72</v>
      </c>
      <c r="B137" s="558"/>
      <c r="C137" s="558"/>
      <c r="D137" s="558"/>
      <c r="E137" s="558"/>
      <c r="F137" s="558"/>
      <c r="G137" s="558"/>
      <c r="H137" s="558"/>
      <c r="I137" s="558"/>
      <c r="J137" s="558"/>
      <c r="K137" s="558"/>
      <c r="L137" s="558"/>
      <c r="M137" s="558"/>
      <c r="N137" s="558"/>
      <c r="O137" s="558"/>
      <c r="P137" s="558"/>
      <c r="Q137" s="558"/>
      <c r="R137" s="558"/>
      <c r="S137" s="558"/>
      <c r="T137" s="558"/>
      <c r="U137" s="558"/>
      <c r="V137" s="558"/>
      <c r="W137" s="558"/>
      <c r="X137" s="558"/>
      <c r="Y137" s="558"/>
      <c r="Z137" s="558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61"/>
      <c r="R139" s="561"/>
      <c r="S139" s="561"/>
      <c r="T139" s="562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57"/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9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58"/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9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68" t="s">
        <v>100</v>
      </c>
      <c r="B142" s="558"/>
      <c r="C142" s="558"/>
      <c r="D142" s="558"/>
      <c r="E142" s="558"/>
      <c r="F142" s="558"/>
      <c r="G142" s="558"/>
      <c r="H142" s="558"/>
      <c r="I142" s="558"/>
      <c r="J142" s="558"/>
      <c r="K142" s="558"/>
      <c r="L142" s="558"/>
      <c r="M142" s="558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44"/>
      <c r="AB142" s="544"/>
      <c r="AC142" s="544"/>
    </row>
    <row r="143" spans="1:68" ht="14.25" customHeight="1" x14ac:dyDescent="0.25">
      <c r="A143" s="567" t="s">
        <v>102</v>
      </c>
      <c r="B143" s="558"/>
      <c r="C143" s="558"/>
      <c r="D143" s="558"/>
      <c r="E143" s="558"/>
      <c r="F143" s="558"/>
      <c r="G143" s="558"/>
      <c r="H143" s="558"/>
      <c r="I143" s="558"/>
      <c r="J143" s="558"/>
      <c r="K143" s="558"/>
      <c r="L143" s="558"/>
      <c r="M143" s="558"/>
      <c r="N143" s="558"/>
      <c r="O143" s="558"/>
      <c r="P143" s="558"/>
      <c r="Q143" s="558"/>
      <c r="R143" s="558"/>
      <c r="S143" s="558"/>
      <c r="T143" s="558"/>
      <c r="U143" s="558"/>
      <c r="V143" s="558"/>
      <c r="W143" s="558"/>
      <c r="X143" s="558"/>
      <c r="Y143" s="558"/>
      <c r="Z143" s="558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61"/>
      <c r="R144" s="561"/>
      <c r="S144" s="561"/>
      <c r="T144" s="562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7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9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58"/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9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7" t="s">
        <v>63</v>
      </c>
      <c r="B147" s="558"/>
      <c r="C147" s="558"/>
      <c r="D147" s="558"/>
      <c r="E147" s="558"/>
      <c r="F147" s="558"/>
      <c r="G147" s="558"/>
      <c r="H147" s="558"/>
      <c r="I147" s="558"/>
      <c r="J147" s="558"/>
      <c r="K147" s="558"/>
      <c r="L147" s="558"/>
      <c r="M147" s="558"/>
      <c r="N147" s="558"/>
      <c r="O147" s="558"/>
      <c r="P147" s="558"/>
      <c r="Q147" s="558"/>
      <c r="R147" s="558"/>
      <c r="S147" s="558"/>
      <c r="T147" s="558"/>
      <c r="U147" s="558"/>
      <c r="V147" s="558"/>
      <c r="W147" s="558"/>
      <c r="X147" s="558"/>
      <c r="Y147" s="558"/>
      <c r="Z147" s="558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7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59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58"/>
      <c r="B152" s="558"/>
      <c r="C152" s="558"/>
      <c r="D152" s="558"/>
      <c r="E152" s="558"/>
      <c r="F152" s="558"/>
      <c r="G152" s="558"/>
      <c r="H152" s="558"/>
      <c r="I152" s="558"/>
      <c r="J152" s="558"/>
      <c r="K152" s="558"/>
      <c r="L152" s="558"/>
      <c r="M152" s="558"/>
      <c r="N152" s="558"/>
      <c r="O152" s="559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580" t="s">
        <v>250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48"/>
      <c r="AB153" s="48"/>
      <c r="AC153" s="48"/>
    </row>
    <row r="154" spans="1:68" ht="16.5" customHeight="1" x14ac:dyDescent="0.25">
      <c r="A154" s="568" t="s">
        <v>251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4"/>
      <c r="AB154" s="544"/>
      <c r="AC154" s="544"/>
    </row>
    <row r="155" spans="1:68" ht="14.25" customHeight="1" x14ac:dyDescent="0.25">
      <c r="A155" s="567" t="s">
        <v>134</v>
      </c>
      <c r="B155" s="558"/>
      <c r="C155" s="558"/>
      <c r="D155" s="558"/>
      <c r="E155" s="558"/>
      <c r="F155" s="558"/>
      <c r="G155" s="558"/>
      <c r="H155" s="558"/>
      <c r="I155" s="558"/>
      <c r="J155" s="558"/>
      <c r="K155" s="558"/>
      <c r="L155" s="558"/>
      <c r="M155" s="558"/>
      <c r="N155" s="558"/>
      <c r="O155" s="558"/>
      <c r="P155" s="558"/>
      <c r="Q155" s="558"/>
      <c r="R155" s="558"/>
      <c r="S155" s="558"/>
      <c r="T155" s="558"/>
      <c r="U155" s="558"/>
      <c r="V155" s="558"/>
      <c r="W155" s="558"/>
      <c r="X155" s="558"/>
      <c r="Y155" s="558"/>
      <c r="Z155" s="558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9">
        <v>8</v>
      </c>
      <c r="Y156" s="550">
        <f>IFERROR(IF(X156="",0,CEILING((X156/$H156),1)*$H156),"")</f>
        <v>9.9</v>
      </c>
      <c r="Z156" s="36">
        <f>IFERROR(IF(Y156=0,"",ROUNDUP(Y156/H156,0)*0.00502),"")</f>
        <v>2.5100000000000001E-2</v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8.4040404040404049</v>
      </c>
      <c r="BN156" s="64">
        <f>IFERROR(Y156*I156/H156,"0")</f>
        <v>10.400000000000002</v>
      </c>
      <c r="BO156" s="64">
        <f>IFERROR(1/J156*(X156/H156),"0")</f>
        <v>1.7266683933350603E-2</v>
      </c>
      <c r="BP156" s="64">
        <f>IFERROR(1/J156*(Y156/H156),"0")</f>
        <v>2.1367521367521368E-2</v>
      </c>
    </row>
    <row r="157" spans="1:68" x14ac:dyDescent="0.2">
      <c r="A157" s="557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9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4.0404040404040407</v>
      </c>
      <c r="Y157" s="551">
        <f>IFERROR(Y156/H156,"0")</f>
        <v>5</v>
      </c>
      <c r="Z157" s="551">
        <f>IFERROR(IF(Z156="",0,Z156),"0")</f>
        <v>2.5100000000000001E-2</v>
      </c>
      <c r="AA157" s="552"/>
      <c r="AB157" s="552"/>
      <c r="AC157" s="552"/>
    </row>
    <row r="158" spans="1:68" x14ac:dyDescent="0.2">
      <c r="A158" s="558"/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9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8</v>
      </c>
      <c r="Y158" s="551">
        <f>IFERROR(SUM(Y156:Y156),"0")</f>
        <v>9.9</v>
      </c>
      <c r="Z158" s="37"/>
      <c r="AA158" s="552"/>
      <c r="AB158" s="552"/>
      <c r="AC158" s="552"/>
    </row>
    <row r="159" spans="1:68" ht="14.25" customHeight="1" x14ac:dyDescent="0.25">
      <c r="A159" s="567" t="s">
        <v>63</v>
      </c>
      <c r="B159" s="558"/>
      <c r="C159" s="558"/>
      <c r="D159" s="558"/>
      <c r="E159" s="558"/>
      <c r="F159" s="558"/>
      <c r="G159" s="558"/>
      <c r="H159" s="558"/>
      <c r="I159" s="558"/>
      <c r="J159" s="558"/>
      <c r="K159" s="558"/>
      <c r="L159" s="558"/>
      <c r="M159" s="558"/>
      <c r="N159" s="558"/>
      <c r="O159" s="558"/>
      <c r="P159" s="558"/>
      <c r="Q159" s="558"/>
      <c r="R159" s="558"/>
      <c r="S159" s="558"/>
      <c r="T159" s="558"/>
      <c r="U159" s="558"/>
      <c r="V159" s="558"/>
      <c r="W159" s="558"/>
      <c r="X159" s="558"/>
      <c r="Y159" s="558"/>
      <c r="Z159" s="558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6</v>
      </c>
      <c r="Y160" s="550">
        <f t="shared" ref="Y160:Y168" si="11">IFERROR(IF(X160="",0,CEILING((X160/$H160),1)*$H160),"")</f>
        <v>8.4</v>
      </c>
      <c r="Z160" s="36">
        <f>IFERROR(IF(Y160=0,"",ROUNDUP(Y160/H160,0)*0.00902),"")</f>
        <v>1.804E-2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6.3857142857142852</v>
      </c>
      <c r="BN160" s="64">
        <f t="shared" ref="BN160:BN168" si="13">IFERROR(Y160*I160/H160,"0")</f>
        <v>8.94</v>
      </c>
      <c r="BO160" s="64">
        <f t="shared" ref="BO160:BO168" si="14">IFERROR(1/J160*(X160/H160),"0")</f>
        <v>1.0822510822510824E-2</v>
      </c>
      <c r="BP160" s="64">
        <f t="shared" ref="BP160:BP168" si="15">IFERROR(1/J160*(Y160/H160),"0")</f>
        <v>1.5151515151515152E-2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81</v>
      </c>
      <c r="Y162" s="550">
        <f t="shared" si="11"/>
        <v>84</v>
      </c>
      <c r="Z162" s="36">
        <f>IFERROR(IF(Y162=0,"",ROUNDUP(Y162/H162,0)*0.00902),"")</f>
        <v>0.1804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85.050000000000011</v>
      </c>
      <c r="BN162" s="64">
        <f t="shared" si="13"/>
        <v>88.199999999999989</v>
      </c>
      <c r="BO162" s="64">
        <f t="shared" si="14"/>
        <v>0.1461038961038961</v>
      </c>
      <c r="BP162" s="64">
        <f t="shared" si="15"/>
        <v>0.15151515151515152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59</v>
      </c>
      <c r="Y163" s="550">
        <f t="shared" si="11"/>
        <v>60.900000000000006</v>
      </c>
      <c r="Z163" s="36">
        <f>IFERROR(IF(Y163=0,"",ROUNDUP(Y163/H163,0)*0.00502),"")</f>
        <v>0.14558000000000001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62.652380952380945</v>
      </c>
      <c r="BN163" s="64">
        <f t="shared" si="13"/>
        <v>64.67</v>
      </c>
      <c r="BO163" s="64">
        <f t="shared" si="14"/>
        <v>0.12006512006512007</v>
      </c>
      <c r="BP163" s="64">
        <f t="shared" si="15"/>
        <v>0.12393162393162395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3</v>
      </c>
      <c r="Y165" s="550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134</v>
      </c>
      <c r="Y166" s="550">
        <f t="shared" si="11"/>
        <v>134.4</v>
      </c>
      <c r="Z166" s="36">
        <f>IFERROR(IF(Y166=0,"",ROUNDUP(Y166/H166,0)*0.00502),"")</f>
        <v>0.32128000000000001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140.38095238095238</v>
      </c>
      <c r="BN166" s="64">
        <f t="shared" si="13"/>
        <v>140.80000000000001</v>
      </c>
      <c r="BO166" s="64">
        <f t="shared" si="14"/>
        <v>0.27269027269027274</v>
      </c>
      <c r="BP166" s="64">
        <f t="shared" si="15"/>
        <v>0.27350427350427353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59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114.28571428571428</v>
      </c>
      <c r="Y169" s="551">
        <f>IFERROR(Y160/H160,"0")+IFERROR(Y161/H161,"0")+IFERROR(Y162/H162,"0")+IFERROR(Y163/H163,"0")+IFERROR(Y164/H164,"0")+IFERROR(Y165/H165,"0")+IFERROR(Y166/H166,"0")+IFERROR(Y167/H167,"0")+IFERROR(Y168/H168,"0")</f>
        <v>117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0.67534000000000005</v>
      </c>
      <c r="AA169" s="552"/>
      <c r="AB169" s="552"/>
      <c r="AC169" s="552"/>
    </row>
    <row r="170" spans="1:68" x14ac:dyDescent="0.2">
      <c r="A170" s="558"/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9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283</v>
      </c>
      <c r="Y170" s="551">
        <f>IFERROR(SUM(Y160:Y168),"0")</f>
        <v>291.3</v>
      </c>
      <c r="Z170" s="37"/>
      <c r="AA170" s="552"/>
      <c r="AB170" s="552"/>
      <c r="AC170" s="552"/>
    </row>
    <row r="171" spans="1:68" ht="14.25" customHeight="1" x14ac:dyDescent="0.25">
      <c r="A171" s="567" t="s">
        <v>94</v>
      </c>
      <c r="B171" s="558"/>
      <c r="C171" s="558"/>
      <c r="D171" s="558"/>
      <c r="E171" s="558"/>
      <c r="F171" s="558"/>
      <c r="G171" s="558"/>
      <c r="H171" s="558"/>
      <c r="I171" s="558"/>
      <c r="J171" s="558"/>
      <c r="K171" s="558"/>
      <c r="L171" s="558"/>
      <c r="M171" s="558"/>
      <c r="N171" s="558"/>
      <c r="O171" s="558"/>
      <c r="P171" s="558"/>
      <c r="Q171" s="558"/>
      <c r="R171" s="558"/>
      <c r="S171" s="558"/>
      <c r="T171" s="558"/>
      <c r="U171" s="558"/>
      <c r="V171" s="558"/>
      <c r="W171" s="558"/>
      <c r="X171" s="558"/>
      <c r="Y171" s="558"/>
      <c r="Z171" s="558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7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59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58"/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9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7" t="s">
        <v>288</v>
      </c>
      <c r="B177" s="558"/>
      <c r="C177" s="558"/>
      <c r="D177" s="558"/>
      <c r="E177" s="558"/>
      <c r="F177" s="558"/>
      <c r="G177" s="558"/>
      <c r="H177" s="558"/>
      <c r="I177" s="558"/>
      <c r="J177" s="558"/>
      <c r="K177" s="558"/>
      <c r="L177" s="558"/>
      <c r="M177" s="558"/>
      <c r="N177" s="558"/>
      <c r="O177" s="558"/>
      <c r="P177" s="558"/>
      <c r="Q177" s="558"/>
      <c r="R177" s="558"/>
      <c r="S177" s="558"/>
      <c r="T177" s="558"/>
      <c r="U177" s="558"/>
      <c r="V177" s="558"/>
      <c r="W177" s="558"/>
      <c r="X177" s="558"/>
      <c r="Y177" s="558"/>
      <c r="Z177" s="558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7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59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58"/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9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68" t="s">
        <v>291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4"/>
      <c r="AB181" s="544"/>
      <c r="AC181" s="544"/>
    </row>
    <row r="182" spans="1:68" ht="14.25" customHeight="1" x14ac:dyDescent="0.25">
      <c r="A182" s="567" t="s">
        <v>102</v>
      </c>
      <c r="B182" s="558"/>
      <c r="C182" s="558"/>
      <c r="D182" s="558"/>
      <c r="E182" s="558"/>
      <c r="F182" s="558"/>
      <c r="G182" s="558"/>
      <c r="H182" s="558"/>
      <c r="I182" s="558"/>
      <c r="J182" s="558"/>
      <c r="K182" s="558"/>
      <c r="L182" s="558"/>
      <c r="M182" s="558"/>
      <c r="N182" s="558"/>
      <c r="O182" s="558"/>
      <c r="P182" s="558"/>
      <c r="Q182" s="558"/>
      <c r="R182" s="558"/>
      <c r="S182" s="558"/>
      <c r="T182" s="558"/>
      <c r="U182" s="558"/>
      <c r="V182" s="558"/>
      <c r="W182" s="558"/>
      <c r="X182" s="558"/>
      <c r="Y182" s="558"/>
      <c r="Z182" s="558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7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9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58"/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9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7" t="s">
        <v>134</v>
      </c>
      <c r="B187" s="558"/>
      <c r="C187" s="558"/>
      <c r="D187" s="558"/>
      <c r="E187" s="558"/>
      <c r="F187" s="558"/>
      <c r="G187" s="558"/>
      <c r="H187" s="558"/>
      <c r="I187" s="558"/>
      <c r="J187" s="558"/>
      <c r="K187" s="558"/>
      <c r="L187" s="558"/>
      <c r="M187" s="558"/>
      <c r="N187" s="558"/>
      <c r="O187" s="558"/>
      <c r="P187" s="558"/>
      <c r="Q187" s="558"/>
      <c r="R187" s="558"/>
      <c r="S187" s="558"/>
      <c r="T187" s="558"/>
      <c r="U187" s="558"/>
      <c r="V187" s="558"/>
      <c r="W187" s="558"/>
      <c r="X187" s="558"/>
      <c r="Y187" s="558"/>
      <c r="Z187" s="558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7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59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58"/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9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7" t="s">
        <v>63</v>
      </c>
      <c r="B192" s="558"/>
      <c r="C192" s="558"/>
      <c r="D192" s="558"/>
      <c r="E192" s="558"/>
      <c r="F192" s="558"/>
      <c r="G192" s="558"/>
      <c r="H192" s="558"/>
      <c r="I192" s="558"/>
      <c r="J192" s="558"/>
      <c r="K192" s="558"/>
      <c r="L192" s="558"/>
      <c r="M192" s="558"/>
      <c r="N192" s="558"/>
      <c r="O192" s="558"/>
      <c r="P192" s="558"/>
      <c r="Q192" s="558"/>
      <c r="R192" s="558"/>
      <c r="S192" s="558"/>
      <c r="T192" s="558"/>
      <c r="U192" s="558"/>
      <c r="V192" s="558"/>
      <c r="W192" s="558"/>
      <c r="X192" s="558"/>
      <c r="Y192" s="558"/>
      <c r="Z192" s="558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58</v>
      </c>
      <c r="Y194" s="550">
        <f t="shared" si="16"/>
        <v>59.400000000000006</v>
      </c>
      <c r="Z194" s="36">
        <f>IFERROR(IF(Y194=0,"",ROUNDUP(Y194/H194,0)*0.00902),"")</f>
        <v>9.9220000000000003E-2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60.255555555555553</v>
      </c>
      <c r="BN194" s="64">
        <f t="shared" si="18"/>
        <v>61.71</v>
      </c>
      <c r="BO194" s="64">
        <f t="shared" si="19"/>
        <v>8.1369248035914707E-2</v>
      </c>
      <c r="BP194" s="64">
        <f t="shared" si="20"/>
        <v>8.3333333333333343E-2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159</v>
      </c>
      <c r="Y196" s="550">
        <f t="shared" si="16"/>
        <v>162</v>
      </c>
      <c r="Z196" s="36">
        <f>IFERROR(IF(Y196=0,"",ROUNDUP(Y196/H196,0)*0.00902),"")</f>
        <v>0.27060000000000001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165.18333333333334</v>
      </c>
      <c r="BN196" s="64">
        <f t="shared" si="18"/>
        <v>168.3</v>
      </c>
      <c r="BO196" s="64">
        <f t="shared" si="19"/>
        <v>0.22306397306397305</v>
      </c>
      <c r="BP196" s="64">
        <f t="shared" si="20"/>
        <v>0.22727272727272727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73</v>
      </c>
      <c r="Y197" s="550">
        <f t="shared" si="16"/>
        <v>73.8</v>
      </c>
      <c r="Z197" s="36">
        <f>IFERROR(IF(Y197=0,"",ROUNDUP(Y197/H197,0)*0.00502),"")</f>
        <v>0.20582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78.272222222222211</v>
      </c>
      <c r="BN197" s="64">
        <f t="shared" si="18"/>
        <v>79.13</v>
      </c>
      <c r="BO197" s="64">
        <f t="shared" si="19"/>
        <v>0.17331433998100668</v>
      </c>
      <c r="BP197" s="64">
        <f t="shared" si="20"/>
        <v>0.17521367521367523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42</v>
      </c>
      <c r="Y198" s="550">
        <f t="shared" si="16"/>
        <v>43.2</v>
      </c>
      <c r="Z198" s="36">
        <f>IFERROR(IF(Y198=0,"",ROUNDUP(Y198/H198,0)*0.00502),"")</f>
        <v>0.12048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44.333333333333329</v>
      </c>
      <c r="BN198" s="64">
        <f t="shared" si="18"/>
        <v>45.6</v>
      </c>
      <c r="BO198" s="64">
        <f t="shared" si="19"/>
        <v>9.9715099715099717E-2</v>
      </c>
      <c r="BP198" s="64">
        <f t="shared" si="20"/>
        <v>0.10256410256410257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24</v>
      </c>
      <c r="Y200" s="550">
        <f t="shared" si="16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25.333333333333329</v>
      </c>
      <c r="BN200" s="64">
        <f t="shared" si="18"/>
        <v>26.599999999999998</v>
      </c>
      <c r="BO200" s="64">
        <f t="shared" si="19"/>
        <v>5.6980056980056981E-2</v>
      </c>
      <c r="BP200" s="64">
        <f t="shared" si="20"/>
        <v>5.9829059829059839E-2</v>
      </c>
    </row>
    <row r="201" spans="1:68" x14ac:dyDescent="0.2">
      <c r="A201" s="557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59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117.40740740740739</v>
      </c>
      <c r="Y201" s="551">
        <f>IFERROR(Y193/H193,"0")+IFERROR(Y194/H194,"0")+IFERROR(Y195/H195,"0")+IFERROR(Y196/H196,"0")+IFERROR(Y197/H197,"0")+IFERROR(Y198/H198,"0")+IFERROR(Y199/H199,"0")+IFERROR(Y200/H200,"0")</f>
        <v>120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0.76640000000000008</v>
      </c>
      <c r="AA201" s="552"/>
      <c r="AB201" s="552"/>
      <c r="AC201" s="552"/>
    </row>
    <row r="202" spans="1:68" x14ac:dyDescent="0.2">
      <c r="A202" s="558"/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9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356</v>
      </c>
      <c r="Y202" s="551">
        <f>IFERROR(SUM(Y193:Y200),"0")</f>
        <v>363.59999999999997</v>
      </c>
      <c r="Z202" s="37"/>
      <c r="AA202" s="552"/>
      <c r="AB202" s="552"/>
      <c r="AC202" s="552"/>
    </row>
    <row r="203" spans="1:68" ht="14.25" customHeight="1" x14ac:dyDescent="0.25">
      <c r="A203" s="567" t="s">
        <v>72</v>
      </c>
      <c r="B203" s="558"/>
      <c r="C203" s="558"/>
      <c r="D203" s="558"/>
      <c r="E203" s="558"/>
      <c r="F203" s="558"/>
      <c r="G203" s="558"/>
      <c r="H203" s="558"/>
      <c r="I203" s="558"/>
      <c r="J203" s="558"/>
      <c r="K203" s="558"/>
      <c r="L203" s="558"/>
      <c r="M203" s="558"/>
      <c r="N203" s="558"/>
      <c r="O203" s="558"/>
      <c r="P203" s="558"/>
      <c r="Q203" s="558"/>
      <c r="R203" s="558"/>
      <c r="S203" s="558"/>
      <c r="T203" s="558"/>
      <c r="U203" s="558"/>
      <c r="V203" s="558"/>
      <c r="W203" s="558"/>
      <c r="X203" s="558"/>
      <c r="Y203" s="558"/>
      <c r="Z203" s="558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24</v>
      </c>
      <c r="Y206" s="550">
        <f t="shared" si="21"/>
        <v>26.099999999999998</v>
      </c>
      <c r="Z206" s="36">
        <f>IFERROR(IF(Y206=0,"",ROUNDUP(Y206/H206,0)*0.01898),"")</f>
        <v>5.6940000000000004E-2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25.431724137931035</v>
      </c>
      <c r="BN206" s="64">
        <f t="shared" si="23"/>
        <v>27.656999999999996</v>
      </c>
      <c r="BO206" s="64">
        <f t="shared" si="24"/>
        <v>4.3103448275862072E-2</v>
      </c>
      <c r="BP206" s="64">
        <f t="shared" si="25"/>
        <v>4.6875E-2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223</v>
      </c>
      <c r="Y207" s="550">
        <f t="shared" si="21"/>
        <v>223.2</v>
      </c>
      <c r="Z207" s="36">
        <f t="shared" ref="Z207:Z212" si="26">IFERROR(IF(Y207=0,"",ROUNDUP(Y207/H207,0)*0.00651),"")</f>
        <v>0.60543000000000002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248.08750000000001</v>
      </c>
      <c r="BN207" s="64">
        <f t="shared" si="23"/>
        <v>248.31</v>
      </c>
      <c r="BO207" s="64">
        <f t="shared" si="24"/>
        <v>0.5105311355311356</v>
      </c>
      <c r="BP207" s="64">
        <f t="shared" si="25"/>
        <v>0.51098901098901106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355</v>
      </c>
      <c r="Y209" s="550">
        <f t="shared" si="21"/>
        <v>355.2</v>
      </c>
      <c r="Z209" s="36">
        <f t="shared" si="26"/>
        <v>0.96348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392.27500000000003</v>
      </c>
      <c r="BN209" s="64">
        <f t="shared" si="23"/>
        <v>392.49600000000004</v>
      </c>
      <c r="BO209" s="64">
        <f t="shared" si="24"/>
        <v>0.81272893772893795</v>
      </c>
      <c r="BP209" s="64">
        <f t="shared" si="25"/>
        <v>0.8131868131868133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401</v>
      </c>
      <c r="Y210" s="550">
        <f t="shared" si="21"/>
        <v>403.2</v>
      </c>
      <c r="Z210" s="36">
        <f t="shared" si="26"/>
        <v>1.09368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443.10500000000002</v>
      </c>
      <c r="BN210" s="64">
        <f t="shared" si="23"/>
        <v>445.536</v>
      </c>
      <c r="BO210" s="64">
        <f t="shared" si="24"/>
        <v>0.91804029304029311</v>
      </c>
      <c r="BP210" s="64">
        <f t="shared" si="25"/>
        <v>0.92307692307692313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147</v>
      </c>
      <c r="Y211" s="550">
        <f t="shared" si="21"/>
        <v>148.79999999999998</v>
      </c>
      <c r="Z211" s="36">
        <f t="shared" si="26"/>
        <v>0.40362000000000003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162.435</v>
      </c>
      <c r="BN211" s="64">
        <f t="shared" si="23"/>
        <v>164.42400000000001</v>
      </c>
      <c r="BO211" s="64">
        <f t="shared" si="24"/>
        <v>0.33653846153846156</v>
      </c>
      <c r="BP211" s="64">
        <f t="shared" si="25"/>
        <v>0.34065934065934067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253</v>
      </c>
      <c r="Y212" s="550">
        <f t="shared" si="21"/>
        <v>254.39999999999998</v>
      </c>
      <c r="Z212" s="36">
        <f t="shared" si="26"/>
        <v>0.69006000000000001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280.19749999999999</v>
      </c>
      <c r="BN212" s="64">
        <f t="shared" si="23"/>
        <v>281.74799999999999</v>
      </c>
      <c r="BO212" s="64">
        <f t="shared" si="24"/>
        <v>0.57921245421245426</v>
      </c>
      <c r="BP212" s="64">
        <f t="shared" si="25"/>
        <v>0.58241758241758246</v>
      </c>
    </row>
    <row r="213" spans="1:68" x14ac:dyDescent="0.2">
      <c r="A213" s="557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59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577.34195402298849</v>
      </c>
      <c r="Y213" s="551">
        <f>IFERROR(Y204/H204,"0")+IFERROR(Y205/H205,"0")+IFERROR(Y206/H206,"0")+IFERROR(Y207/H207,"0")+IFERROR(Y208/H208,"0")+IFERROR(Y209/H209,"0")+IFERROR(Y210/H210,"0")+IFERROR(Y211/H211,"0")+IFERROR(Y212/H212,"0")</f>
        <v>580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3.8132099999999998</v>
      </c>
      <c r="AA213" s="552"/>
      <c r="AB213" s="552"/>
      <c r="AC213" s="552"/>
    </row>
    <row r="214" spans="1:68" x14ac:dyDescent="0.2">
      <c r="A214" s="558"/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9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1403</v>
      </c>
      <c r="Y214" s="551">
        <f>IFERROR(SUM(Y204:Y212),"0")</f>
        <v>1410.9</v>
      </c>
      <c r="Z214" s="37"/>
      <c r="AA214" s="552"/>
      <c r="AB214" s="552"/>
      <c r="AC214" s="552"/>
    </row>
    <row r="215" spans="1:68" ht="14.25" customHeight="1" x14ac:dyDescent="0.25">
      <c r="A215" s="567" t="s">
        <v>164</v>
      </c>
      <c r="B215" s="558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  <c r="N215" s="558"/>
      <c r="O215" s="558"/>
      <c r="P215" s="558"/>
      <c r="Q215" s="558"/>
      <c r="R215" s="558"/>
      <c r="S215" s="558"/>
      <c r="T215" s="558"/>
      <c r="U215" s="558"/>
      <c r="V215" s="558"/>
      <c r="W215" s="558"/>
      <c r="X215" s="558"/>
      <c r="Y215" s="558"/>
      <c r="Z215" s="558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27</v>
      </c>
      <c r="Y216" s="550">
        <f>IFERROR(IF(X216="",0,CEILING((X216/$H216),1)*$H216),"")</f>
        <v>28.799999999999997</v>
      </c>
      <c r="Z216" s="36">
        <f>IFERROR(IF(Y216=0,"",ROUNDUP(Y216/H216,0)*0.00651),"")</f>
        <v>7.8119999999999995E-2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29.835000000000001</v>
      </c>
      <c r="BN216" s="64">
        <f>IFERROR(Y216*I216/H216,"0")</f>
        <v>31.824000000000002</v>
      </c>
      <c r="BO216" s="64">
        <f>IFERROR(1/J216*(X216/H216),"0")</f>
        <v>6.1813186813186816E-2</v>
      </c>
      <c r="BP216" s="64">
        <f>IFERROR(1/J216*(Y216/H216),"0")</f>
        <v>6.5934065934065936E-2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9">
        <v>27</v>
      </c>
      <c r="Y217" s="550">
        <f>IFERROR(IF(X217="",0,CEILING((X217/$H217),1)*$H217),"")</f>
        <v>28.799999999999997</v>
      </c>
      <c r="Z217" s="36">
        <f>IFERROR(IF(Y217=0,"",ROUNDUP(Y217/H217,0)*0.00651),"")</f>
        <v>7.8119999999999995E-2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29.835000000000001</v>
      </c>
      <c r="BN217" s="64">
        <f>IFERROR(Y217*I217/H217,"0")</f>
        <v>31.824000000000002</v>
      </c>
      <c r="BO217" s="64">
        <f>IFERROR(1/J217*(X217/H217),"0")</f>
        <v>6.1813186813186816E-2</v>
      </c>
      <c r="BP217" s="64">
        <f>IFERROR(1/J217*(Y217/H217),"0")</f>
        <v>6.5934065934065936E-2</v>
      </c>
    </row>
    <row r="218" spans="1:68" x14ac:dyDescent="0.2">
      <c r="A218" s="557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59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22.5</v>
      </c>
      <c r="Y218" s="551">
        <f>IFERROR(Y216/H216,"0")+IFERROR(Y217/H217,"0")</f>
        <v>24</v>
      </c>
      <c r="Z218" s="551">
        <f>IFERROR(IF(Z216="",0,Z216),"0")+IFERROR(IF(Z217="",0,Z217),"0")</f>
        <v>0.15623999999999999</v>
      </c>
      <c r="AA218" s="552"/>
      <c r="AB218" s="552"/>
      <c r="AC218" s="552"/>
    </row>
    <row r="219" spans="1:68" x14ac:dyDescent="0.2">
      <c r="A219" s="558"/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9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54</v>
      </c>
      <c r="Y219" s="551">
        <f>IFERROR(SUM(Y216:Y217),"0")</f>
        <v>57.599999999999994</v>
      </c>
      <c r="Z219" s="37"/>
      <c r="AA219" s="552"/>
      <c r="AB219" s="552"/>
      <c r="AC219" s="552"/>
    </row>
    <row r="220" spans="1:68" ht="16.5" customHeight="1" x14ac:dyDescent="0.25">
      <c r="A220" s="568" t="s">
        <v>351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4"/>
      <c r="AB220" s="544"/>
      <c r="AC220" s="544"/>
    </row>
    <row r="221" spans="1:68" ht="14.25" customHeight="1" x14ac:dyDescent="0.25">
      <c r="A221" s="567" t="s">
        <v>102</v>
      </c>
      <c r="B221" s="558"/>
      <c r="C221" s="558"/>
      <c r="D221" s="558"/>
      <c r="E221" s="558"/>
      <c r="F221" s="558"/>
      <c r="G221" s="558"/>
      <c r="H221" s="558"/>
      <c r="I221" s="558"/>
      <c r="J221" s="558"/>
      <c r="K221" s="558"/>
      <c r="L221" s="558"/>
      <c r="M221" s="558"/>
      <c r="N221" s="558"/>
      <c r="O221" s="558"/>
      <c r="P221" s="558"/>
      <c r="Q221" s="558"/>
      <c r="R221" s="558"/>
      <c r="S221" s="558"/>
      <c r="T221" s="558"/>
      <c r="U221" s="558"/>
      <c r="V221" s="558"/>
      <c r="W221" s="558"/>
      <c r="X221" s="558"/>
      <c r="Y221" s="558"/>
      <c r="Z221" s="558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7" t="s">
        <v>363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4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7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59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58"/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9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7" t="s">
        <v>134</v>
      </c>
      <c r="B233" s="558"/>
      <c r="C233" s="558"/>
      <c r="D233" s="558"/>
      <c r="E233" s="558"/>
      <c r="F233" s="558"/>
      <c r="G233" s="558"/>
      <c r="H233" s="558"/>
      <c r="I233" s="558"/>
      <c r="J233" s="558"/>
      <c r="K233" s="558"/>
      <c r="L233" s="558"/>
      <c r="M233" s="558"/>
      <c r="N233" s="558"/>
      <c r="O233" s="558"/>
      <c r="P233" s="558"/>
      <c r="Q233" s="558"/>
      <c r="R233" s="558"/>
      <c r="S233" s="558"/>
      <c r="T233" s="558"/>
      <c r="U233" s="558"/>
      <c r="V233" s="558"/>
      <c r="W233" s="558"/>
      <c r="X233" s="558"/>
      <c r="Y233" s="558"/>
      <c r="Z233" s="558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7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59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58"/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9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7" t="s">
        <v>378</v>
      </c>
      <c r="B237" s="558"/>
      <c r="C237" s="558"/>
      <c r="D237" s="558"/>
      <c r="E237" s="558"/>
      <c r="F237" s="558"/>
      <c r="G237" s="558"/>
      <c r="H237" s="558"/>
      <c r="I237" s="558"/>
      <c r="J237" s="558"/>
      <c r="K237" s="558"/>
      <c r="L237" s="558"/>
      <c r="M237" s="558"/>
      <c r="N237" s="558"/>
      <c r="O237" s="558"/>
      <c r="P237" s="558"/>
      <c r="Q237" s="558"/>
      <c r="R237" s="558"/>
      <c r="S237" s="558"/>
      <c r="T237" s="558"/>
      <c r="U237" s="558"/>
      <c r="V237" s="558"/>
      <c r="W237" s="558"/>
      <c r="X237" s="558"/>
      <c r="Y237" s="558"/>
      <c r="Z237" s="558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22" t="s">
        <v>381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2</v>
      </c>
      <c r="Y238" s="550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2.1944444444444446</v>
      </c>
      <c r="BN238" s="64">
        <f>IFERROR(Y238*I238/H238,"0")</f>
        <v>3.95</v>
      </c>
      <c r="BO238" s="64">
        <f>IFERROR(1/J238*(X238/H238),"0")</f>
        <v>5.1440329218106996E-3</v>
      </c>
      <c r="BP238" s="64">
        <f>IFERROR(1/J238*(Y238/H238),"0")</f>
        <v>9.2592592592592587E-3</v>
      </c>
    </row>
    <row r="239" spans="1:68" x14ac:dyDescent="0.2">
      <c r="A239" s="557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59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1.1111111111111112</v>
      </c>
      <c r="Y239" s="551">
        <f>IFERROR(Y238/H238,"0")</f>
        <v>2</v>
      </c>
      <c r="Z239" s="551">
        <f>IFERROR(IF(Z238="",0,Z238),"0")</f>
        <v>1.18E-2</v>
      </c>
      <c r="AA239" s="552"/>
      <c r="AB239" s="552"/>
      <c r="AC239" s="552"/>
    </row>
    <row r="240" spans="1:68" x14ac:dyDescent="0.2">
      <c r="A240" s="558"/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9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2</v>
      </c>
      <c r="Y240" s="551">
        <f>IFERROR(SUM(Y238:Y238),"0")</f>
        <v>3.6</v>
      </c>
      <c r="Z240" s="37"/>
      <c r="AA240" s="552"/>
      <c r="AB240" s="552"/>
      <c r="AC240" s="552"/>
    </row>
    <row r="241" spans="1:68" ht="14.25" customHeight="1" x14ac:dyDescent="0.25">
      <c r="A241" s="567" t="s">
        <v>383</v>
      </c>
      <c r="B241" s="558"/>
      <c r="C241" s="558"/>
      <c r="D241" s="558"/>
      <c r="E241" s="558"/>
      <c r="F241" s="558"/>
      <c r="G241" s="558"/>
      <c r="H241" s="558"/>
      <c r="I241" s="558"/>
      <c r="J241" s="558"/>
      <c r="K241" s="558"/>
      <c r="L241" s="558"/>
      <c r="M241" s="558"/>
      <c r="N241" s="558"/>
      <c r="O241" s="558"/>
      <c r="P241" s="558"/>
      <c r="Q241" s="558"/>
      <c r="R241" s="558"/>
      <c r="S241" s="558"/>
      <c r="T241" s="558"/>
      <c r="U241" s="558"/>
      <c r="V241" s="558"/>
      <c r="W241" s="558"/>
      <c r="X241" s="558"/>
      <c r="Y241" s="558"/>
      <c r="Z241" s="558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589" t="s">
        <v>389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7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59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59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68" t="s">
        <v>394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4"/>
      <c r="AB248" s="544"/>
      <c r="AC248" s="544"/>
    </row>
    <row r="249" spans="1:68" ht="14.25" customHeight="1" x14ac:dyDescent="0.25">
      <c r="A249" s="56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7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59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59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68" t="s">
        <v>410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4"/>
      <c r="AB257" s="544"/>
      <c r="AC257" s="544"/>
    </row>
    <row r="258" spans="1:68" ht="14.25" customHeight="1" x14ac:dyDescent="0.25">
      <c r="A258" s="56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40" t="s">
        <v>415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45" t="s">
        <v>422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7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59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59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68" t="s">
        <v>424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4"/>
      <c r="AB265" s="544"/>
      <c r="AC265" s="544"/>
    </row>
    <row r="266" spans="1:68" ht="14.25" customHeight="1" x14ac:dyDescent="0.25">
      <c r="A266" s="56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21</v>
      </c>
      <c r="Y268" s="550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23.205000000000002</v>
      </c>
      <c r="BN268" s="64">
        <f>IFERROR(Y268*I268/H268,"0")</f>
        <v>23.868000000000002</v>
      </c>
      <c r="BO268" s="64">
        <f>IFERROR(1/J268*(X268/H268),"0")</f>
        <v>4.807692307692308E-2</v>
      </c>
      <c r="BP268" s="64">
        <f>IFERROR(1/J268*(Y268/H268),"0")</f>
        <v>4.9450549450549455E-2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100</v>
      </c>
      <c r="Y269" s="55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x14ac:dyDescent="0.2">
      <c r="A270" s="557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59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50.416666666666671</v>
      </c>
      <c r="Y270" s="551">
        <f>IFERROR(Y267/H267,"0")+IFERROR(Y268/H268,"0")+IFERROR(Y269/H269,"0")</f>
        <v>51</v>
      </c>
      <c r="Z270" s="551">
        <f>IFERROR(IF(Z267="",0,Z267),"0")+IFERROR(IF(Z268="",0,Z268),"0")+IFERROR(IF(Z269="",0,Z269),"0")</f>
        <v>0.33201000000000003</v>
      </c>
      <c r="AA270" s="552"/>
      <c r="AB270" s="552"/>
      <c r="AC270" s="552"/>
    </row>
    <row r="271" spans="1:68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9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121</v>
      </c>
      <c r="Y271" s="551">
        <f>IFERROR(SUM(Y267:Y269),"0")</f>
        <v>122.39999999999999</v>
      </c>
      <c r="Z271" s="37"/>
      <c r="AA271" s="552"/>
      <c r="AB271" s="552"/>
      <c r="AC271" s="552"/>
    </row>
    <row r="272" spans="1:68" ht="16.5" customHeight="1" x14ac:dyDescent="0.25">
      <c r="A272" s="568" t="s">
        <v>434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4"/>
      <c r="AB272" s="544"/>
      <c r="AC272" s="544"/>
    </row>
    <row r="273" spans="1:68" ht="14.25" customHeight="1" x14ac:dyDescent="0.25">
      <c r="A273" s="56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7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59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9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7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59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59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68" t="s">
        <v>441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4"/>
      <c r="AB281" s="544"/>
      <c r="AC281" s="544"/>
    </row>
    <row r="282" spans="1:68" ht="14.25" customHeight="1" x14ac:dyDescent="0.25">
      <c r="A282" s="56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7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59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59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68" t="s">
        <v>446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4"/>
      <c r="AB286" s="544"/>
      <c r="AC286" s="544"/>
    </row>
    <row r="287" spans="1:68" ht="14.25" customHeight="1" x14ac:dyDescent="0.25">
      <c r="A287" s="56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7"/>
      <c r="B293" s="558"/>
      <c r="C293" s="558"/>
      <c r="D293" s="558"/>
      <c r="E293" s="558"/>
      <c r="F293" s="558"/>
      <c r="G293" s="558"/>
      <c r="H293" s="558"/>
      <c r="I293" s="558"/>
      <c r="J293" s="558"/>
      <c r="K293" s="558"/>
      <c r="L293" s="558"/>
      <c r="M293" s="558"/>
      <c r="N293" s="558"/>
      <c r="O293" s="559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58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59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7" t="s">
        <v>63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6</v>
      </c>
      <c r="Y302" s="550">
        <f t="shared" si="33"/>
        <v>7.2</v>
      </c>
      <c r="Z302" s="36">
        <f>IFERROR(IF(Y302=0,"",ROUNDUP(Y302/H302,0)*0.00651),"")</f>
        <v>2.6040000000000001E-2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6.76</v>
      </c>
      <c r="BN302" s="64">
        <f t="shared" si="35"/>
        <v>8.1120000000000001</v>
      </c>
      <c r="BO302" s="64">
        <f t="shared" si="36"/>
        <v>1.8315018315018316E-2</v>
      </c>
      <c r="BP302" s="64">
        <f t="shared" si="37"/>
        <v>2.197802197802198E-2</v>
      </c>
    </row>
    <row r="303" spans="1:68" x14ac:dyDescent="0.2">
      <c r="A303" s="557"/>
      <c r="B303" s="558"/>
      <c r="C303" s="558"/>
      <c r="D303" s="558"/>
      <c r="E303" s="558"/>
      <c r="F303" s="558"/>
      <c r="G303" s="558"/>
      <c r="H303" s="558"/>
      <c r="I303" s="558"/>
      <c r="J303" s="558"/>
      <c r="K303" s="558"/>
      <c r="L303" s="558"/>
      <c r="M303" s="558"/>
      <c r="N303" s="558"/>
      <c r="O303" s="559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3.333333333333333</v>
      </c>
      <c r="Y303" s="551">
        <f>IFERROR(Y296/H296,"0")+IFERROR(Y297/H297,"0")+IFERROR(Y298/H298,"0")+IFERROR(Y299/H299,"0")+IFERROR(Y300/H300,"0")+IFERROR(Y301/H301,"0")+IFERROR(Y302/H302,"0")</f>
        <v>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2.6040000000000001E-2</v>
      </c>
      <c r="AA303" s="552"/>
      <c r="AB303" s="552"/>
      <c r="AC303" s="552"/>
    </row>
    <row r="304" spans="1:68" x14ac:dyDescent="0.2">
      <c r="A304" s="558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59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6</v>
      </c>
      <c r="Y304" s="551">
        <f>IFERROR(SUM(Y296:Y302),"0")</f>
        <v>7.2</v>
      </c>
      <c r="Z304" s="37"/>
      <c r="AA304" s="552"/>
      <c r="AB304" s="552"/>
      <c r="AC304" s="552"/>
    </row>
    <row r="305" spans="1:68" ht="14.25" customHeight="1" x14ac:dyDescent="0.25">
      <c r="A305" s="567" t="s">
        <v>72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7"/>
      <c r="B311" s="558"/>
      <c r="C311" s="558"/>
      <c r="D311" s="558"/>
      <c r="E311" s="558"/>
      <c r="F311" s="558"/>
      <c r="G311" s="558"/>
      <c r="H311" s="558"/>
      <c r="I311" s="558"/>
      <c r="J311" s="558"/>
      <c r="K311" s="558"/>
      <c r="L311" s="558"/>
      <c r="M311" s="558"/>
      <c r="N311" s="558"/>
      <c r="O311" s="559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58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59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7" t="s">
        <v>164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524</v>
      </c>
      <c r="Y315" s="550">
        <f>IFERROR(IF(X315="",0,CEILING((X315/$H315),1)*$H315),"")</f>
        <v>530.4</v>
      </c>
      <c r="Z315" s="36">
        <f>IFERROR(IF(Y315=0,"",ROUNDUP(Y315/H315,0)*0.01898),"")</f>
        <v>1.29064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558.86615384615402</v>
      </c>
      <c r="BN315" s="64">
        <f>IFERROR(Y315*I315/H315,"0")</f>
        <v>565.69200000000001</v>
      </c>
      <c r="BO315" s="64">
        <f>IFERROR(1/J315*(X315/H315),"0")</f>
        <v>1.0496794871794872</v>
      </c>
      <c r="BP315" s="64">
        <f>IFERROR(1/J315*(Y315/H315),"0")</f>
        <v>1.0625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7"/>
      <c r="B317" s="558"/>
      <c r="C317" s="558"/>
      <c r="D317" s="558"/>
      <c r="E317" s="558"/>
      <c r="F317" s="558"/>
      <c r="G317" s="558"/>
      <c r="H317" s="558"/>
      <c r="I317" s="558"/>
      <c r="J317" s="558"/>
      <c r="K317" s="558"/>
      <c r="L317" s="558"/>
      <c r="M317" s="558"/>
      <c r="N317" s="558"/>
      <c r="O317" s="559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67.179487179487182</v>
      </c>
      <c r="Y317" s="551">
        <f>IFERROR(Y314/H314,"0")+IFERROR(Y315/H315,"0")+IFERROR(Y316/H316,"0")</f>
        <v>68</v>
      </c>
      <c r="Z317" s="551">
        <f>IFERROR(IF(Z314="",0,Z314),"0")+IFERROR(IF(Z315="",0,Z315),"0")+IFERROR(IF(Z316="",0,Z316),"0")</f>
        <v>1.29064</v>
      </c>
      <c r="AA317" s="552"/>
      <c r="AB317" s="552"/>
      <c r="AC317" s="552"/>
    </row>
    <row r="318" spans="1:68" x14ac:dyDescent="0.2">
      <c r="A318" s="558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59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524</v>
      </c>
      <c r="Y318" s="551">
        <f>IFERROR(SUM(Y314:Y316),"0")</f>
        <v>530.4</v>
      </c>
      <c r="Z318" s="37"/>
      <c r="AA318" s="552"/>
      <c r="AB318" s="552"/>
      <c r="AC318" s="552"/>
    </row>
    <row r="319" spans="1:68" ht="14.25" customHeight="1" x14ac:dyDescent="0.25">
      <c r="A319" s="567" t="s">
        <v>94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86" t="s">
        <v>506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0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2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2.3176470588235296</v>
      </c>
      <c r="BN322" s="64">
        <f>IFERROR(Y322*I322/H322,"0")</f>
        <v>2.9550000000000001</v>
      </c>
      <c r="BO322" s="64">
        <f>IFERROR(1/J322*(X322/H322),"0")</f>
        <v>4.3094160741219576E-3</v>
      </c>
      <c r="BP322" s="64">
        <f>IFERROR(1/J322*(Y322/H322),"0")</f>
        <v>5.4945054945054949E-3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7"/>
      <c r="B324" s="558"/>
      <c r="C324" s="558"/>
      <c r="D324" s="558"/>
      <c r="E324" s="558"/>
      <c r="F324" s="558"/>
      <c r="G324" s="558"/>
      <c r="H324" s="558"/>
      <c r="I324" s="558"/>
      <c r="J324" s="558"/>
      <c r="K324" s="558"/>
      <c r="L324" s="558"/>
      <c r="M324" s="558"/>
      <c r="N324" s="558"/>
      <c r="O324" s="559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0.78431372549019618</v>
      </c>
      <c r="Y324" s="551">
        <f>IFERROR(Y320/H320,"0")+IFERROR(Y321/H321,"0")+IFERROR(Y322/H322,"0")+IFERROR(Y323/H323,"0")</f>
        <v>1</v>
      </c>
      <c r="Z324" s="551">
        <f>IFERROR(IF(Z320="",0,Z320),"0")+IFERROR(IF(Z321="",0,Z321),"0")+IFERROR(IF(Z322="",0,Z322),"0")+IFERROR(IF(Z323="",0,Z323),"0")</f>
        <v>6.5100000000000002E-3</v>
      </c>
      <c r="AA324" s="552"/>
      <c r="AB324" s="552"/>
      <c r="AC324" s="552"/>
    </row>
    <row r="325" spans="1:68" x14ac:dyDescent="0.2">
      <c r="A325" s="558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59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2</v>
      </c>
      <c r="Y325" s="551">
        <f>IFERROR(SUM(Y320:Y323),"0")</f>
        <v>2.5499999999999998</v>
      </c>
      <c r="Z325" s="37"/>
      <c r="AA325" s="552"/>
      <c r="AB325" s="552"/>
      <c r="AC325" s="552"/>
    </row>
    <row r="326" spans="1:68" ht="14.25" customHeight="1" x14ac:dyDescent="0.25">
      <c r="A326" s="567" t="s">
        <v>516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7"/>
      <c r="B330" s="558"/>
      <c r="C330" s="558"/>
      <c r="D330" s="558"/>
      <c r="E330" s="558"/>
      <c r="F330" s="558"/>
      <c r="G330" s="558"/>
      <c r="H330" s="558"/>
      <c r="I330" s="558"/>
      <c r="J330" s="558"/>
      <c r="K330" s="558"/>
      <c r="L330" s="558"/>
      <c r="M330" s="558"/>
      <c r="N330" s="558"/>
      <c r="O330" s="559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58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59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68" t="s">
        <v>525</v>
      </c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58"/>
      <c r="P332" s="558"/>
      <c r="Q332" s="558"/>
      <c r="R332" s="558"/>
      <c r="S332" s="558"/>
      <c r="T332" s="558"/>
      <c r="U332" s="558"/>
      <c r="V332" s="558"/>
      <c r="W332" s="558"/>
      <c r="X332" s="558"/>
      <c r="Y332" s="558"/>
      <c r="Z332" s="558"/>
      <c r="AA332" s="544"/>
      <c r="AB332" s="544"/>
      <c r="AC332" s="544"/>
    </row>
    <row r="333" spans="1:68" ht="14.25" customHeight="1" x14ac:dyDescent="0.25">
      <c r="A333" s="567" t="s">
        <v>72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7"/>
      <c r="B337" s="558"/>
      <c r="C337" s="558"/>
      <c r="D337" s="558"/>
      <c r="E337" s="558"/>
      <c r="F337" s="558"/>
      <c r="G337" s="558"/>
      <c r="H337" s="558"/>
      <c r="I337" s="558"/>
      <c r="J337" s="558"/>
      <c r="K337" s="558"/>
      <c r="L337" s="558"/>
      <c r="M337" s="558"/>
      <c r="N337" s="558"/>
      <c r="O337" s="559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58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59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580" t="s">
        <v>535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48"/>
      <c r="AB339" s="48"/>
      <c r="AC339" s="48"/>
    </row>
    <row r="340" spans="1:68" ht="16.5" customHeight="1" x14ac:dyDescent="0.25">
      <c r="A340" s="568" t="s">
        <v>536</v>
      </c>
      <c r="B340" s="558"/>
      <c r="C340" s="558"/>
      <c r="D340" s="558"/>
      <c r="E340" s="558"/>
      <c r="F340" s="558"/>
      <c r="G340" s="558"/>
      <c r="H340" s="558"/>
      <c r="I340" s="558"/>
      <c r="J340" s="558"/>
      <c r="K340" s="558"/>
      <c r="L340" s="558"/>
      <c r="M340" s="558"/>
      <c r="N340" s="558"/>
      <c r="O340" s="558"/>
      <c r="P340" s="558"/>
      <c r="Q340" s="558"/>
      <c r="R340" s="558"/>
      <c r="S340" s="558"/>
      <c r="T340" s="558"/>
      <c r="U340" s="558"/>
      <c r="V340" s="558"/>
      <c r="W340" s="558"/>
      <c r="X340" s="558"/>
      <c r="Y340" s="558"/>
      <c r="Z340" s="558"/>
      <c r="AA340" s="544"/>
      <c r="AB340" s="544"/>
      <c r="AC340" s="544"/>
    </row>
    <row r="341" spans="1:68" ht="14.25" customHeight="1" x14ac:dyDescent="0.25">
      <c r="A341" s="567" t="s">
        <v>102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562</v>
      </c>
      <c r="Y342" s="550">
        <f t="shared" ref="Y342:Y348" si="38">IFERROR(IF(X342="",0,CEILING((X342/$H342),1)*$H342),"")</f>
        <v>570</v>
      </c>
      <c r="Z342" s="36">
        <f>IFERROR(IF(Y342=0,"",ROUNDUP(Y342/H342,0)*0.02175),"")</f>
        <v>0.8264999999999999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579.98400000000004</v>
      </c>
      <c r="BN342" s="64">
        <f t="shared" ref="BN342:BN348" si="40">IFERROR(Y342*I342/H342,"0")</f>
        <v>588.24</v>
      </c>
      <c r="BO342" s="64">
        <f t="shared" ref="BO342:BO348" si="41">IFERROR(1/J342*(X342/H342),"0")</f>
        <v>0.78055555555555556</v>
      </c>
      <c r="BP342" s="64">
        <f t="shared" ref="BP342:BP348" si="42">IFERROR(1/J342*(Y342/H342),"0")</f>
        <v>0.79166666666666663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795</v>
      </c>
      <c r="Y343" s="550">
        <f t="shared" si="38"/>
        <v>795</v>
      </c>
      <c r="Z343" s="36">
        <f>IFERROR(IF(Y343=0,"",ROUNDUP(Y343/H343,0)*0.02175),"")</f>
        <v>1.1527499999999999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820.44</v>
      </c>
      <c r="BN343" s="64">
        <f t="shared" si="40"/>
        <v>820.44</v>
      </c>
      <c r="BO343" s="64">
        <f t="shared" si="41"/>
        <v>1.1041666666666665</v>
      </c>
      <c r="BP343" s="64">
        <f t="shared" si="42"/>
        <v>1.1041666666666665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861</v>
      </c>
      <c r="Y344" s="550">
        <f t="shared" si="38"/>
        <v>870</v>
      </c>
      <c r="Z344" s="36">
        <f>IFERROR(IF(Y344=0,"",ROUNDUP(Y344/H344,0)*0.02175),"")</f>
        <v>1.2614999999999998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888.55200000000002</v>
      </c>
      <c r="BN344" s="64">
        <f t="shared" si="40"/>
        <v>897.84</v>
      </c>
      <c r="BO344" s="64">
        <f t="shared" si="41"/>
        <v>1.1958333333333333</v>
      </c>
      <c r="BP344" s="64">
        <f t="shared" si="42"/>
        <v>1.2083333333333333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7"/>
      <c r="B349" s="558"/>
      <c r="C349" s="558"/>
      <c r="D349" s="558"/>
      <c r="E349" s="558"/>
      <c r="F349" s="558"/>
      <c r="G349" s="558"/>
      <c r="H349" s="558"/>
      <c r="I349" s="558"/>
      <c r="J349" s="558"/>
      <c r="K349" s="558"/>
      <c r="L349" s="558"/>
      <c r="M349" s="558"/>
      <c r="N349" s="558"/>
      <c r="O349" s="559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147.86666666666667</v>
      </c>
      <c r="Y349" s="551">
        <f>IFERROR(Y342/H342,"0")+IFERROR(Y343/H343,"0")+IFERROR(Y344/H344,"0")+IFERROR(Y345/H345,"0")+IFERROR(Y346/H346,"0")+IFERROR(Y347/H347,"0")+IFERROR(Y348/H348,"0")</f>
        <v>149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3.2407499999999998</v>
      </c>
      <c r="AA349" s="552"/>
      <c r="AB349" s="552"/>
      <c r="AC349" s="552"/>
    </row>
    <row r="350" spans="1:68" x14ac:dyDescent="0.2">
      <c r="A350" s="558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59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2218</v>
      </c>
      <c r="Y350" s="551">
        <f>IFERROR(SUM(Y342:Y348),"0")</f>
        <v>2235</v>
      </c>
      <c r="Z350" s="37"/>
      <c r="AA350" s="552"/>
      <c r="AB350" s="552"/>
      <c r="AC350" s="552"/>
    </row>
    <row r="351" spans="1:68" ht="14.25" customHeight="1" x14ac:dyDescent="0.25">
      <c r="A351" s="567" t="s">
        <v>134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805</v>
      </c>
      <c r="Y352" s="550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830.76</v>
      </c>
      <c r="BN352" s="64">
        <f>IFERROR(Y352*I352/H352,"0")</f>
        <v>835.92000000000007</v>
      </c>
      <c r="BO352" s="64">
        <f>IFERROR(1/J352*(X352/H352),"0")</f>
        <v>1.1180555555555554</v>
      </c>
      <c r="BP352" s="64">
        <f>IFERROR(1/J352*(Y352/H352),"0")</f>
        <v>1.125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7"/>
      <c r="B354" s="558"/>
      <c r="C354" s="558"/>
      <c r="D354" s="558"/>
      <c r="E354" s="558"/>
      <c r="F354" s="558"/>
      <c r="G354" s="558"/>
      <c r="H354" s="558"/>
      <c r="I354" s="558"/>
      <c r="J354" s="558"/>
      <c r="K354" s="558"/>
      <c r="L354" s="558"/>
      <c r="M354" s="558"/>
      <c r="N354" s="558"/>
      <c r="O354" s="559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53.666666666666664</v>
      </c>
      <c r="Y354" s="551">
        <f>IFERROR(Y352/H352,"0")+IFERROR(Y353/H353,"0")</f>
        <v>54</v>
      </c>
      <c r="Z354" s="551">
        <f>IFERROR(IF(Z352="",0,Z352),"0")+IFERROR(IF(Z353="",0,Z353),"0")</f>
        <v>1.1744999999999999</v>
      </c>
      <c r="AA354" s="552"/>
      <c r="AB354" s="552"/>
      <c r="AC354" s="552"/>
    </row>
    <row r="355" spans="1:68" x14ac:dyDescent="0.2">
      <c r="A355" s="558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59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805</v>
      </c>
      <c r="Y355" s="551">
        <f>IFERROR(SUM(Y352:Y353),"0")</f>
        <v>810</v>
      </c>
      <c r="Z355" s="37"/>
      <c r="AA355" s="552"/>
      <c r="AB355" s="552"/>
      <c r="AC355" s="552"/>
    </row>
    <row r="356" spans="1:68" ht="14.25" customHeight="1" x14ac:dyDescent="0.25">
      <c r="A356" s="567" t="s">
        <v>72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7"/>
      <c r="B359" s="558"/>
      <c r="C359" s="558"/>
      <c r="D359" s="558"/>
      <c r="E359" s="558"/>
      <c r="F359" s="558"/>
      <c r="G359" s="558"/>
      <c r="H359" s="558"/>
      <c r="I359" s="558"/>
      <c r="J359" s="558"/>
      <c r="K359" s="558"/>
      <c r="L359" s="558"/>
      <c r="M359" s="558"/>
      <c r="N359" s="558"/>
      <c r="O359" s="559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58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59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7" t="s">
        <v>164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9" t="s">
        <v>569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7"/>
      <c r="B363" s="558"/>
      <c r="C363" s="558"/>
      <c r="D363" s="558"/>
      <c r="E363" s="558"/>
      <c r="F363" s="558"/>
      <c r="G363" s="558"/>
      <c r="H363" s="558"/>
      <c r="I363" s="558"/>
      <c r="J363" s="558"/>
      <c r="K363" s="558"/>
      <c r="L363" s="558"/>
      <c r="M363" s="558"/>
      <c r="N363" s="558"/>
      <c r="O363" s="559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58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59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68" t="s">
        <v>571</v>
      </c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58"/>
      <c r="P365" s="558"/>
      <c r="Q365" s="558"/>
      <c r="R365" s="558"/>
      <c r="S365" s="558"/>
      <c r="T365" s="558"/>
      <c r="U365" s="558"/>
      <c r="V365" s="558"/>
      <c r="W365" s="558"/>
      <c r="X365" s="558"/>
      <c r="Y365" s="558"/>
      <c r="Z365" s="558"/>
      <c r="AA365" s="544"/>
      <c r="AB365" s="544"/>
      <c r="AC365" s="544"/>
    </row>
    <row r="366" spans="1:68" ht="14.25" customHeight="1" x14ac:dyDescent="0.25">
      <c r="A366" s="567" t="s">
        <v>102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30</v>
      </c>
      <c r="Y367" s="550">
        <f>IFERROR(IF(X367="",0,CEILING((X367/$H367),1)*$H367),"")</f>
        <v>32.400000000000006</v>
      </c>
      <c r="Z367" s="36">
        <f>IFERROR(IF(Y367=0,"",ROUNDUP(Y367/H367,0)*0.01898),"")</f>
        <v>5.6940000000000004E-2</v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31.208333333333329</v>
      </c>
      <c r="BN367" s="64">
        <f>IFERROR(Y367*I367/H367,"0")</f>
        <v>33.705000000000005</v>
      </c>
      <c r="BO367" s="64">
        <f>IFERROR(1/J367*(X367/H367),"0")</f>
        <v>4.3402777777777776E-2</v>
      </c>
      <c r="BP367" s="64">
        <f>IFERROR(1/J367*(Y367/H367),"0")</f>
        <v>4.6875000000000007E-2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7"/>
      <c r="B370" s="558"/>
      <c r="C370" s="558"/>
      <c r="D370" s="558"/>
      <c r="E370" s="558"/>
      <c r="F370" s="558"/>
      <c r="G370" s="558"/>
      <c r="H370" s="558"/>
      <c r="I370" s="558"/>
      <c r="J370" s="558"/>
      <c r="K370" s="558"/>
      <c r="L370" s="558"/>
      <c r="M370" s="558"/>
      <c r="N370" s="558"/>
      <c r="O370" s="559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2.7777777777777777</v>
      </c>
      <c r="Y370" s="551">
        <f>IFERROR(Y367/H367,"0")+IFERROR(Y368/H368,"0")+IFERROR(Y369/H369,"0")</f>
        <v>3.0000000000000004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58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59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30</v>
      </c>
      <c r="Y371" s="551">
        <f>IFERROR(SUM(Y367:Y369),"0")</f>
        <v>32.400000000000006</v>
      </c>
      <c r="Z371" s="37"/>
      <c r="AA371" s="552"/>
      <c r="AB371" s="552"/>
      <c r="AC371" s="552"/>
    </row>
    <row r="372" spans="1:68" ht="14.25" customHeight="1" x14ac:dyDescent="0.25">
      <c r="A372" s="567" t="s">
        <v>63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7"/>
      <c r="B374" s="558"/>
      <c r="C374" s="558"/>
      <c r="D374" s="558"/>
      <c r="E374" s="558"/>
      <c r="F374" s="558"/>
      <c r="G374" s="558"/>
      <c r="H374" s="558"/>
      <c r="I374" s="558"/>
      <c r="J374" s="558"/>
      <c r="K374" s="558"/>
      <c r="L374" s="558"/>
      <c r="M374" s="558"/>
      <c r="N374" s="558"/>
      <c r="O374" s="559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58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59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7" t="s">
        <v>72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2131</v>
      </c>
      <c r="Y377" s="550">
        <f>IFERROR(IF(X377="",0,CEILING((X377/$H377),1)*$H377),"")</f>
        <v>2133</v>
      </c>
      <c r="Z377" s="36">
        <f>IFERROR(IF(Y377=0,"",ROUNDUP(Y377/H377,0)*0.01898),"")</f>
        <v>4.4982600000000001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2253.887666666667</v>
      </c>
      <c r="BN377" s="64">
        <f>IFERROR(Y377*I377/H377,"0")</f>
        <v>2256.0030000000002</v>
      </c>
      <c r="BO377" s="64">
        <f>IFERROR(1/J377*(X377/H377),"0")</f>
        <v>3.6996527777777777</v>
      </c>
      <c r="BP377" s="64">
        <f>IFERROR(1/J377*(Y377/H377),"0")</f>
        <v>3.703125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7"/>
      <c r="B379" s="558"/>
      <c r="C379" s="558"/>
      <c r="D379" s="558"/>
      <c r="E379" s="558"/>
      <c r="F379" s="558"/>
      <c r="G379" s="558"/>
      <c r="H379" s="558"/>
      <c r="I379" s="558"/>
      <c r="J379" s="558"/>
      <c r="K379" s="558"/>
      <c r="L379" s="558"/>
      <c r="M379" s="558"/>
      <c r="N379" s="558"/>
      <c r="O379" s="559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236.77777777777777</v>
      </c>
      <c r="Y379" s="551">
        <f>IFERROR(Y377/H377,"0")+IFERROR(Y378/H378,"0")</f>
        <v>237</v>
      </c>
      <c r="Z379" s="551">
        <f>IFERROR(IF(Z377="",0,Z377),"0")+IFERROR(IF(Z378="",0,Z378),"0")</f>
        <v>4.4982600000000001</v>
      </c>
      <c r="AA379" s="552"/>
      <c r="AB379" s="552"/>
      <c r="AC379" s="552"/>
    </row>
    <row r="380" spans="1:68" x14ac:dyDescent="0.2">
      <c r="A380" s="558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59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2131</v>
      </c>
      <c r="Y380" s="551">
        <f>IFERROR(SUM(Y377:Y378),"0")</f>
        <v>2133</v>
      </c>
      <c r="Z380" s="37"/>
      <c r="AA380" s="552"/>
      <c r="AB380" s="552"/>
      <c r="AC380" s="552"/>
    </row>
    <row r="381" spans="1:68" ht="14.25" customHeight="1" x14ac:dyDescent="0.25">
      <c r="A381" s="567" t="s">
        <v>164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7"/>
      <c r="B383" s="558"/>
      <c r="C383" s="558"/>
      <c r="D383" s="558"/>
      <c r="E383" s="558"/>
      <c r="F383" s="558"/>
      <c r="G383" s="558"/>
      <c r="H383" s="558"/>
      <c r="I383" s="558"/>
      <c r="J383" s="558"/>
      <c r="K383" s="558"/>
      <c r="L383" s="558"/>
      <c r="M383" s="558"/>
      <c r="N383" s="558"/>
      <c r="O383" s="559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58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59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580" t="s">
        <v>591</v>
      </c>
      <c r="B385" s="581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1"/>
      <c r="O385" s="581"/>
      <c r="P385" s="581"/>
      <c r="Q385" s="581"/>
      <c r="R385" s="581"/>
      <c r="S385" s="581"/>
      <c r="T385" s="581"/>
      <c r="U385" s="581"/>
      <c r="V385" s="581"/>
      <c r="W385" s="581"/>
      <c r="X385" s="581"/>
      <c r="Y385" s="581"/>
      <c r="Z385" s="581"/>
      <c r="AA385" s="48"/>
      <c r="AB385" s="48"/>
      <c r="AC385" s="48"/>
    </row>
    <row r="386" spans="1:68" ht="16.5" customHeight="1" x14ac:dyDescent="0.25">
      <c r="A386" s="568" t="s">
        <v>592</v>
      </c>
      <c r="B386" s="558"/>
      <c r="C386" s="558"/>
      <c r="D386" s="558"/>
      <c r="E386" s="558"/>
      <c r="F386" s="558"/>
      <c r="G386" s="558"/>
      <c r="H386" s="558"/>
      <c r="I386" s="558"/>
      <c r="J386" s="558"/>
      <c r="K386" s="558"/>
      <c r="L386" s="558"/>
      <c r="M386" s="558"/>
      <c r="N386" s="558"/>
      <c r="O386" s="558"/>
      <c r="P386" s="558"/>
      <c r="Q386" s="558"/>
      <c r="R386" s="558"/>
      <c r="S386" s="558"/>
      <c r="T386" s="558"/>
      <c r="U386" s="558"/>
      <c r="V386" s="558"/>
      <c r="W386" s="558"/>
      <c r="X386" s="558"/>
      <c r="Y386" s="558"/>
      <c r="Z386" s="558"/>
      <c r="AA386" s="544"/>
      <c r="AB386" s="544"/>
      <c r="AC386" s="544"/>
    </row>
    <row r="387" spans="1:68" ht="14.25" customHeight="1" x14ac:dyDescent="0.25">
      <c r="A387" s="567" t="s">
        <v>63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57"/>
      <c r="B398" s="558"/>
      <c r="C398" s="558"/>
      <c r="D398" s="558"/>
      <c r="E398" s="558"/>
      <c r="F398" s="558"/>
      <c r="G398" s="558"/>
      <c r="H398" s="558"/>
      <c r="I398" s="558"/>
      <c r="J398" s="558"/>
      <c r="K398" s="558"/>
      <c r="L398" s="558"/>
      <c r="M398" s="558"/>
      <c r="N398" s="558"/>
      <c r="O398" s="559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58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59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7" t="s">
        <v>72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7"/>
      <c r="B403" s="558"/>
      <c r="C403" s="558"/>
      <c r="D403" s="558"/>
      <c r="E403" s="558"/>
      <c r="F403" s="558"/>
      <c r="G403" s="558"/>
      <c r="H403" s="558"/>
      <c r="I403" s="558"/>
      <c r="J403" s="558"/>
      <c r="K403" s="558"/>
      <c r="L403" s="558"/>
      <c r="M403" s="558"/>
      <c r="N403" s="558"/>
      <c r="O403" s="559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58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59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68" t="s">
        <v>624</v>
      </c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58"/>
      <c r="P405" s="558"/>
      <c r="Q405" s="558"/>
      <c r="R405" s="558"/>
      <c r="S405" s="558"/>
      <c r="T405" s="558"/>
      <c r="U405" s="558"/>
      <c r="V405" s="558"/>
      <c r="W405" s="558"/>
      <c r="X405" s="558"/>
      <c r="Y405" s="558"/>
      <c r="Z405" s="558"/>
      <c r="AA405" s="544"/>
      <c r="AB405" s="544"/>
      <c r="AC405" s="544"/>
    </row>
    <row r="406" spans="1:68" ht="14.25" customHeight="1" x14ac:dyDescent="0.25">
      <c r="A406" s="567" t="s">
        <v>134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7"/>
      <c r="B408" s="558"/>
      <c r="C408" s="558"/>
      <c r="D408" s="558"/>
      <c r="E408" s="558"/>
      <c r="F408" s="558"/>
      <c r="G408" s="558"/>
      <c r="H408" s="558"/>
      <c r="I408" s="558"/>
      <c r="J408" s="558"/>
      <c r="K408" s="558"/>
      <c r="L408" s="558"/>
      <c r="M408" s="558"/>
      <c r="N408" s="558"/>
      <c r="O408" s="559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58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59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7" t="s">
        <v>63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0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7"/>
      <c r="B415" s="558"/>
      <c r="C415" s="558"/>
      <c r="D415" s="558"/>
      <c r="E415" s="558"/>
      <c r="F415" s="558"/>
      <c r="G415" s="558"/>
      <c r="H415" s="558"/>
      <c r="I415" s="558"/>
      <c r="J415" s="558"/>
      <c r="K415" s="558"/>
      <c r="L415" s="558"/>
      <c r="M415" s="558"/>
      <c r="N415" s="558"/>
      <c r="O415" s="559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58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59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68" t="s">
        <v>639</v>
      </c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58"/>
      <c r="P417" s="558"/>
      <c r="Q417" s="558"/>
      <c r="R417" s="558"/>
      <c r="S417" s="558"/>
      <c r="T417" s="558"/>
      <c r="U417" s="558"/>
      <c r="V417" s="558"/>
      <c r="W417" s="558"/>
      <c r="X417" s="558"/>
      <c r="Y417" s="558"/>
      <c r="Z417" s="558"/>
      <c r="AA417" s="544"/>
      <c r="AB417" s="544"/>
      <c r="AC417" s="544"/>
    </row>
    <row r="418" spans="1:68" ht="14.25" customHeight="1" x14ac:dyDescent="0.25">
      <c r="A418" s="567" t="s">
        <v>63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2</v>
      </c>
      <c r="Y419" s="550">
        <f>IFERROR(IF(X419="",0,CEILING((X419/$H419),1)*$H419),"")</f>
        <v>2.4</v>
      </c>
      <c r="Z419" s="36">
        <f>IFERROR(IF(Y419=0,"",ROUNDUP(Y419/H419,0)*0.00651),"")</f>
        <v>1.302E-2</v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3.5000000000000004</v>
      </c>
      <c r="BN419" s="64">
        <f>IFERROR(Y419*I419/H419,"0")</f>
        <v>4.2</v>
      </c>
      <c r="BO419" s="64">
        <f>IFERROR(1/J419*(X419/H419),"0")</f>
        <v>9.1575091575091579E-3</v>
      </c>
      <c r="BP419" s="64">
        <f>IFERROR(1/J419*(Y419/H419),"0")</f>
        <v>1.098901098901099E-2</v>
      </c>
    </row>
    <row r="420" spans="1:68" x14ac:dyDescent="0.2">
      <c r="A420" s="557"/>
      <c r="B420" s="558"/>
      <c r="C420" s="558"/>
      <c r="D420" s="558"/>
      <c r="E420" s="558"/>
      <c r="F420" s="558"/>
      <c r="G420" s="558"/>
      <c r="H420" s="558"/>
      <c r="I420" s="558"/>
      <c r="J420" s="558"/>
      <c r="K420" s="558"/>
      <c r="L420" s="558"/>
      <c r="M420" s="558"/>
      <c r="N420" s="558"/>
      <c r="O420" s="559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1.6666666666666667</v>
      </c>
      <c r="Y420" s="551">
        <f>IFERROR(Y419/H419,"0")</f>
        <v>2</v>
      </c>
      <c r="Z420" s="551">
        <f>IFERROR(IF(Z419="",0,Z419),"0")</f>
        <v>1.302E-2</v>
      </c>
      <c r="AA420" s="552"/>
      <c r="AB420" s="552"/>
      <c r="AC420" s="552"/>
    </row>
    <row r="421" spans="1:68" x14ac:dyDescent="0.2">
      <c r="A421" s="558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59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2</v>
      </c>
      <c r="Y421" s="551">
        <f>IFERROR(SUM(Y419:Y419),"0")</f>
        <v>2.4</v>
      </c>
      <c r="Z421" s="37"/>
      <c r="AA421" s="552"/>
      <c r="AB421" s="552"/>
      <c r="AC421" s="552"/>
    </row>
    <row r="422" spans="1:68" ht="16.5" customHeight="1" x14ac:dyDescent="0.25">
      <c r="A422" s="568" t="s">
        <v>643</v>
      </c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58"/>
      <c r="P422" s="558"/>
      <c r="Q422" s="558"/>
      <c r="R422" s="558"/>
      <c r="S422" s="558"/>
      <c r="T422" s="558"/>
      <c r="U422" s="558"/>
      <c r="V422" s="558"/>
      <c r="W422" s="558"/>
      <c r="X422" s="558"/>
      <c r="Y422" s="558"/>
      <c r="Z422" s="558"/>
      <c r="AA422" s="544"/>
      <c r="AB422" s="544"/>
      <c r="AC422" s="544"/>
    </row>
    <row r="423" spans="1:68" ht="14.25" customHeight="1" x14ac:dyDescent="0.25">
      <c r="A423" s="567" t="s">
        <v>63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7"/>
      <c r="B425" s="558"/>
      <c r="C425" s="558"/>
      <c r="D425" s="558"/>
      <c r="E425" s="558"/>
      <c r="F425" s="558"/>
      <c r="G425" s="558"/>
      <c r="H425" s="558"/>
      <c r="I425" s="558"/>
      <c r="J425" s="558"/>
      <c r="K425" s="558"/>
      <c r="L425" s="558"/>
      <c r="M425" s="558"/>
      <c r="N425" s="558"/>
      <c r="O425" s="559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58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59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580" t="s">
        <v>647</v>
      </c>
      <c r="B427" s="581"/>
      <c r="C427" s="581"/>
      <c r="D427" s="581"/>
      <c r="E427" s="581"/>
      <c r="F427" s="581"/>
      <c r="G427" s="581"/>
      <c r="H427" s="581"/>
      <c r="I427" s="581"/>
      <c r="J427" s="581"/>
      <c r="K427" s="581"/>
      <c r="L427" s="581"/>
      <c r="M427" s="581"/>
      <c r="N427" s="581"/>
      <c r="O427" s="581"/>
      <c r="P427" s="581"/>
      <c r="Q427" s="581"/>
      <c r="R427" s="581"/>
      <c r="S427" s="581"/>
      <c r="T427" s="581"/>
      <c r="U427" s="581"/>
      <c r="V427" s="581"/>
      <c r="W427" s="581"/>
      <c r="X427" s="581"/>
      <c r="Y427" s="581"/>
      <c r="Z427" s="581"/>
      <c r="AA427" s="48"/>
      <c r="AB427" s="48"/>
      <c r="AC427" s="48"/>
    </row>
    <row r="428" spans="1:68" ht="16.5" customHeight="1" x14ac:dyDescent="0.25">
      <c r="A428" s="568" t="s">
        <v>647</v>
      </c>
      <c r="B428" s="558"/>
      <c r="C428" s="558"/>
      <c r="D428" s="558"/>
      <c r="E428" s="558"/>
      <c r="F428" s="558"/>
      <c r="G428" s="558"/>
      <c r="H428" s="558"/>
      <c r="I428" s="558"/>
      <c r="J428" s="558"/>
      <c r="K428" s="558"/>
      <c r="L428" s="558"/>
      <c r="M428" s="558"/>
      <c r="N428" s="558"/>
      <c r="O428" s="558"/>
      <c r="P428" s="558"/>
      <c r="Q428" s="558"/>
      <c r="R428" s="558"/>
      <c r="S428" s="558"/>
      <c r="T428" s="558"/>
      <c r="U428" s="558"/>
      <c r="V428" s="558"/>
      <c r="W428" s="558"/>
      <c r="X428" s="558"/>
      <c r="Y428" s="558"/>
      <c r="Z428" s="558"/>
      <c r="AA428" s="544"/>
      <c r="AB428" s="544"/>
      <c r="AC428" s="544"/>
    </row>
    <row r="429" spans="1:68" ht="14.25" customHeight="1" x14ac:dyDescent="0.25">
      <c r="A429" s="567" t="s">
        <v>102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229</v>
      </c>
      <c r="Y430" s="550">
        <f t="shared" ref="Y430:Y442" si="49">IFERROR(IF(X430="",0,CEILING((X430/$H430),1)*$H430),"")</f>
        <v>232.32000000000002</v>
      </c>
      <c r="Z430" s="36">
        <f t="shared" ref="Z430:Z436" si="50">IFERROR(IF(Y430=0,"",ROUNDUP(Y430/H430,0)*0.01196),"")</f>
        <v>0.52624000000000004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244.61363636363635</v>
      </c>
      <c r="BN430" s="64">
        <f t="shared" ref="BN430:BN442" si="52">IFERROR(Y430*I430/H430,"0")</f>
        <v>248.16000000000003</v>
      </c>
      <c r="BO430" s="64">
        <f t="shared" ref="BO430:BO442" si="53">IFERROR(1/J430*(X430/H430),"0")</f>
        <v>0.41703088578088576</v>
      </c>
      <c r="BP430" s="64">
        <f t="shared" ref="BP430:BP442" si="54">IFERROR(1/J430*(Y430/H430),"0")</f>
        <v>0.42307692307692313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527</v>
      </c>
      <c r="Y432" s="550">
        <f t="shared" si="49"/>
        <v>528</v>
      </c>
      <c r="Z432" s="36">
        <f t="shared" si="50"/>
        <v>1.196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562.93181818181813</v>
      </c>
      <c r="BN432" s="64">
        <f t="shared" si="52"/>
        <v>563.99999999999989</v>
      </c>
      <c r="BO432" s="64">
        <f t="shared" si="53"/>
        <v>0.95971736596736601</v>
      </c>
      <c r="BP432" s="64">
        <f t="shared" si="54"/>
        <v>0.96153846153846156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44" t="s">
        <v>659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1279</v>
      </c>
      <c r="Y435" s="550">
        <f t="shared" si="49"/>
        <v>1283.04</v>
      </c>
      <c r="Z435" s="36">
        <f t="shared" si="50"/>
        <v>2.9062800000000002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1366.2045454545453</v>
      </c>
      <c r="BN435" s="64">
        <f t="shared" si="52"/>
        <v>1370.52</v>
      </c>
      <c r="BO435" s="64">
        <f t="shared" si="53"/>
        <v>2.3291812354312356</v>
      </c>
      <c r="BP435" s="64">
        <f t="shared" si="54"/>
        <v>2.3365384615384612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33</v>
      </c>
      <c r="Y438" s="550">
        <f t="shared" si="49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47.643750000000004</v>
      </c>
      <c r="BN438" s="64">
        <f t="shared" si="52"/>
        <v>48.510000000000005</v>
      </c>
      <c r="BO438" s="64">
        <f t="shared" si="53"/>
        <v>5.2083333333333336E-2</v>
      </c>
      <c r="BP438" s="64">
        <f t="shared" si="54"/>
        <v>5.3030303030303039E-2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43" t="s">
        <v>676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59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392.29166666666663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394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4.6916599999999997</v>
      </c>
      <c r="AA443" s="552"/>
      <c r="AB443" s="552"/>
      <c r="AC443" s="552"/>
    </row>
    <row r="444" spans="1:68" x14ac:dyDescent="0.2">
      <c r="A444" s="558"/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9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2068</v>
      </c>
      <c r="Y444" s="551">
        <f>IFERROR(SUM(Y430:Y442),"0")</f>
        <v>2076.96</v>
      </c>
      <c r="Z444" s="37"/>
      <c r="AA444" s="552"/>
      <c r="AB444" s="552"/>
      <c r="AC444" s="552"/>
    </row>
    <row r="445" spans="1:68" ht="14.25" customHeight="1" x14ac:dyDescent="0.25">
      <c r="A445" s="567" t="s">
        <v>134</v>
      </c>
      <c r="B445" s="558"/>
      <c r="C445" s="558"/>
      <c r="D445" s="558"/>
      <c r="E445" s="558"/>
      <c r="F445" s="558"/>
      <c r="G445" s="558"/>
      <c r="H445" s="558"/>
      <c r="I445" s="558"/>
      <c r="J445" s="558"/>
      <c r="K445" s="558"/>
      <c r="L445" s="558"/>
      <c r="M445" s="558"/>
      <c r="N445" s="558"/>
      <c r="O445" s="558"/>
      <c r="P445" s="558"/>
      <c r="Q445" s="558"/>
      <c r="R445" s="558"/>
      <c r="S445" s="558"/>
      <c r="T445" s="558"/>
      <c r="U445" s="558"/>
      <c r="V445" s="558"/>
      <c r="W445" s="558"/>
      <c r="X445" s="558"/>
      <c r="Y445" s="558"/>
      <c r="Z445" s="558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685</v>
      </c>
      <c r="Y446" s="550">
        <f>IFERROR(IF(X446="",0,CEILING((X446/$H446),1)*$H446),"")</f>
        <v>686.4</v>
      </c>
      <c r="Z446" s="36">
        <f>IFERROR(IF(Y446=0,"",ROUNDUP(Y446/H446,0)*0.01196),"")</f>
        <v>1.5548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731.70454545454538</v>
      </c>
      <c r="BN446" s="64">
        <f>IFERROR(Y446*I446/H446,"0")</f>
        <v>733.19999999999993</v>
      </c>
      <c r="BO446" s="64">
        <f>IFERROR(1/J446*(X446/H446),"0")</f>
        <v>1.2474504662004662</v>
      </c>
      <c r="BP446" s="64">
        <f>IFERROR(1/J446*(Y446/H446),"0")</f>
        <v>1.25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13</v>
      </c>
      <c r="Y448" s="550">
        <f>IFERROR(IF(X448="",0,CEILING((X448/$H448),1)*$H448),"")</f>
        <v>14.399999999999999</v>
      </c>
      <c r="Z448" s="36">
        <f>IFERROR(IF(Y448=0,"",ROUNDUP(Y448/H448,0)*0.00902),"")</f>
        <v>2.7060000000000001E-2</v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18.768750000000001</v>
      </c>
      <c r="BN448" s="64">
        <f>IFERROR(Y448*I448/H448,"0")</f>
        <v>20.79</v>
      </c>
      <c r="BO448" s="64">
        <f>IFERROR(1/J448*(X448/H448),"0")</f>
        <v>2.0517676767676768E-2</v>
      </c>
      <c r="BP448" s="64">
        <f>IFERROR(1/J448*(Y448/H448),"0")</f>
        <v>2.2727272727272728E-2</v>
      </c>
    </row>
    <row r="449" spans="1:68" x14ac:dyDescent="0.2">
      <c r="A449" s="557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59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132.44318181818181</v>
      </c>
      <c r="Y449" s="551">
        <f>IFERROR(Y446/H446,"0")+IFERROR(Y447/H447,"0")+IFERROR(Y448/H448,"0")</f>
        <v>133</v>
      </c>
      <c r="Z449" s="551">
        <f>IFERROR(IF(Z446="",0,Z446),"0")+IFERROR(IF(Z447="",0,Z447),"0")+IFERROR(IF(Z448="",0,Z448),"0")</f>
        <v>1.58186</v>
      </c>
      <c r="AA449" s="552"/>
      <c r="AB449" s="552"/>
      <c r="AC449" s="552"/>
    </row>
    <row r="450" spans="1:68" x14ac:dyDescent="0.2">
      <c r="A450" s="558"/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9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698</v>
      </c>
      <c r="Y450" s="551">
        <f>IFERROR(SUM(Y446:Y448),"0")</f>
        <v>700.8</v>
      </c>
      <c r="Z450" s="37"/>
      <c r="AA450" s="552"/>
      <c r="AB450" s="552"/>
      <c r="AC450" s="552"/>
    </row>
    <row r="451" spans="1:68" ht="14.25" customHeight="1" x14ac:dyDescent="0.25">
      <c r="A451" s="567" t="s">
        <v>63</v>
      </c>
      <c r="B451" s="558"/>
      <c r="C451" s="558"/>
      <c r="D451" s="558"/>
      <c r="E451" s="558"/>
      <c r="F451" s="558"/>
      <c r="G451" s="558"/>
      <c r="H451" s="558"/>
      <c r="I451" s="558"/>
      <c r="J451" s="558"/>
      <c r="K451" s="558"/>
      <c r="L451" s="558"/>
      <c r="M451" s="558"/>
      <c r="N451" s="558"/>
      <c r="O451" s="558"/>
      <c r="P451" s="558"/>
      <c r="Q451" s="558"/>
      <c r="R451" s="558"/>
      <c r="S451" s="558"/>
      <c r="T451" s="558"/>
      <c r="U451" s="558"/>
      <c r="V451" s="558"/>
      <c r="W451" s="558"/>
      <c r="X451" s="558"/>
      <c r="Y451" s="558"/>
      <c r="Z451" s="558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205</v>
      </c>
      <c r="Y452" s="550">
        <f t="shared" ref="Y452:Y457" si="55">IFERROR(IF(X452="",0,CEILING((X452/$H452),1)*$H452),"")</f>
        <v>205.92000000000002</v>
      </c>
      <c r="Z452" s="36">
        <f>IFERROR(IF(Y452=0,"",ROUNDUP(Y452/H452,0)*0.01196),"")</f>
        <v>0.46644000000000002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218.97727272727272</v>
      </c>
      <c r="BN452" s="64">
        <f t="shared" ref="BN452:BN457" si="57">IFERROR(Y452*I452/H452,"0")</f>
        <v>219.95999999999998</v>
      </c>
      <c r="BO452" s="64">
        <f t="shared" ref="BO452:BO457" si="58">IFERROR(1/J452*(X452/H452),"0")</f>
        <v>0.37332459207459207</v>
      </c>
      <c r="BP452" s="64">
        <f t="shared" ref="BP452:BP457" si="59">IFERROR(1/J452*(Y452/H452),"0")</f>
        <v>0.375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958</v>
      </c>
      <c r="Y453" s="550">
        <f t="shared" si="55"/>
        <v>960.96</v>
      </c>
      <c r="Z453" s="36">
        <f>IFERROR(IF(Y453=0,"",ROUNDUP(Y453/H453,0)*0.01196),"")</f>
        <v>2.17672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1023.3181818181818</v>
      </c>
      <c r="BN453" s="64">
        <f t="shared" si="57"/>
        <v>1026.48</v>
      </c>
      <c r="BO453" s="64">
        <f t="shared" si="58"/>
        <v>1.7446095571095572</v>
      </c>
      <c r="BP453" s="64">
        <f t="shared" si="59"/>
        <v>1.75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716</v>
      </c>
      <c r="Y454" s="550">
        <f t="shared" si="55"/>
        <v>718.08</v>
      </c>
      <c r="Z454" s="36">
        <f>IFERROR(IF(Y454=0,"",ROUNDUP(Y454/H454,0)*0.01196),"")</f>
        <v>1.62656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764.81818181818176</v>
      </c>
      <c r="BN454" s="64">
        <f t="shared" si="57"/>
        <v>767.04</v>
      </c>
      <c r="BO454" s="64">
        <f t="shared" si="58"/>
        <v>1.3039044289044288</v>
      </c>
      <c r="BP454" s="64">
        <f t="shared" si="59"/>
        <v>1.3076923076923077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59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355.87121212121212</v>
      </c>
      <c r="Y458" s="551">
        <f>IFERROR(Y452/H452,"0")+IFERROR(Y453/H453,"0")+IFERROR(Y454/H454,"0")+IFERROR(Y455/H455,"0")+IFERROR(Y456/H456,"0")+IFERROR(Y457/H457,"0")</f>
        <v>357</v>
      </c>
      <c r="Z458" s="551">
        <f>IFERROR(IF(Z452="",0,Z452),"0")+IFERROR(IF(Z453="",0,Z453),"0")+IFERROR(IF(Z454="",0,Z454),"0")+IFERROR(IF(Z455="",0,Z455),"0")+IFERROR(IF(Z456="",0,Z456),"0")+IFERROR(IF(Z457="",0,Z457),"0")</f>
        <v>4.2697199999999995</v>
      </c>
      <c r="AA458" s="552"/>
      <c r="AB458" s="552"/>
      <c r="AC458" s="552"/>
    </row>
    <row r="459" spans="1:68" x14ac:dyDescent="0.2">
      <c r="A459" s="558"/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9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1879</v>
      </c>
      <c r="Y459" s="551">
        <f>IFERROR(SUM(Y452:Y457),"0")</f>
        <v>1884.96</v>
      </c>
      <c r="Z459" s="37"/>
      <c r="AA459" s="552"/>
      <c r="AB459" s="552"/>
      <c r="AC459" s="552"/>
    </row>
    <row r="460" spans="1:68" ht="14.25" customHeight="1" x14ac:dyDescent="0.25">
      <c r="A460" s="567" t="s">
        <v>72</v>
      </c>
      <c r="B460" s="558"/>
      <c r="C460" s="558"/>
      <c r="D460" s="558"/>
      <c r="E460" s="558"/>
      <c r="F460" s="558"/>
      <c r="G460" s="558"/>
      <c r="H460" s="558"/>
      <c r="I460" s="558"/>
      <c r="J460" s="558"/>
      <c r="K460" s="558"/>
      <c r="L460" s="558"/>
      <c r="M460" s="558"/>
      <c r="N460" s="558"/>
      <c r="O460" s="558"/>
      <c r="P460" s="558"/>
      <c r="Q460" s="558"/>
      <c r="R460" s="558"/>
      <c r="S460" s="558"/>
      <c r="T460" s="558"/>
      <c r="U460" s="558"/>
      <c r="V460" s="558"/>
      <c r="W460" s="558"/>
      <c r="X460" s="558"/>
      <c r="Y460" s="558"/>
      <c r="Z460" s="558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7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59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58"/>
      <c r="B465" s="558"/>
      <c r="C465" s="558"/>
      <c r="D465" s="558"/>
      <c r="E465" s="558"/>
      <c r="F465" s="558"/>
      <c r="G465" s="558"/>
      <c r="H465" s="558"/>
      <c r="I465" s="558"/>
      <c r="J465" s="558"/>
      <c r="K465" s="558"/>
      <c r="L465" s="558"/>
      <c r="M465" s="558"/>
      <c r="N465" s="558"/>
      <c r="O465" s="559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580" t="s">
        <v>714</v>
      </c>
      <c r="B466" s="581"/>
      <c r="C466" s="581"/>
      <c r="D466" s="581"/>
      <c r="E466" s="581"/>
      <c r="F466" s="581"/>
      <c r="G466" s="581"/>
      <c r="H466" s="581"/>
      <c r="I466" s="581"/>
      <c r="J466" s="581"/>
      <c r="K466" s="581"/>
      <c r="L466" s="581"/>
      <c r="M466" s="581"/>
      <c r="N466" s="581"/>
      <c r="O466" s="581"/>
      <c r="P466" s="581"/>
      <c r="Q466" s="581"/>
      <c r="R466" s="581"/>
      <c r="S466" s="581"/>
      <c r="T466" s="581"/>
      <c r="U466" s="581"/>
      <c r="V466" s="581"/>
      <c r="W466" s="581"/>
      <c r="X466" s="581"/>
      <c r="Y466" s="581"/>
      <c r="Z466" s="581"/>
      <c r="AA466" s="48"/>
      <c r="AB466" s="48"/>
      <c r="AC466" s="48"/>
    </row>
    <row r="467" spans="1:68" ht="16.5" customHeight="1" x14ac:dyDescent="0.25">
      <c r="A467" s="568" t="s">
        <v>714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4"/>
      <c r="AB467" s="544"/>
      <c r="AC467" s="544"/>
    </row>
    <row r="468" spans="1:68" ht="14.25" customHeight="1" x14ac:dyDescent="0.25">
      <c r="A468" s="567" t="s">
        <v>102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558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7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59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58"/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9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7" t="s">
        <v>134</v>
      </c>
      <c r="B475" s="558"/>
      <c r="C475" s="558"/>
      <c r="D475" s="558"/>
      <c r="E475" s="558"/>
      <c r="F475" s="558"/>
      <c r="G475" s="558"/>
      <c r="H475" s="558"/>
      <c r="I475" s="558"/>
      <c r="J475" s="558"/>
      <c r="K475" s="558"/>
      <c r="L475" s="558"/>
      <c r="M475" s="558"/>
      <c r="N475" s="558"/>
      <c r="O475" s="558"/>
      <c r="P475" s="558"/>
      <c r="Q475" s="558"/>
      <c r="R475" s="558"/>
      <c r="S475" s="558"/>
      <c r="T475" s="558"/>
      <c r="U475" s="558"/>
      <c r="V475" s="558"/>
      <c r="W475" s="558"/>
      <c r="X475" s="558"/>
      <c r="Y475" s="558"/>
      <c r="Z475" s="558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04" t="s">
        <v>731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7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59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58"/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9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7" t="s">
        <v>63</v>
      </c>
      <c r="B481" s="558"/>
      <c r="C481" s="558"/>
      <c r="D481" s="558"/>
      <c r="E481" s="558"/>
      <c r="F481" s="558"/>
      <c r="G481" s="558"/>
      <c r="H481" s="558"/>
      <c r="I481" s="558"/>
      <c r="J481" s="558"/>
      <c r="K481" s="558"/>
      <c r="L481" s="558"/>
      <c r="M481" s="558"/>
      <c r="N481" s="558"/>
      <c r="O481" s="558"/>
      <c r="P481" s="558"/>
      <c r="Q481" s="558"/>
      <c r="R481" s="558"/>
      <c r="S481" s="558"/>
      <c r="T481" s="558"/>
      <c r="U481" s="558"/>
      <c r="V481" s="558"/>
      <c r="W481" s="558"/>
      <c r="X481" s="558"/>
      <c r="Y481" s="558"/>
      <c r="Z481" s="558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7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59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58"/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9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7" t="s">
        <v>72</v>
      </c>
      <c r="B486" s="558"/>
      <c r="C486" s="558"/>
      <c r="D486" s="558"/>
      <c r="E486" s="558"/>
      <c r="F486" s="558"/>
      <c r="G486" s="558"/>
      <c r="H486" s="558"/>
      <c r="I486" s="558"/>
      <c r="J486" s="558"/>
      <c r="K486" s="558"/>
      <c r="L486" s="558"/>
      <c r="M486" s="558"/>
      <c r="N486" s="558"/>
      <c r="O486" s="558"/>
      <c r="P486" s="558"/>
      <c r="Q486" s="558"/>
      <c r="R486" s="558"/>
      <c r="S486" s="558"/>
      <c r="T486" s="558"/>
      <c r="U486" s="558"/>
      <c r="V486" s="558"/>
      <c r="W486" s="558"/>
      <c r="X486" s="558"/>
      <c r="Y486" s="558"/>
      <c r="Z486" s="558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9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57"/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9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58"/>
      <c r="B490" s="558"/>
      <c r="C490" s="558"/>
      <c r="D490" s="558"/>
      <c r="E490" s="558"/>
      <c r="F490" s="558"/>
      <c r="G490" s="558"/>
      <c r="H490" s="558"/>
      <c r="I490" s="558"/>
      <c r="J490" s="558"/>
      <c r="K490" s="558"/>
      <c r="L490" s="558"/>
      <c r="M490" s="558"/>
      <c r="N490" s="558"/>
      <c r="O490" s="559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7" t="s">
        <v>164</v>
      </c>
      <c r="B491" s="558"/>
      <c r="C491" s="558"/>
      <c r="D491" s="558"/>
      <c r="E491" s="558"/>
      <c r="F491" s="558"/>
      <c r="G491" s="558"/>
      <c r="H491" s="558"/>
      <c r="I491" s="558"/>
      <c r="J491" s="558"/>
      <c r="K491" s="558"/>
      <c r="L491" s="558"/>
      <c r="M491" s="558"/>
      <c r="N491" s="558"/>
      <c r="O491" s="558"/>
      <c r="P491" s="558"/>
      <c r="Q491" s="558"/>
      <c r="R491" s="558"/>
      <c r="S491" s="558"/>
      <c r="T491" s="558"/>
      <c r="U491" s="558"/>
      <c r="V491" s="558"/>
      <c r="W491" s="558"/>
      <c r="X491" s="558"/>
      <c r="Y491" s="558"/>
      <c r="Z491" s="558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9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57"/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9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58"/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9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68" t="s">
        <v>753</v>
      </c>
      <c r="B496" s="558"/>
      <c r="C496" s="558"/>
      <c r="D496" s="558"/>
      <c r="E496" s="558"/>
      <c r="F496" s="558"/>
      <c r="G496" s="558"/>
      <c r="H496" s="558"/>
      <c r="I496" s="558"/>
      <c r="J496" s="558"/>
      <c r="K496" s="558"/>
      <c r="L496" s="558"/>
      <c r="M496" s="558"/>
      <c r="N496" s="558"/>
      <c r="O496" s="558"/>
      <c r="P496" s="558"/>
      <c r="Q496" s="558"/>
      <c r="R496" s="558"/>
      <c r="S496" s="558"/>
      <c r="T496" s="558"/>
      <c r="U496" s="558"/>
      <c r="V496" s="558"/>
      <c r="W496" s="558"/>
      <c r="X496" s="558"/>
      <c r="Y496" s="558"/>
      <c r="Z496" s="558"/>
      <c r="AA496" s="544"/>
      <c r="AB496" s="544"/>
      <c r="AC496" s="544"/>
    </row>
    <row r="497" spans="1:68" ht="14.25" customHeight="1" x14ac:dyDescent="0.25">
      <c r="A497" s="567" t="s">
        <v>134</v>
      </c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58"/>
      <c r="P497" s="558"/>
      <c r="Q497" s="558"/>
      <c r="R497" s="558"/>
      <c r="S497" s="558"/>
      <c r="T497" s="558"/>
      <c r="U497" s="558"/>
      <c r="V497" s="558"/>
      <c r="W497" s="558"/>
      <c r="X497" s="558"/>
      <c r="Y497" s="558"/>
      <c r="Z497" s="558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6" t="s">
        <v>756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57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559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559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35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736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15704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15837.669999999998</v>
      </c>
      <c r="Z501" s="37"/>
      <c r="AA501" s="552"/>
      <c r="AB501" s="552"/>
      <c r="AC501" s="552"/>
    </row>
    <row r="502" spans="1:68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736"/>
      <c r="P502" s="576" t="s">
        <v>759</v>
      </c>
      <c r="Q502" s="577"/>
      <c r="R502" s="577"/>
      <c r="S502" s="577"/>
      <c r="T502" s="577"/>
      <c r="U502" s="577"/>
      <c r="V502" s="578"/>
      <c r="W502" s="37" t="s">
        <v>68</v>
      </c>
      <c r="X502" s="551">
        <f>IFERROR(SUM(BM22:BM498),"0")</f>
        <v>16677.468745281003</v>
      </c>
      <c r="Y502" s="551">
        <f>IFERROR(SUM(BN22:BN498),"0")</f>
        <v>16819.652000000002</v>
      </c>
      <c r="Z502" s="37"/>
      <c r="AA502" s="552"/>
      <c r="AB502" s="552"/>
      <c r="AC502" s="552"/>
    </row>
    <row r="503" spans="1:68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736"/>
      <c r="P503" s="576" t="s">
        <v>760</v>
      </c>
      <c r="Q503" s="577"/>
      <c r="R503" s="577"/>
      <c r="S503" s="577"/>
      <c r="T503" s="577"/>
      <c r="U503" s="577"/>
      <c r="V503" s="578"/>
      <c r="W503" s="37" t="s">
        <v>761</v>
      </c>
      <c r="X503" s="38">
        <f>ROUNDUP(SUM(BO22:BO498),0)</f>
        <v>28</v>
      </c>
      <c r="Y503" s="38">
        <f>ROUNDUP(SUM(BP22:BP498),0)</f>
        <v>28</v>
      </c>
      <c r="Z503" s="37"/>
      <c r="AA503" s="552"/>
      <c r="AB503" s="552"/>
      <c r="AC503" s="552"/>
    </row>
    <row r="504" spans="1:68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736"/>
      <c r="P504" s="576" t="s">
        <v>762</v>
      </c>
      <c r="Q504" s="577"/>
      <c r="R504" s="577"/>
      <c r="S504" s="577"/>
      <c r="T504" s="577"/>
      <c r="U504" s="577"/>
      <c r="V504" s="578"/>
      <c r="W504" s="37" t="s">
        <v>68</v>
      </c>
      <c r="X504" s="551">
        <f>GrossWeightTotal+PalletQtyTotal*25</f>
        <v>17377.468745281003</v>
      </c>
      <c r="Y504" s="551">
        <f>GrossWeightTotalR+PalletQtyTotalR*25</f>
        <v>17519.652000000002</v>
      </c>
      <c r="Z504" s="37"/>
      <c r="AA504" s="552"/>
      <c r="AB504" s="552"/>
      <c r="AC504" s="552"/>
    </row>
    <row r="505" spans="1:68" x14ac:dyDescent="0.2">
      <c r="A505" s="558"/>
      <c r="B505" s="558"/>
      <c r="C505" s="558"/>
      <c r="D505" s="558"/>
      <c r="E505" s="558"/>
      <c r="F505" s="558"/>
      <c r="G505" s="558"/>
      <c r="H505" s="558"/>
      <c r="I505" s="558"/>
      <c r="J505" s="558"/>
      <c r="K505" s="558"/>
      <c r="L505" s="558"/>
      <c r="M505" s="558"/>
      <c r="N505" s="558"/>
      <c r="O505" s="736"/>
      <c r="P505" s="576" t="s">
        <v>763</v>
      </c>
      <c r="Q505" s="577"/>
      <c r="R505" s="577"/>
      <c r="S505" s="577"/>
      <c r="T505" s="577"/>
      <c r="U505" s="577"/>
      <c r="V505" s="578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2810.8945035250476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2837</v>
      </c>
      <c r="Z505" s="37"/>
      <c r="AA505" s="552"/>
      <c r="AB505" s="552"/>
      <c r="AC505" s="552"/>
    </row>
    <row r="506" spans="1:68" ht="14.25" customHeight="1" x14ac:dyDescent="0.2">
      <c r="A506" s="558"/>
      <c r="B506" s="558"/>
      <c r="C506" s="558"/>
      <c r="D506" s="558"/>
      <c r="E506" s="558"/>
      <c r="F506" s="558"/>
      <c r="G506" s="558"/>
      <c r="H506" s="558"/>
      <c r="I506" s="558"/>
      <c r="J506" s="558"/>
      <c r="K506" s="558"/>
      <c r="L506" s="558"/>
      <c r="M506" s="558"/>
      <c r="N506" s="558"/>
      <c r="O506" s="736"/>
      <c r="P506" s="576" t="s">
        <v>764</v>
      </c>
      <c r="Q506" s="577"/>
      <c r="R506" s="577"/>
      <c r="S506" s="577"/>
      <c r="T506" s="577"/>
      <c r="U506" s="577"/>
      <c r="V506" s="578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33.250280000000004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2" t="s">
        <v>100</v>
      </c>
      <c r="D508" s="710"/>
      <c r="E508" s="710"/>
      <c r="F508" s="710"/>
      <c r="G508" s="710"/>
      <c r="H508" s="711"/>
      <c r="I508" s="572" t="s">
        <v>250</v>
      </c>
      <c r="J508" s="710"/>
      <c r="K508" s="710"/>
      <c r="L508" s="710"/>
      <c r="M508" s="710"/>
      <c r="N508" s="710"/>
      <c r="O508" s="710"/>
      <c r="P508" s="710"/>
      <c r="Q508" s="710"/>
      <c r="R508" s="710"/>
      <c r="S508" s="711"/>
      <c r="T508" s="572" t="s">
        <v>535</v>
      </c>
      <c r="U508" s="711"/>
      <c r="V508" s="572" t="s">
        <v>591</v>
      </c>
      <c r="W508" s="710"/>
      <c r="X508" s="710"/>
      <c r="Y508" s="711"/>
      <c r="Z508" s="546" t="s">
        <v>647</v>
      </c>
      <c r="AA508" s="572" t="s">
        <v>714</v>
      </c>
      <c r="AB508" s="711"/>
      <c r="AC508" s="52"/>
      <c r="AF508" s="547"/>
    </row>
    <row r="509" spans="1:68" ht="14.25" customHeight="1" thickTop="1" x14ac:dyDescent="0.2">
      <c r="A509" s="846" t="s">
        <v>767</v>
      </c>
      <c r="B509" s="572" t="s">
        <v>62</v>
      </c>
      <c r="C509" s="572" t="s">
        <v>101</v>
      </c>
      <c r="D509" s="572" t="s">
        <v>116</v>
      </c>
      <c r="E509" s="572" t="s">
        <v>171</v>
      </c>
      <c r="F509" s="572" t="s">
        <v>193</v>
      </c>
      <c r="G509" s="572" t="s">
        <v>226</v>
      </c>
      <c r="H509" s="572" t="s">
        <v>100</v>
      </c>
      <c r="I509" s="572" t="s">
        <v>251</v>
      </c>
      <c r="J509" s="572" t="s">
        <v>291</v>
      </c>
      <c r="K509" s="572" t="s">
        <v>351</v>
      </c>
      <c r="L509" s="572" t="s">
        <v>394</v>
      </c>
      <c r="M509" s="572" t="s">
        <v>410</v>
      </c>
      <c r="N509" s="547"/>
      <c r="O509" s="572" t="s">
        <v>424</v>
      </c>
      <c r="P509" s="572" t="s">
        <v>434</v>
      </c>
      <c r="Q509" s="572" t="s">
        <v>441</v>
      </c>
      <c r="R509" s="572" t="s">
        <v>446</v>
      </c>
      <c r="S509" s="572" t="s">
        <v>525</v>
      </c>
      <c r="T509" s="572" t="s">
        <v>536</v>
      </c>
      <c r="U509" s="572" t="s">
        <v>571</v>
      </c>
      <c r="V509" s="572" t="s">
        <v>592</v>
      </c>
      <c r="W509" s="572" t="s">
        <v>624</v>
      </c>
      <c r="X509" s="572" t="s">
        <v>639</v>
      </c>
      <c r="Y509" s="572" t="s">
        <v>643</v>
      </c>
      <c r="Z509" s="572" t="s">
        <v>647</v>
      </c>
      <c r="AA509" s="572" t="s">
        <v>714</v>
      </c>
      <c r="AB509" s="572" t="s">
        <v>753</v>
      </c>
      <c r="AC509" s="52"/>
      <c r="AF509" s="547"/>
    </row>
    <row r="510" spans="1:68" ht="13.5" customHeight="1" thickBot="1" x14ac:dyDescent="0.25">
      <c r="A510" s="847"/>
      <c r="B510" s="573"/>
      <c r="C510" s="573"/>
      <c r="D510" s="573"/>
      <c r="E510" s="573"/>
      <c r="F510" s="573"/>
      <c r="G510" s="573"/>
      <c r="H510" s="573"/>
      <c r="I510" s="573"/>
      <c r="J510" s="573"/>
      <c r="K510" s="573"/>
      <c r="L510" s="573"/>
      <c r="M510" s="573"/>
      <c r="N510" s="547"/>
      <c r="O510" s="573"/>
      <c r="P510" s="573"/>
      <c r="Q510" s="573"/>
      <c r="R510" s="573"/>
      <c r="S510" s="573"/>
      <c r="T510" s="573"/>
      <c r="U510" s="573"/>
      <c r="V510" s="573"/>
      <c r="W510" s="573"/>
      <c r="X510" s="573"/>
      <c r="Y510" s="573"/>
      <c r="Z510" s="573"/>
      <c r="AA510" s="573"/>
      <c r="AB510" s="573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173.80000000000004</v>
      </c>
      <c r="E511" s="46">
        <f>IFERROR(Y87*1,"0")+IFERROR(Y88*1,"0")+IFERROR(Y89*1,"0")+IFERROR(Y93*1,"0")+IFERROR(Y94*1,"0")+IFERROR(Y95*1,"0")+IFERROR(Y96*1,"0")+IFERROR(Y97*1,"0")</f>
        <v>1393.2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1595.7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301.2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1832.1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3.6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122.39999999999999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540.15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3045</v>
      </c>
      <c r="U511" s="46">
        <f>IFERROR(Y367*1,"0")+IFERROR(Y368*1,"0")+IFERROR(Y369*1,"0")+IFERROR(Y373*1,"0")+IFERROR(Y377*1,"0")+IFERROR(Y378*1,"0")+IFERROR(Y382*1,"0")</f>
        <v>2165.4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2.4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4662.72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34:Z34"/>
    <mergeCell ref="H9:I9"/>
    <mergeCell ref="P24:V24"/>
    <mergeCell ref="P389:T389"/>
    <mergeCell ref="V10:W10"/>
    <mergeCell ref="D47:E47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2025-09-10T08:02:34Z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