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E0FFCBF7-4A79-4F70-86D5-5D378C19F6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Y140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35" i="1" l="1"/>
  <c r="Y33" i="1"/>
  <c r="Y37" i="1"/>
  <c r="Y45" i="1"/>
  <c r="Y49" i="1"/>
  <c r="Y58" i="1"/>
  <c r="Y64" i="1"/>
  <c r="Y70" i="1"/>
  <c r="Z78" i="1"/>
  <c r="BP76" i="1"/>
  <c r="BN76" i="1"/>
  <c r="Z76" i="1"/>
  <c r="BP89" i="1"/>
  <c r="BN89" i="1"/>
  <c r="Z89" i="1"/>
  <c r="Y91" i="1"/>
  <c r="BP94" i="1"/>
  <c r="BN94" i="1"/>
  <c r="Z94" i="1"/>
  <c r="Y98" i="1"/>
  <c r="BP103" i="1"/>
  <c r="BN103" i="1"/>
  <c r="Z103" i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Z124" i="1" s="1"/>
  <c r="Y125" i="1"/>
  <c r="G511" i="1"/>
  <c r="Y131" i="1"/>
  <c r="BP128" i="1"/>
  <c r="BN128" i="1"/>
  <c r="Z128" i="1"/>
  <c r="Z130" i="1" s="1"/>
  <c r="Z151" i="1"/>
  <c r="BP149" i="1"/>
  <c r="BN149" i="1"/>
  <c r="Z149" i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7" i="1"/>
  <c r="BN227" i="1"/>
  <c r="Z227" i="1"/>
  <c r="BP251" i="1"/>
  <c r="BN251" i="1"/>
  <c r="Z251" i="1"/>
  <c r="Z255" i="1" s="1"/>
  <c r="Y255" i="1"/>
  <c r="Z263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Z370" i="1"/>
  <c r="BP368" i="1"/>
  <c r="BN368" i="1"/>
  <c r="Z368" i="1"/>
  <c r="Y370" i="1"/>
  <c r="Z403" i="1"/>
  <c r="F511" i="1"/>
  <c r="H9" i="1"/>
  <c r="B511" i="1"/>
  <c r="X502" i="1"/>
  <c r="X504" i="1" s="1"/>
  <c r="X503" i="1"/>
  <c r="X505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503" i="1" s="1"/>
  <c r="Z41" i="1"/>
  <c r="BN41" i="1"/>
  <c r="Y502" i="1" s="1"/>
  <c r="Y504" i="1" s="1"/>
  <c r="BP41" i="1"/>
  <c r="Z43" i="1"/>
  <c r="BN43" i="1"/>
  <c r="Y44" i="1"/>
  <c r="Y505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Z74" i="1"/>
  <c r="BN74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9" i="1"/>
  <c r="BP96" i="1"/>
  <c r="BN96" i="1"/>
  <c r="Z96" i="1"/>
  <c r="Z98" i="1" s="1"/>
  <c r="Y106" i="1"/>
  <c r="BP105" i="1"/>
  <c r="BN105" i="1"/>
  <c r="Z105" i="1"/>
  <c r="Z106" i="1" s="1"/>
  <c r="Y107" i="1"/>
  <c r="Y112" i="1"/>
  <c r="BP109" i="1"/>
  <c r="BN109" i="1"/>
  <c r="Z109" i="1"/>
  <c r="BP117" i="1"/>
  <c r="BN117" i="1"/>
  <c r="Z117" i="1"/>
  <c r="Y124" i="1"/>
  <c r="Y130" i="1"/>
  <c r="BP134" i="1"/>
  <c r="BN134" i="1"/>
  <c r="Z134" i="1"/>
  <c r="Y136" i="1"/>
  <c r="Y141" i="1"/>
  <c r="BP138" i="1"/>
  <c r="BN138" i="1"/>
  <c r="Z138" i="1"/>
  <c r="Z140" i="1" s="1"/>
  <c r="Y152" i="1"/>
  <c r="Y151" i="1"/>
  <c r="BP161" i="1"/>
  <c r="BN161" i="1"/>
  <c r="Z161" i="1"/>
  <c r="Z169" i="1" s="1"/>
  <c r="BP165" i="1"/>
  <c r="BN165" i="1"/>
  <c r="Z165" i="1"/>
  <c r="Y169" i="1"/>
  <c r="BP173" i="1"/>
  <c r="BN173" i="1"/>
  <c r="Z173" i="1"/>
  <c r="Z175" i="1" s="1"/>
  <c r="Y190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Z218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1" i="1"/>
  <c r="BP343" i="1"/>
  <c r="BN343" i="1"/>
  <c r="Z343" i="1"/>
  <c r="Z349" i="1" s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3" i="1" s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73" i="1" l="1"/>
  <c r="Z293" i="1"/>
  <c r="Z398" i="1"/>
  <c r="Z303" i="1"/>
  <c r="Z415" i="1"/>
  <c r="Z231" i="1"/>
  <c r="Z112" i="1"/>
  <c r="Z44" i="1"/>
  <c r="Z506" i="1" s="1"/>
  <c r="Y501" i="1"/>
  <c r="Z213" i="1"/>
  <c r="Z119" i="1"/>
</calcChain>
</file>

<file path=xl/sharedStrings.xml><?xml version="1.0" encoding="utf-8"?>
<sst xmlns="http://schemas.openxmlformats.org/spreadsheetml/2006/main" count="2209" uniqueCount="805">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</sst>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8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3" t="s">
        <v>0</v>
      </c>
      <c r="E1" s="585"/>
      <c r="F1" s="585"/>
      <c r="G1" s="12" t="s">
        <v>1</v>
      </c>
      <c r="H1" s="623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3"/>
      <c r="C5" s="594"/>
      <c r="D5" s="631"/>
      <c r="E5" s="632"/>
      <c r="F5" s="841" t="s">
        <v>9</v>
      </c>
      <c r="G5" s="594"/>
      <c r="H5" s="631"/>
      <c r="I5" s="786"/>
      <c r="J5" s="786"/>
      <c r="K5" s="786"/>
      <c r="L5" s="786"/>
      <c r="M5" s="632"/>
      <c r="N5" s="58"/>
      <c r="P5" s="24" t="s">
        <v>10</v>
      </c>
      <c r="Q5" s="856">
        <v>45908</v>
      </c>
      <c r="R5" s="672"/>
      <c r="T5" s="713" t="s">
        <v>11</v>
      </c>
      <c r="U5" s="714"/>
      <c r="V5" s="716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3"/>
      <c r="C6" s="594"/>
      <c r="D6" s="789" t="s">
        <v>14</v>
      </c>
      <c r="E6" s="790"/>
      <c r="F6" s="790"/>
      <c r="G6" s="790"/>
      <c r="H6" s="790"/>
      <c r="I6" s="790"/>
      <c r="J6" s="790"/>
      <c r="K6" s="790"/>
      <c r="L6" s="790"/>
      <c r="M6" s="672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20" t="s">
        <v>16</v>
      </c>
      <c r="U6" s="714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1"/>
      <c r="U7" s="714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70"/>
      <c r="C8" s="571"/>
      <c r="D8" s="617"/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19</v>
      </c>
      <c r="Q8" s="680">
        <v>0.41666666666666669</v>
      </c>
      <c r="R8" s="611"/>
      <c r="T8" s="561"/>
      <c r="U8" s="714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90"/>
      <c r="E9" s="568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41"/>
      <c r="P9" s="26" t="s">
        <v>20</v>
      </c>
      <c r="Q9" s="669"/>
      <c r="R9" s="670"/>
      <c r="T9" s="561"/>
      <c r="U9" s="714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90"/>
      <c r="E10" s="568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65" t="str">
        <f>IFERROR(VLOOKUP($D$10,Proxy,2,FALSE),"")</f>
        <v/>
      </c>
      <c r="I10" s="561"/>
      <c r="J10" s="561"/>
      <c r="K10" s="561"/>
      <c r="L10" s="561"/>
      <c r="M10" s="561"/>
      <c r="N10" s="542"/>
      <c r="P10" s="26" t="s">
        <v>21</v>
      </c>
      <c r="Q10" s="721"/>
      <c r="R10" s="722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1"/>
      <c r="R11" s="672"/>
      <c r="U11" s="24" t="s">
        <v>26</v>
      </c>
      <c r="V11" s="809" t="s">
        <v>27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6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80"/>
      <c r="R12" s="611"/>
      <c r="S12" s="23"/>
      <c r="U12" s="24"/>
      <c r="V12" s="585"/>
      <c r="W12" s="561"/>
      <c r="AB12" s="51"/>
      <c r="AC12" s="51"/>
      <c r="AD12" s="51"/>
      <c r="AE12" s="51"/>
    </row>
    <row r="13" spans="1:32" s="543" customFormat="1" ht="23.25" customHeight="1" x14ac:dyDescent="0.2">
      <c r="A13" s="706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9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6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8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8" t="s">
        <v>34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8" t="s">
        <v>37</v>
      </c>
      <c r="D17" s="596" t="s">
        <v>38</v>
      </c>
      <c r="E17" s="651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50"/>
      <c r="R17" s="650"/>
      <c r="S17" s="650"/>
      <c r="T17" s="651"/>
      <c r="U17" s="876" t="s">
        <v>50</v>
      </c>
      <c r="V17" s="594"/>
      <c r="W17" s="596" t="s">
        <v>51</v>
      </c>
      <c r="X17" s="596" t="s">
        <v>52</v>
      </c>
      <c r="Y17" s="874" t="s">
        <v>53</v>
      </c>
      <c r="Z17" s="784" t="s">
        <v>54</v>
      </c>
      <c r="AA17" s="763" t="s">
        <v>55</v>
      </c>
      <c r="AB17" s="763" t="s">
        <v>56</v>
      </c>
      <c r="AC17" s="763" t="s">
        <v>57</v>
      </c>
      <c r="AD17" s="763" t="s">
        <v>58</v>
      </c>
      <c r="AE17" s="836"/>
      <c r="AF17" s="83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52"/>
      <c r="E18" s="654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7"/>
      <c r="X18" s="597"/>
      <c r="Y18" s="875"/>
      <c r="Z18" s="785"/>
      <c r="AA18" s="764"/>
      <c r="AB18" s="764"/>
      <c r="AC18" s="764"/>
      <c r="AD18" s="838"/>
      <c r="AE18" s="839"/>
      <c r="AF18" s="840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4"/>
      <c r="AB20" s="544"/>
      <c r="AC20" s="544"/>
    </row>
    <row r="21" spans="1:68" ht="14.25" customHeight="1" x14ac:dyDescent="0.25">
      <c r="A21" s="566" t="s">
        <v>63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0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2"/>
      <c r="P23" s="569" t="s">
        <v>70</v>
      </c>
      <c r="Q23" s="570"/>
      <c r="R23" s="570"/>
      <c r="S23" s="570"/>
      <c r="T23" s="570"/>
      <c r="U23" s="570"/>
      <c r="V23" s="571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2"/>
      <c r="P24" s="569" t="s">
        <v>70</v>
      </c>
      <c r="Q24" s="570"/>
      <c r="R24" s="570"/>
      <c r="S24" s="570"/>
      <c r="T24" s="570"/>
      <c r="U24" s="570"/>
      <c r="V24" s="571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6" t="s">
        <v>72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0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2"/>
      <c r="P32" s="569" t="s">
        <v>70</v>
      </c>
      <c r="Q32" s="570"/>
      <c r="R32" s="570"/>
      <c r="S32" s="570"/>
      <c r="T32" s="570"/>
      <c r="U32" s="570"/>
      <c r="V32" s="571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2"/>
      <c r="P33" s="569" t="s">
        <v>70</v>
      </c>
      <c r="Q33" s="570"/>
      <c r="R33" s="570"/>
      <c r="S33" s="570"/>
      <c r="T33" s="570"/>
      <c r="U33" s="570"/>
      <c r="V33" s="571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6" t="s">
        <v>94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0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2"/>
      <c r="P36" s="569" t="s">
        <v>70</v>
      </c>
      <c r="Q36" s="570"/>
      <c r="R36" s="570"/>
      <c r="S36" s="570"/>
      <c r="T36" s="570"/>
      <c r="U36" s="570"/>
      <c r="V36" s="571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2"/>
      <c r="P37" s="569" t="s">
        <v>70</v>
      </c>
      <c r="Q37" s="570"/>
      <c r="R37" s="570"/>
      <c r="S37" s="570"/>
      <c r="T37" s="570"/>
      <c r="U37" s="570"/>
      <c r="V37" s="571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4"/>
      <c r="AB39" s="544"/>
      <c r="AC39" s="544"/>
    </row>
    <row r="40" spans="1:68" ht="14.25" customHeight="1" x14ac:dyDescent="0.25">
      <c r="A40" s="566" t="s">
        <v>102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480</v>
      </c>
      <c r="Y41" s="550">
        <f>IFERROR(IF(X41="",0,CEILING((X41/$H41),1)*$H41),"")</f>
        <v>486.00000000000006</v>
      </c>
      <c r="Z41" s="36">
        <f>IFERROR(IF(Y41=0,"",ROUNDUP(Y41/H41,0)*0.01898),"")</f>
        <v>0.85409999999999997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499.33333333333326</v>
      </c>
      <c r="BN41" s="64">
        <f>IFERROR(Y41*I41/H41,"0")</f>
        <v>505.57499999999999</v>
      </c>
      <c r="BO41" s="64">
        <f>IFERROR(1/J41*(X41/H41),"0")</f>
        <v>0.69444444444444442</v>
      </c>
      <c r="BP41" s="64">
        <f>IFERROR(1/J41*(Y41/H41),"0")</f>
        <v>0.703125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0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2"/>
      <c r="P44" s="569" t="s">
        <v>70</v>
      </c>
      <c r="Q44" s="570"/>
      <c r="R44" s="570"/>
      <c r="S44" s="570"/>
      <c r="T44" s="570"/>
      <c r="U44" s="570"/>
      <c r="V44" s="571"/>
      <c r="W44" s="37" t="s">
        <v>71</v>
      </c>
      <c r="X44" s="551">
        <f>IFERROR(X41/H41,"0")+IFERROR(X42/H42,"0")+IFERROR(X43/H43,"0")</f>
        <v>44.444444444444443</v>
      </c>
      <c r="Y44" s="551">
        <f>IFERROR(Y41/H41,"0")+IFERROR(Y42/H42,"0")+IFERROR(Y43/H43,"0")</f>
        <v>45</v>
      </c>
      <c r="Z44" s="551">
        <f>IFERROR(IF(Z41="",0,Z41),"0")+IFERROR(IF(Z42="",0,Z42),"0")+IFERROR(IF(Z43="",0,Z43),"0")</f>
        <v>0.85409999999999997</v>
      </c>
      <c r="AA44" s="552"/>
      <c r="AB44" s="552"/>
      <c r="AC44" s="552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2"/>
      <c r="P45" s="569" t="s">
        <v>70</v>
      </c>
      <c r="Q45" s="570"/>
      <c r="R45" s="570"/>
      <c r="S45" s="570"/>
      <c r="T45" s="570"/>
      <c r="U45" s="570"/>
      <c r="V45" s="571"/>
      <c r="W45" s="37" t="s">
        <v>68</v>
      </c>
      <c r="X45" s="551">
        <f>IFERROR(SUM(X41:X43),"0")</f>
        <v>480</v>
      </c>
      <c r="Y45" s="551">
        <f>IFERROR(SUM(Y41:Y43),"0")</f>
        <v>486.00000000000006</v>
      </c>
      <c r="Z45" s="37"/>
      <c r="AA45" s="552"/>
      <c r="AB45" s="552"/>
      <c r="AC45" s="552"/>
    </row>
    <row r="46" spans="1:68" ht="14.25" customHeight="1" x14ac:dyDescent="0.25">
      <c r="A46" s="566" t="s">
        <v>72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0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2"/>
      <c r="P48" s="569" t="s">
        <v>70</v>
      </c>
      <c r="Q48" s="570"/>
      <c r="R48" s="570"/>
      <c r="S48" s="570"/>
      <c r="T48" s="570"/>
      <c r="U48" s="570"/>
      <c r="V48" s="571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2"/>
      <c r="P49" s="569" t="s">
        <v>70</v>
      </c>
      <c r="Q49" s="570"/>
      <c r="R49" s="570"/>
      <c r="S49" s="570"/>
      <c r="T49" s="570"/>
      <c r="U49" s="570"/>
      <c r="V49" s="571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4"/>
      <c r="AB50" s="544"/>
      <c r="AC50" s="544"/>
    </row>
    <row r="51" spans="1:68" ht="14.25" customHeight="1" x14ac:dyDescent="0.25">
      <c r="A51" s="566" t="s">
        <v>102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0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2"/>
      <c r="P58" s="569" t="s">
        <v>70</v>
      </c>
      <c r="Q58" s="570"/>
      <c r="R58" s="570"/>
      <c r="S58" s="570"/>
      <c r="T58" s="570"/>
      <c r="U58" s="570"/>
      <c r="V58" s="571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2"/>
      <c r="P59" s="569" t="s">
        <v>70</v>
      </c>
      <c r="Q59" s="570"/>
      <c r="R59" s="570"/>
      <c r="S59" s="570"/>
      <c r="T59" s="570"/>
      <c r="U59" s="570"/>
      <c r="V59" s="571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6" t="s">
        <v>134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0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2"/>
      <c r="P64" s="569" t="s">
        <v>70</v>
      </c>
      <c r="Q64" s="570"/>
      <c r="R64" s="570"/>
      <c r="S64" s="570"/>
      <c r="T64" s="570"/>
      <c r="U64" s="570"/>
      <c r="V64" s="571"/>
      <c r="W64" s="37" t="s">
        <v>71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x14ac:dyDescent="0.2">
      <c r="A65" s="561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2"/>
      <c r="P65" s="569" t="s">
        <v>70</v>
      </c>
      <c r="Q65" s="570"/>
      <c r="R65" s="570"/>
      <c r="S65" s="570"/>
      <c r="T65" s="570"/>
      <c r="U65" s="570"/>
      <c r="V65" s="571"/>
      <c r="W65" s="37" t="s">
        <v>68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customHeight="1" x14ac:dyDescent="0.25">
      <c r="A66" s="566" t="s">
        <v>63</v>
      </c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1"/>
      <c r="P66" s="561"/>
      <c r="Q66" s="561"/>
      <c r="R66" s="561"/>
      <c r="S66" s="561"/>
      <c r="T66" s="561"/>
      <c r="U66" s="561"/>
      <c r="V66" s="561"/>
      <c r="W66" s="561"/>
      <c r="X66" s="561"/>
      <c r="Y66" s="561"/>
      <c r="Z66" s="561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0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2"/>
      <c r="P70" s="569" t="s">
        <v>70</v>
      </c>
      <c r="Q70" s="570"/>
      <c r="R70" s="570"/>
      <c r="S70" s="570"/>
      <c r="T70" s="570"/>
      <c r="U70" s="570"/>
      <c r="V70" s="571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1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2"/>
      <c r="P71" s="569" t="s">
        <v>70</v>
      </c>
      <c r="Q71" s="570"/>
      <c r="R71" s="570"/>
      <c r="S71" s="570"/>
      <c r="T71" s="570"/>
      <c r="U71" s="570"/>
      <c r="V71" s="571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6" t="s">
        <v>72</v>
      </c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1"/>
      <c r="P72" s="561"/>
      <c r="Q72" s="561"/>
      <c r="R72" s="561"/>
      <c r="S72" s="561"/>
      <c r="T72" s="561"/>
      <c r="U72" s="561"/>
      <c r="V72" s="561"/>
      <c r="W72" s="561"/>
      <c r="X72" s="561"/>
      <c r="Y72" s="561"/>
      <c r="Z72" s="561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0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2"/>
      <c r="P78" s="569" t="s">
        <v>70</v>
      </c>
      <c r="Q78" s="570"/>
      <c r="R78" s="570"/>
      <c r="S78" s="570"/>
      <c r="T78" s="570"/>
      <c r="U78" s="570"/>
      <c r="V78" s="571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1"/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2"/>
      <c r="P79" s="569" t="s">
        <v>70</v>
      </c>
      <c r="Q79" s="570"/>
      <c r="R79" s="570"/>
      <c r="S79" s="570"/>
      <c r="T79" s="570"/>
      <c r="U79" s="570"/>
      <c r="V79" s="571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6" t="s">
        <v>164</v>
      </c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1"/>
      <c r="P80" s="561"/>
      <c r="Q80" s="561"/>
      <c r="R80" s="561"/>
      <c r="S80" s="561"/>
      <c r="T80" s="561"/>
      <c r="U80" s="561"/>
      <c r="V80" s="561"/>
      <c r="W80" s="561"/>
      <c r="X80" s="561"/>
      <c r="Y80" s="561"/>
      <c r="Z80" s="561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0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2"/>
      <c r="P83" s="569" t="s">
        <v>70</v>
      </c>
      <c r="Q83" s="570"/>
      <c r="R83" s="570"/>
      <c r="S83" s="570"/>
      <c r="T83" s="570"/>
      <c r="U83" s="570"/>
      <c r="V83" s="571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1"/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2"/>
      <c r="P84" s="569" t="s">
        <v>70</v>
      </c>
      <c r="Q84" s="570"/>
      <c r="R84" s="570"/>
      <c r="S84" s="570"/>
      <c r="T84" s="570"/>
      <c r="U84" s="570"/>
      <c r="V84" s="571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4"/>
      <c r="AB85" s="544"/>
      <c r="AC85" s="544"/>
    </row>
    <row r="86" spans="1:68" ht="14.25" customHeight="1" x14ac:dyDescent="0.25">
      <c r="A86" s="566" t="s">
        <v>102</v>
      </c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561"/>
      <c r="V86" s="561"/>
      <c r="W86" s="561"/>
      <c r="X86" s="561"/>
      <c r="Y86" s="561"/>
      <c r="Z86" s="561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0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2"/>
      <c r="P90" s="569" t="s">
        <v>70</v>
      </c>
      <c r="Q90" s="570"/>
      <c r="R90" s="570"/>
      <c r="S90" s="570"/>
      <c r="T90" s="570"/>
      <c r="U90" s="570"/>
      <c r="V90" s="571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x14ac:dyDescent="0.2">
      <c r="A91" s="561"/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2"/>
      <c r="P91" s="569" t="s">
        <v>70</v>
      </c>
      <c r="Q91" s="570"/>
      <c r="R91" s="570"/>
      <c r="S91" s="570"/>
      <c r="T91" s="570"/>
      <c r="U91" s="570"/>
      <c r="V91" s="571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customHeight="1" x14ac:dyDescent="0.25">
      <c r="A92" s="566" t="s">
        <v>72</v>
      </c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5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186</v>
      </c>
      <c r="B96" s="54" t="s">
        <v>189</v>
      </c>
      <c r="C96" s="31">
        <v>4301051718</v>
      </c>
      <c r="D96" s="564">
        <v>4607091385731</v>
      </c>
      <c r="E96" s="565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190</v>
      </c>
      <c r="B97" s="54" t="s">
        <v>191</v>
      </c>
      <c r="C97" s="31">
        <v>4301051438</v>
      </c>
      <c r="D97" s="564">
        <v>4680115880894</v>
      </c>
      <c r="E97" s="565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0"/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2"/>
      <c r="P98" s="569" t="s">
        <v>70</v>
      </c>
      <c r="Q98" s="570"/>
      <c r="R98" s="570"/>
      <c r="S98" s="570"/>
      <c r="T98" s="570"/>
      <c r="U98" s="570"/>
      <c r="V98" s="571"/>
      <c r="W98" s="37" t="s">
        <v>71</v>
      </c>
      <c r="X98" s="551">
        <f>IFERROR(X93/H93,"0")+IFERROR(X94/H94,"0")+IFERROR(X95/H95,"0")+IFERROR(X96/H96,"0")+IFERROR(X97/H97,"0")</f>
        <v>0</v>
      </c>
      <c r="Y98" s="551">
        <f>IFERROR(Y93/H93,"0")+IFERROR(Y94/H94,"0")+IFERROR(Y95/H95,"0")+IFERROR(Y96/H96,"0")+IFERROR(Y97/H97,"0")</f>
        <v>0</v>
      </c>
      <c r="Z98" s="551">
        <f>IFERROR(IF(Z93="",0,Z93),"0")+IFERROR(IF(Z94="",0,Z94),"0")+IFERROR(IF(Z95="",0,Z95),"0")+IFERROR(IF(Z96="",0,Z96),"0")+IFERROR(IF(Z97="",0,Z97),"0")</f>
        <v>0</v>
      </c>
      <c r="AA98" s="552"/>
      <c r="AB98" s="552"/>
      <c r="AC98" s="552"/>
    </row>
    <row r="99" spans="1:68" x14ac:dyDescent="0.2">
      <c r="A99" s="561"/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2"/>
      <c r="P99" s="569" t="s">
        <v>70</v>
      </c>
      <c r="Q99" s="570"/>
      <c r="R99" s="570"/>
      <c r="S99" s="570"/>
      <c r="T99" s="570"/>
      <c r="U99" s="570"/>
      <c r="V99" s="571"/>
      <c r="W99" s="37" t="s">
        <v>68</v>
      </c>
      <c r="X99" s="551">
        <f>IFERROR(SUM(X93:X97),"0")</f>
        <v>0</v>
      </c>
      <c r="Y99" s="551">
        <f>IFERROR(SUM(Y93:Y97),"0")</f>
        <v>0</v>
      </c>
      <c r="Z99" s="37"/>
      <c r="AA99" s="552"/>
      <c r="AB99" s="552"/>
      <c r="AC99" s="552"/>
    </row>
    <row r="100" spans="1:68" ht="16.5" customHeight="1" x14ac:dyDescent="0.25">
      <c r="A100" s="577" t="s">
        <v>193</v>
      </c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  <c r="AA100" s="544"/>
      <c r="AB100" s="544"/>
      <c r="AC100" s="544"/>
    </row>
    <row r="101" spans="1:68" ht="14.25" customHeight="1" x14ac:dyDescent="0.25">
      <c r="A101" s="566" t="s">
        <v>102</v>
      </c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1"/>
      <c r="P101" s="561"/>
      <c r="Q101" s="561"/>
      <c r="R101" s="561"/>
      <c r="S101" s="561"/>
      <c r="T101" s="561"/>
      <c r="U101" s="561"/>
      <c r="V101" s="561"/>
      <c r="W101" s="561"/>
      <c r="X101" s="561"/>
      <c r="Y101" s="561"/>
      <c r="Z101" s="561"/>
      <c r="AA101" s="545"/>
      <c r="AB101" s="545"/>
      <c r="AC101" s="545"/>
    </row>
    <row r="102" spans="1:68" ht="27" customHeight="1" x14ac:dyDescent="0.25">
      <c r="A102" s="54" t="s">
        <v>194</v>
      </c>
      <c r="B102" s="54" t="s">
        <v>195</v>
      </c>
      <c r="C102" s="31">
        <v>4301011514</v>
      </c>
      <c r="D102" s="564">
        <v>4680115882133</v>
      </c>
      <c r="E102" s="565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4"/>
      <c r="R102" s="554"/>
      <c r="S102" s="554"/>
      <c r="T102" s="555"/>
      <c r="U102" s="34"/>
      <c r="V102" s="34"/>
      <c r="W102" s="35" t="s">
        <v>68</v>
      </c>
      <c r="X102" s="549">
        <v>300</v>
      </c>
      <c r="Y102" s="550">
        <f>IFERROR(IF(X102="",0,CEILING((X102/$H102),1)*$H102),"")</f>
        <v>302.40000000000003</v>
      </c>
      <c r="Z102" s="36">
        <f>IFERROR(IF(Y102=0,"",ROUNDUP(Y102/H102,0)*0.01898),"")</f>
        <v>0.53144000000000002</v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312.08333333333331</v>
      </c>
      <c r="BN102" s="64">
        <f>IFERROR(Y102*I102/H102,"0")</f>
        <v>314.58000000000004</v>
      </c>
      <c r="BO102" s="64">
        <f>IFERROR(1/J102*(X102/H102),"0")</f>
        <v>0.43402777777777773</v>
      </c>
      <c r="BP102" s="64">
        <f>IFERROR(1/J102*(Y102/H102),"0")</f>
        <v>0.4375</v>
      </c>
    </row>
    <row r="103" spans="1:68" ht="27" customHeight="1" x14ac:dyDescent="0.25">
      <c r="A103" s="54" t="s">
        <v>197</v>
      </c>
      <c r="B103" s="54" t="s">
        <v>198</v>
      </c>
      <c r="C103" s="31">
        <v>4301011417</v>
      </c>
      <c r="D103" s="564">
        <v>4680115880269</v>
      </c>
      <c r="E103" s="565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4301011415</v>
      </c>
      <c r="D104" s="564">
        <v>4680115880429</v>
      </c>
      <c r="E104" s="565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4301011462</v>
      </c>
      <c r="D105" s="564">
        <v>4680115881457</v>
      </c>
      <c r="E105" s="565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0"/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2"/>
      <c r="P106" s="569" t="s">
        <v>70</v>
      </c>
      <c r="Q106" s="570"/>
      <c r="R106" s="570"/>
      <c r="S106" s="570"/>
      <c r="T106" s="570"/>
      <c r="U106" s="570"/>
      <c r="V106" s="571"/>
      <c r="W106" s="37" t="s">
        <v>71</v>
      </c>
      <c r="X106" s="551">
        <f>IFERROR(X102/H102,"0")+IFERROR(X103/H103,"0")+IFERROR(X104/H104,"0")+IFERROR(X105/H105,"0")</f>
        <v>27.777777777777775</v>
      </c>
      <c r="Y106" s="551">
        <f>IFERROR(Y102/H102,"0")+IFERROR(Y103/H103,"0")+IFERROR(Y104/H104,"0")+IFERROR(Y105/H105,"0")</f>
        <v>28</v>
      </c>
      <c r="Z106" s="551">
        <f>IFERROR(IF(Z102="",0,Z102),"0")+IFERROR(IF(Z103="",0,Z103),"0")+IFERROR(IF(Z104="",0,Z104),"0")+IFERROR(IF(Z105="",0,Z105),"0")</f>
        <v>0.53144000000000002</v>
      </c>
      <c r="AA106" s="552"/>
      <c r="AB106" s="552"/>
      <c r="AC106" s="552"/>
    </row>
    <row r="107" spans="1:68" x14ac:dyDescent="0.2">
      <c r="A107" s="561"/>
      <c r="B107" s="561"/>
      <c r="C107" s="561"/>
      <c r="D107" s="561"/>
      <c r="E107" s="561"/>
      <c r="F107" s="561"/>
      <c r="G107" s="561"/>
      <c r="H107" s="561"/>
      <c r="I107" s="561"/>
      <c r="J107" s="561"/>
      <c r="K107" s="561"/>
      <c r="L107" s="561"/>
      <c r="M107" s="561"/>
      <c r="N107" s="561"/>
      <c r="O107" s="562"/>
      <c r="P107" s="569" t="s">
        <v>70</v>
      </c>
      <c r="Q107" s="570"/>
      <c r="R107" s="570"/>
      <c r="S107" s="570"/>
      <c r="T107" s="570"/>
      <c r="U107" s="570"/>
      <c r="V107" s="571"/>
      <c r="W107" s="37" t="s">
        <v>68</v>
      </c>
      <c r="X107" s="551">
        <f>IFERROR(SUM(X102:X105),"0")</f>
        <v>300</v>
      </c>
      <c r="Y107" s="551">
        <f>IFERROR(SUM(Y102:Y105),"0")</f>
        <v>302.40000000000003</v>
      </c>
      <c r="Z107" s="37"/>
      <c r="AA107" s="552"/>
      <c r="AB107" s="552"/>
      <c r="AC107" s="552"/>
    </row>
    <row r="108" spans="1:68" ht="14.25" customHeight="1" x14ac:dyDescent="0.25">
      <c r="A108" s="566" t="s">
        <v>134</v>
      </c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1"/>
      <c r="P108" s="561"/>
      <c r="Q108" s="561"/>
      <c r="R108" s="561"/>
      <c r="S108" s="561"/>
      <c r="T108" s="561"/>
      <c r="U108" s="561"/>
      <c r="V108" s="561"/>
      <c r="W108" s="561"/>
      <c r="X108" s="561"/>
      <c r="Y108" s="561"/>
      <c r="Z108" s="561"/>
      <c r="AA108" s="545"/>
      <c r="AB108" s="545"/>
      <c r="AC108" s="545"/>
    </row>
    <row r="109" spans="1:68" ht="16.5" customHeight="1" x14ac:dyDescent="0.25">
      <c r="A109" s="54" t="s">
        <v>203</v>
      </c>
      <c r="B109" s="54" t="s">
        <v>204</v>
      </c>
      <c r="C109" s="31">
        <v>4301020345</v>
      </c>
      <c r="D109" s="564">
        <v>4680115881488</v>
      </c>
      <c r="E109" s="565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4301020346</v>
      </c>
      <c r="D110" s="564">
        <v>4680115882775</v>
      </c>
      <c r="E110" s="565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8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4301020344</v>
      </c>
      <c r="D111" s="564">
        <v>4680115880658</v>
      </c>
      <c r="E111" s="565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0"/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2"/>
      <c r="P112" s="569" t="s">
        <v>70</v>
      </c>
      <c r="Q112" s="570"/>
      <c r="R112" s="570"/>
      <c r="S112" s="570"/>
      <c r="T112" s="570"/>
      <c r="U112" s="570"/>
      <c r="V112" s="571"/>
      <c r="W112" s="37" t="s">
        <v>71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x14ac:dyDescent="0.2">
      <c r="A113" s="561"/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1"/>
      <c r="M113" s="561"/>
      <c r="N113" s="561"/>
      <c r="O113" s="562"/>
      <c r="P113" s="569" t="s">
        <v>70</v>
      </c>
      <c r="Q113" s="570"/>
      <c r="R113" s="570"/>
      <c r="S113" s="570"/>
      <c r="T113" s="570"/>
      <c r="U113" s="570"/>
      <c r="V113" s="571"/>
      <c r="W113" s="37" t="s">
        <v>68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customHeight="1" x14ac:dyDescent="0.25">
      <c r="A114" s="566" t="s">
        <v>72</v>
      </c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1"/>
      <c r="P114" s="561"/>
      <c r="Q114" s="561"/>
      <c r="R114" s="561"/>
      <c r="S114" s="561"/>
      <c r="T114" s="561"/>
      <c r="U114" s="561"/>
      <c r="V114" s="561"/>
      <c r="W114" s="561"/>
      <c r="X114" s="561"/>
      <c r="Y114" s="561"/>
      <c r="Z114" s="561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64">
        <v>4607091385168</v>
      </c>
      <c r="E115" s="565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4301051730</v>
      </c>
      <c r="D116" s="564">
        <v>4607091383256</v>
      </c>
      <c r="E116" s="565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64">
        <v>4607091385748</v>
      </c>
      <c r="E117" s="565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217</v>
      </c>
      <c r="B118" s="54" t="s">
        <v>218</v>
      </c>
      <c r="C118" s="31">
        <v>4301051740</v>
      </c>
      <c r="D118" s="564">
        <v>4680115884533</v>
      </c>
      <c r="E118" s="565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0"/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2"/>
      <c r="P119" s="569" t="s">
        <v>70</v>
      </c>
      <c r="Q119" s="570"/>
      <c r="R119" s="570"/>
      <c r="S119" s="570"/>
      <c r="T119" s="570"/>
      <c r="U119" s="570"/>
      <c r="V119" s="571"/>
      <c r="W119" s="37" t="s">
        <v>71</v>
      </c>
      <c r="X119" s="551">
        <f>IFERROR(X115/H115,"0")+IFERROR(X116/H116,"0")+IFERROR(X117/H117,"0")+IFERROR(X118/H118,"0")</f>
        <v>0</v>
      </c>
      <c r="Y119" s="551">
        <f>IFERROR(Y115/H115,"0")+IFERROR(Y116/H116,"0")+IFERROR(Y117/H117,"0")+IFERROR(Y118/H118,"0")</f>
        <v>0</v>
      </c>
      <c r="Z119" s="551">
        <f>IFERROR(IF(Z115="",0,Z115),"0")+IFERROR(IF(Z116="",0,Z116),"0")+IFERROR(IF(Z117="",0,Z117),"0")+IFERROR(IF(Z118="",0,Z118),"0")</f>
        <v>0</v>
      </c>
      <c r="AA119" s="552"/>
      <c r="AB119" s="552"/>
      <c r="AC119" s="552"/>
    </row>
    <row r="120" spans="1:68" x14ac:dyDescent="0.2">
      <c r="A120" s="561"/>
      <c r="B120" s="561"/>
      <c r="C120" s="561"/>
      <c r="D120" s="561"/>
      <c r="E120" s="561"/>
      <c r="F120" s="561"/>
      <c r="G120" s="561"/>
      <c r="H120" s="561"/>
      <c r="I120" s="561"/>
      <c r="J120" s="561"/>
      <c r="K120" s="561"/>
      <c r="L120" s="561"/>
      <c r="M120" s="561"/>
      <c r="N120" s="561"/>
      <c r="O120" s="562"/>
      <c r="P120" s="569" t="s">
        <v>70</v>
      </c>
      <c r="Q120" s="570"/>
      <c r="R120" s="570"/>
      <c r="S120" s="570"/>
      <c r="T120" s="570"/>
      <c r="U120" s="570"/>
      <c r="V120" s="571"/>
      <c r="W120" s="37" t="s">
        <v>68</v>
      </c>
      <c r="X120" s="551">
        <f>IFERROR(SUM(X115:X118),"0")</f>
        <v>0</v>
      </c>
      <c r="Y120" s="551">
        <f>IFERROR(SUM(Y115:Y118),"0")</f>
        <v>0</v>
      </c>
      <c r="Z120" s="37"/>
      <c r="AA120" s="552"/>
      <c r="AB120" s="552"/>
      <c r="AC120" s="552"/>
    </row>
    <row r="121" spans="1:68" ht="14.25" customHeight="1" x14ac:dyDescent="0.25">
      <c r="A121" s="566" t="s">
        <v>164</v>
      </c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1"/>
      <c r="P121" s="561"/>
      <c r="Q121" s="561"/>
      <c r="R121" s="561"/>
      <c r="S121" s="561"/>
      <c r="T121" s="561"/>
      <c r="U121" s="561"/>
      <c r="V121" s="561"/>
      <c r="W121" s="561"/>
      <c r="X121" s="561"/>
      <c r="Y121" s="561"/>
      <c r="Z121" s="561"/>
      <c r="AA121" s="545"/>
      <c r="AB121" s="545"/>
      <c r="AC121" s="545"/>
    </row>
    <row r="122" spans="1:68" ht="27" customHeight="1" x14ac:dyDescent="0.25">
      <c r="A122" s="54" t="s">
        <v>220</v>
      </c>
      <c r="B122" s="54" t="s">
        <v>221</v>
      </c>
      <c r="C122" s="31">
        <v>4301060357</v>
      </c>
      <c r="D122" s="564">
        <v>4680115882652</v>
      </c>
      <c r="E122" s="565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223</v>
      </c>
      <c r="B123" s="54" t="s">
        <v>224</v>
      </c>
      <c r="C123" s="31">
        <v>4301060317</v>
      </c>
      <c r="D123" s="564">
        <v>4680115880238</v>
      </c>
      <c r="E123" s="565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4"/>
      <c r="R123" s="554"/>
      <c r="S123" s="554"/>
      <c r="T123" s="555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60"/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2"/>
      <c r="P124" s="569" t="s">
        <v>70</v>
      </c>
      <c r="Q124" s="570"/>
      <c r="R124" s="570"/>
      <c r="S124" s="570"/>
      <c r="T124" s="570"/>
      <c r="U124" s="570"/>
      <c r="V124" s="571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x14ac:dyDescent="0.2">
      <c r="A125" s="561"/>
      <c r="B125" s="561"/>
      <c r="C125" s="561"/>
      <c r="D125" s="561"/>
      <c r="E125" s="561"/>
      <c r="F125" s="561"/>
      <c r="G125" s="561"/>
      <c r="H125" s="561"/>
      <c r="I125" s="561"/>
      <c r="J125" s="561"/>
      <c r="K125" s="561"/>
      <c r="L125" s="561"/>
      <c r="M125" s="561"/>
      <c r="N125" s="561"/>
      <c r="O125" s="562"/>
      <c r="P125" s="569" t="s">
        <v>70</v>
      </c>
      <c r="Q125" s="570"/>
      <c r="R125" s="570"/>
      <c r="S125" s="570"/>
      <c r="T125" s="570"/>
      <c r="U125" s="570"/>
      <c r="V125" s="571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customHeight="1" x14ac:dyDescent="0.25">
      <c r="A126" s="577" t="s">
        <v>226</v>
      </c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1"/>
      <c r="P126" s="561"/>
      <c r="Q126" s="561"/>
      <c r="R126" s="561"/>
      <c r="S126" s="561"/>
      <c r="T126" s="561"/>
      <c r="U126" s="561"/>
      <c r="V126" s="561"/>
      <c r="W126" s="561"/>
      <c r="X126" s="561"/>
      <c r="Y126" s="561"/>
      <c r="Z126" s="561"/>
      <c r="AA126" s="544"/>
      <c r="AB126" s="544"/>
      <c r="AC126" s="544"/>
    </row>
    <row r="127" spans="1:68" ht="14.25" customHeight="1" x14ac:dyDescent="0.25">
      <c r="A127" s="566" t="s">
        <v>102</v>
      </c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1"/>
      <c r="P127" s="561"/>
      <c r="Q127" s="561"/>
      <c r="R127" s="561"/>
      <c r="S127" s="561"/>
      <c r="T127" s="561"/>
      <c r="U127" s="561"/>
      <c r="V127" s="561"/>
      <c r="W127" s="561"/>
      <c r="X127" s="561"/>
      <c r="Y127" s="561"/>
      <c r="Z127" s="561"/>
      <c r="AA127" s="545"/>
      <c r="AB127" s="545"/>
      <c r="AC127" s="545"/>
    </row>
    <row r="128" spans="1:68" ht="27" customHeight="1" x14ac:dyDescent="0.25">
      <c r="A128" s="54" t="s">
        <v>227</v>
      </c>
      <c r="B128" s="54" t="s">
        <v>228</v>
      </c>
      <c r="C128" s="31">
        <v>4301011562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227</v>
      </c>
      <c r="B129" s="54" t="s">
        <v>230</v>
      </c>
      <c r="C129" s="31">
        <v>4301011564</v>
      </c>
      <c r="D129" s="564">
        <v>4680115882577</v>
      </c>
      <c r="E129" s="565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4"/>
      <c r="R129" s="554"/>
      <c r="S129" s="554"/>
      <c r="T129" s="555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0"/>
      <c r="B130" s="561"/>
      <c r="C130" s="561"/>
      <c r="D130" s="561"/>
      <c r="E130" s="561"/>
      <c r="F130" s="561"/>
      <c r="G130" s="561"/>
      <c r="H130" s="561"/>
      <c r="I130" s="561"/>
      <c r="J130" s="561"/>
      <c r="K130" s="561"/>
      <c r="L130" s="561"/>
      <c r="M130" s="561"/>
      <c r="N130" s="561"/>
      <c r="O130" s="562"/>
      <c r="P130" s="569" t="s">
        <v>70</v>
      </c>
      <c r="Q130" s="570"/>
      <c r="R130" s="570"/>
      <c r="S130" s="570"/>
      <c r="T130" s="570"/>
      <c r="U130" s="570"/>
      <c r="V130" s="571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x14ac:dyDescent="0.2">
      <c r="A131" s="561"/>
      <c r="B131" s="561"/>
      <c r="C131" s="561"/>
      <c r="D131" s="561"/>
      <c r="E131" s="561"/>
      <c r="F131" s="561"/>
      <c r="G131" s="561"/>
      <c r="H131" s="561"/>
      <c r="I131" s="561"/>
      <c r="J131" s="561"/>
      <c r="K131" s="561"/>
      <c r="L131" s="561"/>
      <c r="M131" s="561"/>
      <c r="N131" s="561"/>
      <c r="O131" s="562"/>
      <c r="P131" s="569" t="s">
        <v>70</v>
      </c>
      <c r="Q131" s="570"/>
      <c r="R131" s="570"/>
      <c r="S131" s="570"/>
      <c r="T131" s="570"/>
      <c r="U131" s="570"/>
      <c r="V131" s="571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customHeight="1" x14ac:dyDescent="0.25">
      <c r="A132" s="566" t="s">
        <v>63</v>
      </c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1"/>
      <c r="P132" s="561"/>
      <c r="Q132" s="561"/>
      <c r="R132" s="561"/>
      <c r="S132" s="561"/>
      <c r="T132" s="561"/>
      <c r="U132" s="561"/>
      <c r="V132" s="561"/>
      <c r="W132" s="561"/>
      <c r="X132" s="561"/>
      <c r="Y132" s="561"/>
      <c r="Z132" s="561"/>
      <c r="AA132" s="545"/>
      <c r="AB132" s="545"/>
      <c r="AC132" s="545"/>
    </row>
    <row r="133" spans="1:68" ht="27" customHeight="1" x14ac:dyDescent="0.25">
      <c r="A133" s="54" t="s">
        <v>231</v>
      </c>
      <c r="B133" s="54" t="s">
        <v>232</v>
      </c>
      <c r="C133" s="31">
        <v>4301031235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231</v>
      </c>
      <c r="B134" s="54" t="s">
        <v>234</v>
      </c>
      <c r="C134" s="31">
        <v>4301031234</v>
      </c>
      <c r="D134" s="564">
        <v>4680115883444</v>
      </c>
      <c r="E134" s="565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4"/>
      <c r="R134" s="554"/>
      <c r="S134" s="554"/>
      <c r="T134" s="555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60"/>
      <c r="B135" s="561"/>
      <c r="C135" s="561"/>
      <c r="D135" s="561"/>
      <c r="E135" s="561"/>
      <c r="F135" s="561"/>
      <c r="G135" s="561"/>
      <c r="H135" s="561"/>
      <c r="I135" s="561"/>
      <c r="J135" s="561"/>
      <c r="K135" s="561"/>
      <c r="L135" s="561"/>
      <c r="M135" s="561"/>
      <c r="N135" s="561"/>
      <c r="O135" s="562"/>
      <c r="P135" s="569" t="s">
        <v>70</v>
      </c>
      <c r="Q135" s="570"/>
      <c r="R135" s="570"/>
      <c r="S135" s="570"/>
      <c r="T135" s="570"/>
      <c r="U135" s="570"/>
      <c r="V135" s="571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x14ac:dyDescent="0.2">
      <c r="A136" s="561"/>
      <c r="B136" s="561"/>
      <c r="C136" s="561"/>
      <c r="D136" s="561"/>
      <c r="E136" s="561"/>
      <c r="F136" s="561"/>
      <c r="G136" s="561"/>
      <c r="H136" s="561"/>
      <c r="I136" s="561"/>
      <c r="J136" s="561"/>
      <c r="K136" s="561"/>
      <c r="L136" s="561"/>
      <c r="M136" s="561"/>
      <c r="N136" s="561"/>
      <c r="O136" s="562"/>
      <c r="P136" s="569" t="s">
        <v>70</v>
      </c>
      <c r="Q136" s="570"/>
      <c r="R136" s="570"/>
      <c r="S136" s="570"/>
      <c r="T136" s="570"/>
      <c r="U136" s="570"/>
      <c r="V136" s="571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customHeight="1" x14ac:dyDescent="0.25">
      <c r="A137" s="566" t="s">
        <v>72</v>
      </c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1"/>
      <c r="P137" s="561"/>
      <c r="Q137" s="561"/>
      <c r="R137" s="561"/>
      <c r="S137" s="561"/>
      <c r="T137" s="561"/>
      <c r="U137" s="561"/>
      <c r="V137" s="561"/>
      <c r="W137" s="561"/>
      <c r="X137" s="561"/>
      <c r="Y137" s="561"/>
      <c r="Z137" s="561"/>
      <c r="AA137" s="545"/>
      <c r="AB137" s="545"/>
      <c r="AC137" s="545"/>
    </row>
    <row r="138" spans="1:68" ht="16.5" customHeight="1" x14ac:dyDescent="0.25">
      <c r="A138" s="54" t="s">
        <v>235</v>
      </c>
      <c r="B138" s="54" t="s">
        <v>236</v>
      </c>
      <c r="C138" s="31">
        <v>4301051477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4"/>
      <c r="R138" s="554"/>
      <c r="S138" s="554"/>
      <c r="T138" s="55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235</v>
      </c>
      <c r="B139" s="54" t="s">
        <v>237</v>
      </c>
      <c r="C139" s="31">
        <v>4301051476</v>
      </c>
      <c r="D139" s="564">
        <v>4680115882584</v>
      </c>
      <c r="E139" s="565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8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4"/>
      <c r="R139" s="554"/>
      <c r="S139" s="554"/>
      <c r="T139" s="555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60"/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2"/>
      <c r="P140" s="569" t="s">
        <v>70</v>
      </c>
      <c r="Q140" s="570"/>
      <c r="R140" s="570"/>
      <c r="S140" s="570"/>
      <c r="T140" s="570"/>
      <c r="U140" s="570"/>
      <c r="V140" s="571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x14ac:dyDescent="0.2">
      <c r="A141" s="561"/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2"/>
      <c r="P141" s="569" t="s">
        <v>70</v>
      </c>
      <c r="Q141" s="570"/>
      <c r="R141" s="570"/>
      <c r="S141" s="570"/>
      <c r="T141" s="570"/>
      <c r="U141" s="570"/>
      <c r="V141" s="571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customHeight="1" x14ac:dyDescent="0.25">
      <c r="A142" s="577" t="s">
        <v>100</v>
      </c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1"/>
      <c r="P142" s="561"/>
      <c r="Q142" s="561"/>
      <c r="R142" s="561"/>
      <c r="S142" s="561"/>
      <c r="T142" s="561"/>
      <c r="U142" s="561"/>
      <c r="V142" s="561"/>
      <c r="W142" s="561"/>
      <c r="X142" s="561"/>
      <c r="Y142" s="561"/>
      <c r="Z142" s="561"/>
      <c r="AA142" s="544"/>
      <c r="AB142" s="544"/>
      <c r="AC142" s="544"/>
    </row>
    <row r="143" spans="1:68" ht="14.25" customHeight="1" x14ac:dyDescent="0.25">
      <c r="A143" s="566" t="s">
        <v>102</v>
      </c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1"/>
      <c r="P143" s="561"/>
      <c r="Q143" s="561"/>
      <c r="R143" s="561"/>
      <c r="S143" s="561"/>
      <c r="T143" s="561"/>
      <c r="U143" s="561"/>
      <c r="V143" s="561"/>
      <c r="W143" s="561"/>
      <c r="X143" s="561"/>
      <c r="Y143" s="561"/>
      <c r="Z143" s="561"/>
      <c r="AA143" s="545"/>
      <c r="AB143" s="545"/>
      <c r="AC143" s="545"/>
    </row>
    <row r="144" spans="1:68" ht="27" customHeight="1" x14ac:dyDescent="0.25">
      <c r="A144" s="54" t="s">
        <v>238</v>
      </c>
      <c r="B144" s="54" t="s">
        <v>239</v>
      </c>
      <c r="C144" s="31">
        <v>4301011705</v>
      </c>
      <c r="D144" s="564">
        <v>4607091384604</v>
      </c>
      <c r="E144" s="565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5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4"/>
      <c r="R144" s="554"/>
      <c r="S144" s="554"/>
      <c r="T144" s="555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0"/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2"/>
      <c r="P145" s="569" t="s">
        <v>70</v>
      </c>
      <c r="Q145" s="570"/>
      <c r="R145" s="570"/>
      <c r="S145" s="570"/>
      <c r="T145" s="570"/>
      <c r="U145" s="570"/>
      <c r="V145" s="571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x14ac:dyDescent="0.2">
      <c r="A146" s="561"/>
      <c r="B146" s="561"/>
      <c r="C146" s="561"/>
      <c r="D146" s="561"/>
      <c r="E146" s="561"/>
      <c r="F146" s="561"/>
      <c r="G146" s="561"/>
      <c r="H146" s="561"/>
      <c r="I146" s="561"/>
      <c r="J146" s="561"/>
      <c r="K146" s="561"/>
      <c r="L146" s="561"/>
      <c r="M146" s="561"/>
      <c r="N146" s="561"/>
      <c r="O146" s="562"/>
      <c r="P146" s="569" t="s">
        <v>70</v>
      </c>
      <c r="Q146" s="570"/>
      <c r="R146" s="570"/>
      <c r="S146" s="570"/>
      <c r="T146" s="570"/>
      <c r="U146" s="570"/>
      <c r="V146" s="571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customHeight="1" x14ac:dyDescent="0.25">
      <c r="A147" s="566" t="s">
        <v>63</v>
      </c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1"/>
      <c r="P147" s="561"/>
      <c r="Q147" s="561"/>
      <c r="R147" s="561"/>
      <c r="S147" s="561"/>
      <c r="T147" s="561"/>
      <c r="U147" s="561"/>
      <c r="V147" s="561"/>
      <c r="W147" s="561"/>
      <c r="X147" s="561"/>
      <c r="Y147" s="561"/>
      <c r="Z147" s="561"/>
      <c r="AA147" s="545"/>
      <c r="AB147" s="545"/>
      <c r="AC147" s="545"/>
    </row>
    <row r="148" spans="1:68" ht="16.5" customHeight="1" x14ac:dyDescent="0.25">
      <c r="A148" s="54" t="s">
        <v>241</v>
      </c>
      <c r="B148" s="54" t="s">
        <v>242</v>
      </c>
      <c r="C148" s="31">
        <v>4301030895</v>
      </c>
      <c r="D148" s="564">
        <v>4607091387667</v>
      </c>
      <c r="E148" s="565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244</v>
      </c>
      <c r="B149" s="54" t="s">
        <v>245</v>
      </c>
      <c r="C149" s="31">
        <v>4301030961</v>
      </c>
      <c r="D149" s="564">
        <v>4607091387636</v>
      </c>
      <c r="E149" s="565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247</v>
      </c>
      <c r="B150" s="54" t="s">
        <v>248</v>
      </c>
      <c r="C150" s="31">
        <v>4301030963</v>
      </c>
      <c r="D150" s="564">
        <v>4607091382426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0"/>
      <c r="B151" s="561"/>
      <c r="C151" s="561"/>
      <c r="D151" s="561"/>
      <c r="E151" s="561"/>
      <c r="F151" s="561"/>
      <c r="G151" s="561"/>
      <c r="H151" s="561"/>
      <c r="I151" s="561"/>
      <c r="J151" s="561"/>
      <c r="K151" s="561"/>
      <c r="L151" s="561"/>
      <c r="M151" s="561"/>
      <c r="N151" s="561"/>
      <c r="O151" s="562"/>
      <c r="P151" s="569" t="s">
        <v>70</v>
      </c>
      <c r="Q151" s="570"/>
      <c r="R151" s="570"/>
      <c r="S151" s="570"/>
      <c r="T151" s="570"/>
      <c r="U151" s="570"/>
      <c r="V151" s="571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61"/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2"/>
      <c r="P152" s="569" t="s">
        <v>70</v>
      </c>
      <c r="Q152" s="570"/>
      <c r="R152" s="570"/>
      <c r="S152" s="570"/>
      <c r="T152" s="570"/>
      <c r="U152" s="570"/>
      <c r="V152" s="571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606" t="s">
        <v>250</v>
      </c>
      <c r="B153" s="607"/>
      <c r="C153" s="607"/>
      <c r="D153" s="607"/>
      <c r="E153" s="607"/>
      <c r="F153" s="607"/>
      <c r="G153" s="607"/>
      <c r="H153" s="607"/>
      <c r="I153" s="607"/>
      <c r="J153" s="607"/>
      <c r="K153" s="607"/>
      <c r="L153" s="607"/>
      <c r="M153" s="607"/>
      <c r="N153" s="607"/>
      <c r="O153" s="607"/>
      <c r="P153" s="607"/>
      <c r="Q153" s="607"/>
      <c r="R153" s="607"/>
      <c r="S153" s="607"/>
      <c r="T153" s="607"/>
      <c r="U153" s="607"/>
      <c r="V153" s="607"/>
      <c r="W153" s="607"/>
      <c r="X153" s="607"/>
      <c r="Y153" s="607"/>
      <c r="Z153" s="607"/>
      <c r="AA153" s="48"/>
      <c r="AB153" s="48"/>
      <c r="AC153" s="48"/>
    </row>
    <row r="154" spans="1:68" ht="16.5" customHeight="1" x14ac:dyDescent="0.25">
      <c r="A154" s="577" t="s">
        <v>251</v>
      </c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1"/>
      <c r="P154" s="561"/>
      <c r="Q154" s="561"/>
      <c r="R154" s="561"/>
      <c r="S154" s="561"/>
      <c r="T154" s="561"/>
      <c r="U154" s="561"/>
      <c r="V154" s="561"/>
      <c r="W154" s="561"/>
      <c r="X154" s="561"/>
      <c r="Y154" s="561"/>
      <c r="Z154" s="561"/>
      <c r="AA154" s="544"/>
      <c r="AB154" s="544"/>
      <c r="AC154" s="544"/>
    </row>
    <row r="155" spans="1:68" ht="14.25" customHeight="1" x14ac:dyDescent="0.25">
      <c r="A155" s="566" t="s">
        <v>134</v>
      </c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1"/>
      <c r="P155" s="561"/>
      <c r="Q155" s="561"/>
      <c r="R155" s="561"/>
      <c r="S155" s="561"/>
      <c r="T155" s="561"/>
      <c r="U155" s="561"/>
      <c r="V155" s="561"/>
      <c r="W155" s="561"/>
      <c r="X155" s="561"/>
      <c r="Y155" s="561"/>
      <c r="Z155" s="561"/>
      <c r="AA155" s="545"/>
      <c r="AB155" s="545"/>
      <c r="AC155" s="545"/>
    </row>
    <row r="156" spans="1:68" ht="27" customHeight="1" x14ac:dyDescent="0.25">
      <c r="A156" s="54" t="s">
        <v>252</v>
      </c>
      <c r="B156" s="54" t="s">
        <v>253</v>
      </c>
      <c r="C156" s="31">
        <v>4301020323</v>
      </c>
      <c r="D156" s="564">
        <v>4680115886223</v>
      </c>
      <c r="E156" s="565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0"/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2"/>
      <c r="P157" s="569" t="s">
        <v>70</v>
      </c>
      <c r="Q157" s="570"/>
      <c r="R157" s="570"/>
      <c r="S157" s="570"/>
      <c r="T157" s="570"/>
      <c r="U157" s="570"/>
      <c r="V157" s="571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1"/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1"/>
      <c r="M158" s="561"/>
      <c r="N158" s="561"/>
      <c r="O158" s="562"/>
      <c r="P158" s="569" t="s">
        <v>70</v>
      </c>
      <c r="Q158" s="570"/>
      <c r="R158" s="570"/>
      <c r="S158" s="570"/>
      <c r="T158" s="570"/>
      <c r="U158" s="570"/>
      <c r="V158" s="571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6" t="s">
        <v>63</v>
      </c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1"/>
      <c r="P159" s="561"/>
      <c r="Q159" s="561"/>
      <c r="R159" s="561"/>
      <c r="S159" s="561"/>
      <c r="T159" s="561"/>
      <c r="U159" s="561"/>
      <c r="V159" s="561"/>
      <c r="W159" s="561"/>
      <c r="X159" s="561"/>
      <c r="Y159" s="561"/>
      <c r="Z159" s="561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64">
        <v>4680115880993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258</v>
      </c>
      <c r="B161" s="54" t="s">
        <v>259</v>
      </c>
      <c r="C161" s="31">
        <v>4301031204</v>
      </c>
      <c r="D161" s="564">
        <v>4680115881761</v>
      </c>
      <c r="E161" s="565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64">
        <v>4680115881563</v>
      </c>
      <c r="E162" s="565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264</v>
      </c>
      <c r="B163" s="54" t="s">
        <v>265</v>
      </c>
      <c r="C163" s="31">
        <v>4301031199</v>
      </c>
      <c r="D163" s="564">
        <v>4680115880986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4301031205</v>
      </c>
      <c r="D164" s="564">
        <v>4680115881785</v>
      </c>
      <c r="E164" s="565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4301031399</v>
      </c>
      <c r="D165" s="564">
        <v>4680115886537</v>
      </c>
      <c r="E165" s="565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271</v>
      </c>
      <c r="B166" s="54" t="s">
        <v>272</v>
      </c>
      <c r="C166" s="31">
        <v>4301031202</v>
      </c>
      <c r="D166" s="564">
        <v>4680115881679</v>
      </c>
      <c r="E166" s="565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4301031158</v>
      </c>
      <c r="D167" s="564">
        <v>4680115880191</v>
      </c>
      <c r="E167" s="565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4301031245</v>
      </c>
      <c r="D168" s="564">
        <v>4680115883963</v>
      </c>
      <c r="E168" s="565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0"/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2"/>
      <c r="P169" s="569" t="s">
        <v>70</v>
      </c>
      <c r="Q169" s="570"/>
      <c r="R169" s="570"/>
      <c r="S169" s="570"/>
      <c r="T169" s="570"/>
      <c r="U169" s="570"/>
      <c r="V169" s="571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x14ac:dyDescent="0.2">
      <c r="A170" s="561"/>
      <c r="B170" s="561"/>
      <c r="C170" s="561"/>
      <c r="D170" s="561"/>
      <c r="E170" s="561"/>
      <c r="F170" s="561"/>
      <c r="G170" s="561"/>
      <c r="H170" s="561"/>
      <c r="I170" s="561"/>
      <c r="J170" s="561"/>
      <c r="K170" s="561"/>
      <c r="L170" s="561"/>
      <c r="M170" s="561"/>
      <c r="N170" s="561"/>
      <c r="O170" s="562"/>
      <c r="P170" s="569" t="s">
        <v>70</v>
      </c>
      <c r="Q170" s="570"/>
      <c r="R170" s="570"/>
      <c r="S170" s="570"/>
      <c r="T170" s="570"/>
      <c r="U170" s="570"/>
      <c r="V170" s="571"/>
      <c r="W170" s="37" t="s">
        <v>68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customHeight="1" x14ac:dyDescent="0.25">
      <c r="A171" s="566" t="s">
        <v>94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45"/>
      <c r="AB171" s="545"/>
      <c r="AC171" s="545"/>
    </row>
    <row r="172" spans="1:68" ht="27" customHeight="1" x14ac:dyDescent="0.25">
      <c r="A172" s="54" t="s">
        <v>278</v>
      </c>
      <c r="B172" s="54" t="s">
        <v>279</v>
      </c>
      <c r="C172" s="31">
        <v>4301032053</v>
      </c>
      <c r="D172" s="564">
        <v>4680115886780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57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283</v>
      </c>
      <c r="B173" s="54" t="s">
        <v>284</v>
      </c>
      <c r="C173" s="31">
        <v>4301032051</v>
      </c>
      <c r="D173" s="564">
        <v>4680115886742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6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286</v>
      </c>
      <c r="B174" s="54" t="s">
        <v>287</v>
      </c>
      <c r="C174" s="31">
        <v>4301032052</v>
      </c>
      <c r="D174" s="564">
        <v>4680115886766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0"/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2"/>
      <c r="P175" s="569" t="s">
        <v>70</v>
      </c>
      <c r="Q175" s="570"/>
      <c r="R175" s="570"/>
      <c r="S175" s="570"/>
      <c r="T175" s="570"/>
      <c r="U175" s="570"/>
      <c r="V175" s="571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61"/>
      <c r="B176" s="561"/>
      <c r="C176" s="561"/>
      <c r="D176" s="561"/>
      <c r="E176" s="561"/>
      <c r="F176" s="561"/>
      <c r="G176" s="561"/>
      <c r="H176" s="561"/>
      <c r="I176" s="561"/>
      <c r="J176" s="561"/>
      <c r="K176" s="561"/>
      <c r="L176" s="561"/>
      <c r="M176" s="561"/>
      <c r="N176" s="561"/>
      <c r="O176" s="562"/>
      <c r="P176" s="569" t="s">
        <v>70</v>
      </c>
      <c r="Q176" s="570"/>
      <c r="R176" s="570"/>
      <c r="S176" s="570"/>
      <c r="T176" s="570"/>
      <c r="U176" s="570"/>
      <c r="V176" s="571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6" t="s">
        <v>288</v>
      </c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1"/>
      <c r="P177" s="561"/>
      <c r="Q177" s="561"/>
      <c r="R177" s="561"/>
      <c r="S177" s="561"/>
      <c r="T177" s="561"/>
      <c r="U177" s="561"/>
      <c r="V177" s="561"/>
      <c r="W177" s="561"/>
      <c r="X177" s="561"/>
      <c r="Y177" s="561"/>
      <c r="Z177" s="561"/>
      <c r="AA177" s="545"/>
      <c r="AB177" s="545"/>
      <c r="AC177" s="545"/>
    </row>
    <row r="178" spans="1:68" ht="27" customHeight="1" x14ac:dyDescent="0.25">
      <c r="A178" s="54" t="s">
        <v>289</v>
      </c>
      <c r="B178" s="54" t="s">
        <v>290</v>
      </c>
      <c r="C178" s="31">
        <v>4301170013</v>
      </c>
      <c r="D178" s="564">
        <v>4680115886797</v>
      </c>
      <c r="E178" s="565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8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0"/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2"/>
      <c r="P179" s="569" t="s">
        <v>70</v>
      </c>
      <c r="Q179" s="570"/>
      <c r="R179" s="570"/>
      <c r="S179" s="570"/>
      <c r="T179" s="570"/>
      <c r="U179" s="570"/>
      <c r="V179" s="571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61"/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2"/>
      <c r="P180" s="569" t="s">
        <v>70</v>
      </c>
      <c r="Q180" s="570"/>
      <c r="R180" s="570"/>
      <c r="S180" s="570"/>
      <c r="T180" s="570"/>
      <c r="U180" s="570"/>
      <c r="V180" s="571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77" t="s">
        <v>291</v>
      </c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  <c r="S181" s="561"/>
      <c r="T181" s="561"/>
      <c r="U181" s="561"/>
      <c r="V181" s="561"/>
      <c r="W181" s="561"/>
      <c r="X181" s="561"/>
      <c r="Y181" s="561"/>
      <c r="Z181" s="561"/>
      <c r="AA181" s="544"/>
      <c r="AB181" s="544"/>
      <c r="AC181" s="544"/>
    </row>
    <row r="182" spans="1:68" ht="14.25" customHeight="1" x14ac:dyDescent="0.25">
      <c r="A182" s="566" t="s">
        <v>102</v>
      </c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1"/>
      <c r="P182" s="561"/>
      <c r="Q182" s="561"/>
      <c r="R182" s="561"/>
      <c r="S182" s="561"/>
      <c r="T182" s="561"/>
      <c r="U182" s="561"/>
      <c r="V182" s="561"/>
      <c r="W182" s="561"/>
      <c r="X182" s="561"/>
      <c r="Y182" s="561"/>
      <c r="Z182" s="561"/>
      <c r="AA182" s="545"/>
      <c r="AB182" s="545"/>
      <c r="AC182" s="545"/>
    </row>
    <row r="183" spans="1:68" ht="16.5" customHeight="1" x14ac:dyDescent="0.25">
      <c r="A183" s="54" t="s">
        <v>292</v>
      </c>
      <c r="B183" s="54" t="s">
        <v>293</v>
      </c>
      <c r="C183" s="31">
        <v>4301011450</v>
      </c>
      <c r="D183" s="564">
        <v>4680115881402</v>
      </c>
      <c r="E183" s="565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295</v>
      </c>
      <c r="B184" s="54" t="s">
        <v>296</v>
      </c>
      <c r="C184" s="31">
        <v>4301011768</v>
      </c>
      <c r="D184" s="564">
        <v>4680115881396</v>
      </c>
      <c r="E184" s="565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0"/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2"/>
      <c r="P185" s="569" t="s">
        <v>70</v>
      </c>
      <c r="Q185" s="570"/>
      <c r="R185" s="570"/>
      <c r="S185" s="570"/>
      <c r="T185" s="570"/>
      <c r="U185" s="570"/>
      <c r="V185" s="571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1"/>
      <c r="B186" s="561"/>
      <c r="C186" s="561"/>
      <c r="D186" s="561"/>
      <c r="E186" s="561"/>
      <c r="F186" s="561"/>
      <c r="G186" s="561"/>
      <c r="H186" s="561"/>
      <c r="I186" s="561"/>
      <c r="J186" s="561"/>
      <c r="K186" s="561"/>
      <c r="L186" s="561"/>
      <c r="M186" s="561"/>
      <c r="N186" s="561"/>
      <c r="O186" s="562"/>
      <c r="P186" s="569" t="s">
        <v>70</v>
      </c>
      <c r="Q186" s="570"/>
      <c r="R186" s="570"/>
      <c r="S186" s="570"/>
      <c r="T186" s="570"/>
      <c r="U186" s="570"/>
      <c r="V186" s="571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6" t="s">
        <v>134</v>
      </c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1"/>
      <c r="P187" s="561"/>
      <c r="Q187" s="561"/>
      <c r="R187" s="561"/>
      <c r="S187" s="561"/>
      <c r="T187" s="561"/>
      <c r="U187" s="561"/>
      <c r="V187" s="561"/>
      <c r="W187" s="561"/>
      <c r="X187" s="561"/>
      <c r="Y187" s="561"/>
      <c r="Z187" s="561"/>
      <c r="AA187" s="545"/>
      <c r="AB187" s="545"/>
      <c r="AC187" s="545"/>
    </row>
    <row r="188" spans="1:68" ht="16.5" customHeight="1" x14ac:dyDescent="0.25">
      <c r="A188" s="54" t="s">
        <v>297</v>
      </c>
      <c r="B188" s="54" t="s">
        <v>298</v>
      </c>
      <c r="C188" s="31">
        <v>4301020262</v>
      </c>
      <c r="D188" s="564">
        <v>4680115882935</v>
      </c>
      <c r="E188" s="565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300</v>
      </c>
      <c r="B189" s="54" t="s">
        <v>301</v>
      </c>
      <c r="C189" s="31">
        <v>4301020220</v>
      </c>
      <c r="D189" s="564">
        <v>4680115880764</v>
      </c>
      <c r="E189" s="565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0"/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2"/>
      <c r="P190" s="569" t="s">
        <v>70</v>
      </c>
      <c r="Q190" s="570"/>
      <c r="R190" s="570"/>
      <c r="S190" s="570"/>
      <c r="T190" s="570"/>
      <c r="U190" s="570"/>
      <c r="V190" s="571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61"/>
      <c r="B191" s="561"/>
      <c r="C191" s="561"/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2"/>
      <c r="P191" s="569" t="s">
        <v>70</v>
      </c>
      <c r="Q191" s="570"/>
      <c r="R191" s="570"/>
      <c r="S191" s="570"/>
      <c r="T191" s="570"/>
      <c r="U191" s="570"/>
      <c r="V191" s="571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6" t="s">
        <v>63</v>
      </c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1"/>
      <c r="P192" s="561"/>
      <c r="Q192" s="561"/>
      <c r="R192" s="561"/>
      <c r="S192" s="561"/>
      <c r="T192" s="561"/>
      <c r="U192" s="561"/>
      <c r="V192" s="561"/>
      <c r="W192" s="561"/>
      <c r="X192" s="561"/>
      <c r="Y192" s="561"/>
      <c r="Z192" s="561"/>
      <c r="AA192" s="545"/>
      <c r="AB192" s="545"/>
      <c r="AC192" s="545"/>
    </row>
    <row r="193" spans="1:68" ht="27" customHeight="1" x14ac:dyDescent="0.25">
      <c r="A193" s="54" t="s">
        <v>302</v>
      </c>
      <c r="B193" s="54" t="s">
        <v>303</v>
      </c>
      <c r="C193" s="31">
        <v>4301031224</v>
      </c>
      <c r="D193" s="564">
        <v>4680115882683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305</v>
      </c>
      <c r="B194" s="54" t="s">
        <v>306</v>
      </c>
      <c r="C194" s="31">
        <v>4301031230</v>
      </c>
      <c r="D194" s="564">
        <v>4680115882690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308</v>
      </c>
      <c r="B195" s="54" t="s">
        <v>309</v>
      </c>
      <c r="C195" s="31">
        <v>4301031220</v>
      </c>
      <c r="D195" s="564">
        <v>4680115882669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64">
        <v>4680115882676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4301031223</v>
      </c>
      <c r="D197" s="564">
        <v>4680115884014</v>
      </c>
      <c r="E197" s="565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64">
        <v>4680115884007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4301031229</v>
      </c>
      <c r="D199" s="564">
        <v>4680115884038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4301031225</v>
      </c>
      <c r="D200" s="564">
        <v>4680115884021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0"/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2"/>
      <c r="P201" s="569" t="s">
        <v>70</v>
      </c>
      <c r="Q201" s="570"/>
      <c r="R201" s="570"/>
      <c r="S201" s="570"/>
      <c r="T201" s="570"/>
      <c r="U201" s="570"/>
      <c r="V201" s="571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x14ac:dyDescent="0.2">
      <c r="A202" s="561"/>
      <c r="B202" s="561"/>
      <c r="C202" s="561"/>
      <c r="D202" s="561"/>
      <c r="E202" s="561"/>
      <c r="F202" s="561"/>
      <c r="G202" s="561"/>
      <c r="H202" s="561"/>
      <c r="I202" s="561"/>
      <c r="J202" s="561"/>
      <c r="K202" s="561"/>
      <c r="L202" s="561"/>
      <c r="M202" s="561"/>
      <c r="N202" s="561"/>
      <c r="O202" s="562"/>
      <c r="P202" s="569" t="s">
        <v>70</v>
      </c>
      <c r="Q202" s="570"/>
      <c r="R202" s="570"/>
      <c r="S202" s="570"/>
      <c r="T202" s="570"/>
      <c r="U202" s="570"/>
      <c r="V202" s="571"/>
      <c r="W202" s="37" t="s">
        <v>68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customHeight="1" x14ac:dyDescent="0.25">
      <c r="A203" s="566" t="s">
        <v>72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45"/>
      <c r="AB203" s="545"/>
      <c r="AC203" s="545"/>
    </row>
    <row r="204" spans="1:68" ht="27" customHeight="1" x14ac:dyDescent="0.25">
      <c r="A204" s="54" t="s">
        <v>322</v>
      </c>
      <c r="B204" s="54" t="s">
        <v>323</v>
      </c>
      <c r="C204" s="31">
        <v>4301051408</v>
      </c>
      <c r="D204" s="564">
        <v>4680115881594</v>
      </c>
      <c r="E204" s="565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4301051411</v>
      </c>
      <c r="D205" s="564">
        <v>4680115881617</v>
      </c>
      <c r="E205" s="565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64">
        <v>4680115880573</v>
      </c>
      <c r="E206" s="565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64">
        <v>4680115882195</v>
      </c>
      <c r="E207" s="565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400</v>
      </c>
      <c r="Y207" s="550">
        <f t="shared" si="21"/>
        <v>400.8</v>
      </c>
      <c r="Z207" s="36">
        <f t="shared" ref="Z207:Z212" si="26">IFERROR(IF(Y207=0,"",ROUNDUP(Y207/H207,0)*0.00651),"")</f>
        <v>1.08717</v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445</v>
      </c>
      <c r="BN207" s="64">
        <f t="shared" si="23"/>
        <v>445.89</v>
      </c>
      <c r="BO207" s="64">
        <f t="shared" si="24"/>
        <v>0.91575091575091594</v>
      </c>
      <c r="BP207" s="64">
        <f t="shared" si="25"/>
        <v>0.91758241758241765</v>
      </c>
    </row>
    <row r="208" spans="1:68" ht="27" customHeight="1" x14ac:dyDescent="0.25">
      <c r="A208" s="54" t="s">
        <v>333</v>
      </c>
      <c r="B208" s="54" t="s">
        <v>334</v>
      </c>
      <c r="C208" s="31">
        <v>4301051752</v>
      </c>
      <c r="D208" s="564">
        <v>4680115882607</v>
      </c>
      <c r="E208" s="565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64">
        <v>4680115880092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320</v>
      </c>
      <c r="Y209" s="550">
        <f t="shared" si="21"/>
        <v>321.59999999999997</v>
      </c>
      <c r="Z209" s="36">
        <f t="shared" si="26"/>
        <v>0.87234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353.60000000000008</v>
      </c>
      <c r="BN209" s="64">
        <f t="shared" si="23"/>
        <v>355.36799999999999</v>
      </c>
      <c r="BO209" s="64">
        <f t="shared" si="24"/>
        <v>0.73260073260073266</v>
      </c>
      <c r="BP209" s="64">
        <f t="shared" si="25"/>
        <v>0.73626373626373631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64">
        <v>4680115880221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240</v>
      </c>
      <c r="Y210" s="550">
        <f t="shared" si="21"/>
        <v>240</v>
      </c>
      <c r="Z210" s="36">
        <f t="shared" si="26"/>
        <v>0.65100000000000002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265.20000000000005</v>
      </c>
      <c r="BN210" s="64">
        <f t="shared" si="23"/>
        <v>265.20000000000005</v>
      </c>
      <c r="BO210" s="64">
        <f t="shared" si="24"/>
        <v>0.5494505494505495</v>
      </c>
      <c r="BP210" s="64">
        <f t="shared" si="25"/>
        <v>0.5494505494505495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64">
        <v>4680115880504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160</v>
      </c>
      <c r="Y211" s="550">
        <f t="shared" si="21"/>
        <v>160.79999999999998</v>
      </c>
      <c r="Z211" s="36">
        <f t="shared" si="26"/>
        <v>0.43617</v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176.80000000000004</v>
      </c>
      <c r="BN211" s="64">
        <f t="shared" si="23"/>
        <v>177.684</v>
      </c>
      <c r="BO211" s="64">
        <f t="shared" si="24"/>
        <v>0.36630036630036633</v>
      </c>
      <c r="BP211" s="64">
        <f t="shared" si="25"/>
        <v>0.36813186813186816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64">
        <v>4680115882164</v>
      </c>
      <c r="E212" s="565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0"/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2"/>
      <c r="P213" s="569" t="s">
        <v>70</v>
      </c>
      <c r="Q213" s="570"/>
      <c r="R213" s="570"/>
      <c r="S213" s="570"/>
      <c r="T213" s="570"/>
      <c r="U213" s="570"/>
      <c r="V213" s="571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466.66666666666669</v>
      </c>
      <c r="Y213" s="551">
        <f>IFERROR(Y204/H204,"0")+IFERROR(Y205/H205,"0")+IFERROR(Y206/H206,"0")+IFERROR(Y207/H207,"0")+IFERROR(Y208/H208,"0")+IFERROR(Y209/H209,"0")+IFERROR(Y210/H210,"0")+IFERROR(Y211/H211,"0")+IFERROR(Y212/H212,"0")</f>
        <v>468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3.0466799999999998</v>
      </c>
      <c r="AA213" s="552"/>
      <c r="AB213" s="552"/>
      <c r="AC213" s="552"/>
    </row>
    <row r="214" spans="1:68" x14ac:dyDescent="0.2">
      <c r="A214" s="561"/>
      <c r="B214" s="561"/>
      <c r="C214" s="561"/>
      <c r="D214" s="561"/>
      <c r="E214" s="561"/>
      <c r="F214" s="561"/>
      <c r="G214" s="561"/>
      <c r="H214" s="561"/>
      <c r="I214" s="561"/>
      <c r="J214" s="561"/>
      <c r="K214" s="561"/>
      <c r="L214" s="561"/>
      <c r="M214" s="561"/>
      <c r="N214" s="561"/>
      <c r="O214" s="562"/>
      <c r="P214" s="569" t="s">
        <v>70</v>
      </c>
      <c r="Q214" s="570"/>
      <c r="R214" s="570"/>
      <c r="S214" s="570"/>
      <c r="T214" s="570"/>
      <c r="U214" s="570"/>
      <c r="V214" s="571"/>
      <c r="W214" s="37" t="s">
        <v>68</v>
      </c>
      <c r="X214" s="551">
        <f>IFERROR(SUM(X204:X212),"0")</f>
        <v>1120</v>
      </c>
      <c r="Y214" s="551">
        <f>IFERROR(SUM(Y204:Y212),"0")</f>
        <v>1123.2</v>
      </c>
      <c r="Z214" s="37"/>
      <c r="AA214" s="552"/>
      <c r="AB214" s="552"/>
      <c r="AC214" s="552"/>
    </row>
    <row r="215" spans="1:68" ht="14.25" customHeight="1" x14ac:dyDescent="0.25">
      <c r="A215" s="566" t="s">
        <v>164</v>
      </c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1"/>
      <c r="P215" s="561"/>
      <c r="Q215" s="561"/>
      <c r="R215" s="561"/>
      <c r="S215" s="561"/>
      <c r="T215" s="561"/>
      <c r="U215" s="561"/>
      <c r="V215" s="561"/>
      <c r="W215" s="561"/>
      <c r="X215" s="561"/>
      <c r="Y215" s="561"/>
      <c r="Z215" s="561"/>
      <c r="AA215" s="545"/>
      <c r="AB215" s="545"/>
      <c r="AC215" s="545"/>
    </row>
    <row r="216" spans="1:68" ht="27" customHeight="1" x14ac:dyDescent="0.25">
      <c r="A216" s="54" t="s">
        <v>345</v>
      </c>
      <c r="B216" s="54" t="s">
        <v>346</v>
      </c>
      <c r="C216" s="31">
        <v>4301060463</v>
      </c>
      <c r="D216" s="564">
        <v>4680115880818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348</v>
      </c>
      <c r="B217" s="54" t="s">
        <v>349</v>
      </c>
      <c r="C217" s="31">
        <v>4301060389</v>
      </c>
      <c r="D217" s="564">
        <v>4680115880801</v>
      </c>
      <c r="E217" s="565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0"/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2"/>
      <c r="P218" s="569" t="s">
        <v>70</v>
      </c>
      <c r="Q218" s="570"/>
      <c r="R218" s="570"/>
      <c r="S218" s="570"/>
      <c r="T218" s="570"/>
      <c r="U218" s="570"/>
      <c r="V218" s="571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x14ac:dyDescent="0.2">
      <c r="A219" s="561"/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2"/>
      <c r="P219" s="569" t="s">
        <v>70</v>
      </c>
      <c r="Q219" s="570"/>
      <c r="R219" s="570"/>
      <c r="S219" s="570"/>
      <c r="T219" s="570"/>
      <c r="U219" s="570"/>
      <c r="V219" s="571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customHeight="1" x14ac:dyDescent="0.25">
      <c r="A220" s="577" t="s">
        <v>351</v>
      </c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1"/>
      <c r="P220" s="561"/>
      <c r="Q220" s="561"/>
      <c r="R220" s="561"/>
      <c r="S220" s="561"/>
      <c r="T220" s="561"/>
      <c r="U220" s="561"/>
      <c r="V220" s="561"/>
      <c r="W220" s="561"/>
      <c r="X220" s="561"/>
      <c r="Y220" s="561"/>
      <c r="Z220" s="561"/>
      <c r="AA220" s="544"/>
      <c r="AB220" s="544"/>
      <c r="AC220" s="544"/>
    </row>
    <row r="221" spans="1:68" ht="14.25" customHeight="1" x14ac:dyDescent="0.25">
      <c r="A221" s="566" t="s">
        <v>102</v>
      </c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1"/>
      <c r="P221" s="561"/>
      <c r="Q221" s="561"/>
      <c r="R221" s="561"/>
      <c r="S221" s="561"/>
      <c r="T221" s="561"/>
      <c r="U221" s="561"/>
      <c r="V221" s="561"/>
      <c r="W221" s="561"/>
      <c r="X221" s="561"/>
      <c r="Y221" s="561"/>
      <c r="Z221" s="561"/>
      <c r="AA221" s="545"/>
      <c r="AB221" s="545"/>
      <c r="AC221" s="545"/>
    </row>
    <row r="222" spans="1:68" ht="27" customHeight="1" x14ac:dyDescent="0.25">
      <c r="A222" s="54" t="s">
        <v>352</v>
      </c>
      <c r="B222" s="54" t="s">
        <v>353</v>
      </c>
      <c r="C222" s="31">
        <v>4301011826</v>
      </c>
      <c r="D222" s="564">
        <v>4680115884137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4301011724</v>
      </c>
      <c r="D223" s="564">
        <v>4680115884236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358</v>
      </c>
      <c r="B224" s="54" t="s">
        <v>359</v>
      </c>
      <c r="C224" s="31">
        <v>4301011721</v>
      </c>
      <c r="D224" s="564">
        <v>4680115884175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8" t="s">
        <v>363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361</v>
      </c>
      <c r="B226" s="54" t="s">
        <v>364</v>
      </c>
      <c r="C226" s="31">
        <v>4301011824</v>
      </c>
      <c r="D226" s="564">
        <v>4680115884144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4301012149</v>
      </c>
      <c r="D227" s="564">
        <v>4680115886551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4301011726</v>
      </c>
      <c r="D228" s="564">
        <v>4680115884182</v>
      </c>
      <c r="E228" s="565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370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0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2"/>
      <c r="P231" s="569" t="s">
        <v>70</v>
      </c>
      <c r="Q231" s="570"/>
      <c r="R231" s="570"/>
      <c r="S231" s="570"/>
      <c r="T231" s="570"/>
      <c r="U231" s="570"/>
      <c r="V231" s="571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2"/>
      <c r="P232" s="569" t="s">
        <v>70</v>
      </c>
      <c r="Q232" s="570"/>
      <c r="R232" s="570"/>
      <c r="S232" s="570"/>
      <c r="T232" s="570"/>
      <c r="U232" s="570"/>
      <c r="V232" s="571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customHeight="1" x14ac:dyDescent="0.25">
      <c r="A233" s="566" t="s">
        <v>134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5"/>
      <c r="AB233" s="545"/>
      <c r="AC233" s="545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0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2"/>
      <c r="P235" s="569" t="s">
        <v>70</v>
      </c>
      <c r="Q235" s="570"/>
      <c r="R235" s="570"/>
      <c r="S235" s="570"/>
      <c r="T235" s="570"/>
      <c r="U235" s="570"/>
      <c r="V235" s="571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2"/>
      <c r="P236" s="569" t="s">
        <v>70</v>
      </c>
      <c r="Q236" s="570"/>
      <c r="R236" s="570"/>
      <c r="S236" s="570"/>
      <c r="T236" s="570"/>
      <c r="U236" s="570"/>
      <c r="V236" s="571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6" t="s">
        <v>378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5"/>
      <c r="AB237" s="545"/>
      <c r="AC237" s="545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37" t="s">
        <v>381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0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2"/>
      <c r="P239" s="569" t="s">
        <v>70</v>
      </c>
      <c r="Q239" s="570"/>
      <c r="R239" s="570"/>
      <c r="S239" s="570"/>
      <c r="T239" s="570"/>
      <c r="U239" s="570"/>
      <c r="V239" s="571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2"/>
      <c r="P240" s="569" t="s">
        <v>70</v>
      </c>
      <c r="Q240" s="570"/>
      <c r="R240" s="570"/>
      <c r="S240" s="570"/>
      <c r="T240" s="570"/>
      <c r="U240" s="570"/>
      <c r="V240" s="571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6" t="s">
        <v>383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5"/>
      <c r="AB241" s="545"/>
      <c r="AC241" s="545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7" t="s">
        <v>389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2"/>
      <c r="P246" s="569" t="s">
        <v>70</v>
      </c>
      <c r="Q246" s="570"/>
      <c r="R246" s="570"/>
      <c r="S246" s="570"/>
      <c r="T246" s="570"/>
      <c r="U246" s="570"/>
      <c r="V246" s="571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2"/>
      <c r="P247" s="569" t="s">
        <v>70</v>
      </c>
      <c r="Q247" s="570"/>
      <c r="R247" s="570"/>
      <c r="S247" s="570"/>
      <c r="T247" s="570"/>
      <c r="U247" s="570"/>
      <c r="V247" s="571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394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4"/>
      <c r="AB248" s="544"/>
      <c r="AC248" s="544"/>
    </row>
    <row r="249" spans="1:68" ht="14.25" customHeight="1" x14ac:dyDescent="0.25">
      <c r="A249" s="566" t="s">
        <v>102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5"/>
      <c r="AB249" s="545"/>
      <c r="AC249" s="545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0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2"/>
      <c r="P255" s="569" t="s">
        <v>70</v>
      </c>
      <c r="Q255" s="570"/>
      <c r="R255" s="570"/>
      <c r="S255" s="570"/>
      <c r="T255" s="570"/>
      <c r="U255" s="570"/>
      <c r="V255" s="571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2"/>
      <c r="P256" s="569" t="s">
        <v>70</v>
      </c>
      <c r="Q256" s="570"/>
      <c r="R256" s="570"/>
      <c r="S256" s="570"/>
      <c r="T256" s="570"/>
      <c r="U256" s="570"/>
      <c r="V256" s="571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410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4"/>
      <c r="AB257" s="544"/>
      <c r="AC257" s="544"/>
    </row>
    <row r="258" spans="1:68" ht="14.25" customHeight="1" x14ac:dyDescent="0.25">
      <c r="A258" s="566" t="s">
        <v>102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5"/>
      <c r="AB258" s="545"/>
      <c r="AC258" s="545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30" t="s">
        <v>415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420</v>
      </c>
      <c r="B262" s="54" t="s">
        <v>421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5" t="s">
        <v>422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0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2"/>
      <c r="P263" s="569" t="s">
        <v>70</v>
      </c>
      <c r="Q263" s="570"/>
      <c r="R263" s="570"/>
      <c r="S263" s="570"/>
      <c r="T263" s="570"/>
      <c r="U263" s="570"/>
      <c r="V263" s="571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2"/>
      <c r="P264" s="569" t="s">
        <v>70</v>
      </c>
      <c r="Q264" s="570"/>
      <c r="R264" s="570"/>
      <c r="S264" s="570"/>
      <c r="T264" s="570"/>
      <c r="U264" s="570"/>
      <c r="V264" s="571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424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4"/>
      <c r="AB265" s="544"/>
      <c r="AC265" s="544"/>
    </row>
    <row r="266" spans="1:68" ht="14.25" customHeight="1" x14ac:dyDescent="0.25">
      <c r="A266" s="566" t="s">
        <v>72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5"/>
      <c r="AB266" s="545"/>
      <c r="AC266" s="545"/>
    </row>
    <row r="267" spans="1:68" ht="27" customHeight="1" x14ac:dyDescent="0.25">
      <c r="A267" s="54" t="s">
        <v>425</v>
      </c>
      <c r="B267" s="54" t="s">
        <v>426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428</v>
      </c>
      <c r="B268" s="54" t="s">
        <v>429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0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2"/>
      <c r="P270" s="569" t="s">
        <v>70</v>
      </c>
      <c r="Q270" s="570"/>
      <c r="R270" s="570"/>
      <c r="S270" s="570"/>
      <c r="T270" s="570"/>
      <c r="U270" s="570"/>
      <c r="V270" s="571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2"/>
      <c r="P271" s="569" t="s">
        <v>70</v>
      </c>
      <c r="Q271" s="570"/>
      <c r="R271" s="570"/>
      <c r="S271" s="570"/>
      <c r="T271" s="570"/>
      <c r="U271" s="570"/>
      <c r="V271" s="571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434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4"/>
      <c r="AB272" s="544"/>
      <c r="AC272" s="544"/>
    </row>
    <row r="273" spans="1:68" ht="14.25" customHeight="1" x14ac:dyDescent="0.25">
      <c r="A273" s="566" t="s">
        <v>63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5"/>
      <c r="AB273" s="545"/>
      <c r="AC273" s="545"/>
    </row>
    <row r="274" spans="1:68" ht="27" customHeight="1" x14ac:dyDescent="0.25">
      <c r="A274" s="54" t="s">
        <v>435</v>
      </c>
      <c r="B274" s="54" t="s">
        <v>436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0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2"/>
      <c r="P275" s="569" t="s">
        <v>70</v>
      </c>
      <c r="Q275" s="570"/>
      <c r="R275" s="570"/>
      <c r="S275" s="570"/>
      <c r="T275" s="570"/>
      <c r="U275" s="570"/>
      <c r="V275" s="571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2"/>
      <c r="P276" s="569" t="s">
        <v>70</v>
      </c>
      <c r="Q276" s="570"/>
      <c r="R276" s="570"/>
      <c r="S276" s="570"/>
      <c r="T276" s="570"/>
      <c r="U276" s="570"/>
      <c r="V276" s="571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6" t="s">
        <v>72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5"/>
      <c r="AB277" s="545"/>
      <c r="AC277" s="545"/>
    </row>
    <row r="278" spans="1:68" ht="27" customHeight="1" x14ac:dyDescent="0.25">
      <c r="A278" s="54" t="s">
        <v>438</v>
      </c>
      <c r="B278" s="54" t="s">
        <v>439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0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2"/>
      <c r="P279" s="569" t="s">
        <v>70</v>
      </c>
      <c r="Q279" s="570"/>
      <c r="R279" s="570"/>
      <c r="S279" s="570"/>
      <c r="T279" s="570"/>
      <c r="U279" s="570"/>
      <c r="V279" s="571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2"/>
      <c r="P280" s="569" t="s">
        <v>70</v>
      </c>
      <c r="Q280" s="570"/>
      <c r="R280" s="570"/>
      <c r="S280" s="570"/>
      <c r="T280" s="570"/>
      <c r="U280" s="570"/>
      <c r="V280" s="571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441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4"/>
      <c r="AB281" s="544"/>
      <c r="AC281" s="544"/>
    </row>
    <row r="282" spans="1:68" ht="14.25" customHeight="1" x14ac:dyDescent="0.25">
      <c r="A282" s="566" t="s">
        <v>102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5"/>
      <c r="AB282" s="545"/>
      <c r="AC282" s="545"/>
    </row>
    <row r="283" spans="1:68" ht="27" customHeight="1" x14ac:dyDescent="0.25">
      <c r="A283" s="54" t="s">
        <v>442</v>
      </c>
      <c r="B283" s="54" t="s">
        <v>443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0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2"/>
      <c r="P284" s="569" t="s">
        <v>70</v>
      </c>
      <c r="Q284" s="570"/>
      <c r="R284" s="570"/>
      <c r="S284" s="570"/>
      <c r="T284" s="570"/>
      <c r="U284" s="570"/>
      <c r="V284" s="571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2"/>
      <c r="P285" s="569" t="s">
        <v>70</v>
      </c>
      <c r="Q285" s="570"/>
      <c r="R285" s="570"/>
      <c r="S285" s="570"/>
      <c r="T285" s="570"/>
      <c r="U285" s="570"/>
      <c r="V285" s="571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446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4"/>
      <c r="AB286" s="544"/>
      <c r="AC286" s="544"/>
    </row>
    <row r="287" spans="1:68" ht="14.25" customHeight="1" x14ac:dyDescent="0.25">
      <c r="A287" s="566" t="s">
        <v>102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5"/>
      <c r="AB287" s="545"/>
      <c r="AC287" s="545"/>
    </row>
    <row r="288" spans="1:68" ht="27" customHeight="1" x14ac:dyDescent="0.25">
      <c r="A288" s="54" t="s">
        <v>447</v>
      </c>
      <c r="B288" s="54" t="s">
        <v>448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450</v>
      </c>
      <c r="B289" s="54" t="s">
        <v>451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456</v>
      </c>
      <c r="B291" s="54" t="s">
        <v>457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0"/>
      <c r="B293" s="561"/>
      <c r="C293" s="561"/>
      <c r="D293" s="561"/>
      <c r="E293" s="561"/>
      <c r="F293" s="561"/>
      <c r="G293" s="561"/>
      <c r="H293" s="561"/>
      <c r="I293" s="561"/>
      <c r="J293" s="561"/>
      <c r="K293" s="561"/>
      <c r="L293" s="561"/>
      <c r="M293" s="561"/>
      <c r="N293" s="561"/>
      <c r="O293" s="562"/>
      <c r="P293" s="569" t="s">
        <v>70</v>
      </c>
      <c r="Q293" s="570"/>
      <c r="R293" s="570"/>
      <c r="S293" s="570"/>
      <c r="T293" s="570"/>
      <c r="U293" s="570"/>
      <c r="V293" s="571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1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2"/>
      <c r="P294" s="569" t="s">
        <v>70</v>
      </c>
      <c r="Q294" s="570"/>
      <c r="R294" s="570"/>
      <c r="S294" s="570"/>
      <c r="T294" s="570"/>
      <c r="U294" s="570"/>
      <c r="V294" s="571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6" t="s">
        <v>63</v>
      </c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1"/>
      <c r="P295" s="561"/>
      <c r="Q295" s="561"/>
      <c r="R295" s="561"/>
      <c r="S295" s="561"/>
      <c r="T295" s="561"/>
      <c r="U295" s="561"/>
      <c r="V295" s="561"/>
      <c r="W295" s="561"/>
      <c r="X295" s="561"/>
      <c r="Y295" s="561"/>
      <c r="Z295" s="561"/>
      <c r="AA295" s="545"/>
      <c r="AB295" s="545"/>
      <c r="AC295" s="545"/>
    </row>
    <row r="296" spans="1:68" ht="27" customHeight="1" x14ac:dyDescent="0.25">
      <c r="A296" s="54" t="s">
        <v>461</v>
      </c>
      <c r="B296" s="54" t="s">
        <v>462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464</v>
      </c>
      <c r="B297" s="54" t="s">
        <v>465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6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0"/>
      <c r="B303" s="561"/>
      <c r="C303" s="561"/>
      <c r="D303" s="561"/>
      <c r="E303" s="561"/>
      <c r="F303" s="561"/>
      <c r="G303" s="561"/>
      <c r="H303" s="561"/>
      <c r="I303" s="561"/>
      <c r="J303" s="561"/>
      <c r="K303" s="561"/>
      <c r="L303" s="561"/>
      <c r="M303" s="561"/>
      <c r="N303" s="561"/>
      <c r="O303" s="562"/>
      <c r="P303" s="569" t="s">
        <v>70</v>
      </c>
      <c r="Q303" s="570"/>
      <c r="R303" s="570"/>
      <c r="S303" s="570"/>
      <c r="T303" s="570"/>
      <c r="U303" s="570"/>
      <c r="V303" s="571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1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2"/>
      <c r="P304" s="569" t="s">
        <v>70</v>
      </c>
      <c r="Q304" s="570"/>
      <c r="R304" s="570"/>
      <c r="S304" s="570"/>
      <c r="T304" s="570"/>
      <c r="U304" s="570"/>
      <c r="V304" s="571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6" t="s">
        <v>72</v>
      </c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1"/>
      <c r="P305" s="561"/>
      <c r="Q305" s="561"/>
      <c r="R305" s="561"/>
      <c r="S305" s="561"/>
      <c r="T305" s="561"/>
      <c r="U305" s="561"/>
      <c r="V305" s="561"/>
      <c r="W305" s="561"/>
      <c r="X305" s="561"/>
      <c r="Y305" s="561"/>
      <c r="Z305" s="561"/>
      <c r="AA305" s="545"/>
      <c r="AB305" s="545"/>
      <c r="AC305" s="545"/>
    </row>
    <row r="306" spans="1:68" ht="27" customHeight="1" x14ac:dyDescent="0.25">
      <c r="A306" s="54" t="s">
        <v>480</v>
      </c>
      <c r="B306" s="54" t="s">
        <v>481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0"/>
      <c r="B311" s="561"/>
      <c r="C311" s="561"/>
      <c r="D311" s="561"/>
      <c r="E311" s="561"/>
      <c r="F311" s="561"/>
      <c r="G311" s="561"/>
      <c r="H311" s="561"/>
      <c r="I311" s="561"/>
      <c r="J311" s="561"/>
      <c r="K311" s="561"/>
      <c r="L311" s="561"/>
      <c r="M311" s="561"/>
      <c r="N311" s="561"/>
      <c r="O311" s="562"/>
      <c r="P311" s="569" t="s">
        <v>70</v>
      </c>
      <c r="Q311" s="570"/>
      <c r="R311" s="570"/>
      <c r="S311" s="570"/>
      <c r="T311" s="570"/>
      <c r="U311" s="570"/>
      <c r="V311" s="571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1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2"/>
      <c r="P312" s="569" t="s">
        <v>70</v>
      </c>
      <c r="Q312" s="570"/>
      <c r="R312" s="570"/>
      <c r="S312" s="570"/>
      <c r="T312" s="570"/>
      <c r="U312" s="570"/>
      <c r="V312" s="571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6" t="s">
        <v>164</v>
      </c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1"/>
      <c r="P313" s="561"/>
      <c r="Q313" s="561"/>
      <c r="R313" s="561"/>
      <c r="S313" s="561"/>
      <c r="T313" s="561"/>
      <c r="U313" s="561"/>
      <c r="V313" s="561"/>
      <c r="W313" s="561"/>
      <c r="X313" s="561"/>
      <c r="Y313" s="561"/>
      <c r="Z313" s="561"/>
      <c r="AA313" s="545"/>
      <c r="AB313" s="545"/>
      <c r="AC313" s="545"/>
    </row>
    <row r="314" spans="1:68" ht="27" customHeight="1" x14ac:dyDescent="0.25">
      <c r="A314" s="54" t="s">
        <v>495</v>
      </c>
      <c r="B314" s="54" t="s">
        <v>496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300</v>
      </c>
      <c r="Y315" s="550">
        <f>IFERROR(IF(X315="",0,CEILING((X315/$H315),1)*$H315),"")</f>
        <v>304.2</v>
      </c>
      <c r="Z315" s="36">
        <f>IFERROR(IF(Y315=0,"",ROUNDUP(Y315/H315,0)*0.01898),"")</f>
        <v>0.74021999999999999</v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319.96153846153851</v>
      </c>
      <c r="BN315" s="64">
        <f>IFERROR(Y315*I315/H315,"0")</f>
        <v>324.44100000000003</v>
      </c>
      <c r="BO315" s="64">
        <f>IFERROR(1/J315*(X315/H315),"0")</f>
        <v>0.60096153846153844</v>
      </c>
      <c r="BP315" s="64">
        <f>IFERROR(1/J315*(Y315/H315),"0")</f>
        <v>0.609375</v>
      </c>
    </row>
    <row r="316" spans="1:68" ht="16.5" customHeight="1" x14ac:dyDescent="0.25">
      <c r="A316" s="54" t="s">
        <v>501</v>
      </c>
      <c r="B316" s="54" t="s">
        <v>502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0"/>
      <c r="B317" s="561"/>
      <c r="C317" s="561"/>
      <c r="D317" s="561"/>
      <c r="E317" s="561"/>
      <c r="F317" s="561"/>
      <c r="G317" s="561"/>
      <c r="H317" s="561"/>
      <c r="I317" s="561"/>
      <c r="J317" s="561"/>
      <c r="K317" s="561"/>
      <c r="L317" s="561"/>
      <c r="M317" s="561"/>
      <c r="N317" s="561"/>
      <c r="O317" s="562"/>
      <c r="P317" s="569" t="s">
        <v>70</v>
      </c>
      <c r="Q317" s="570"/>
      <c r="R317" s="570"/>
      <c r="S317" s="570"/>
      <c r="T317" s="570"/>
      <c r="U317" s="570"/>
      <c r="V317" s="571"/>
      <c r="W317" s="37" t="s">
        <v>71</v>
      </c>
      <c r="X317" s="551">
        <f>IFERROR(X314/H314,"0")+IFERROR(X315/H315,"0")+IFERROR(X316/H316,"0")</f>
        <v>38.46153846153846</v>
      </c>
      <c r="Y317" s="551">
        <f>IFERROR(Y314/H314,"0")+IFERROR(Y315/H315,"0")+IFERROR(Y316/H316,"0")</f>
        <v>39</v>
      </c>
      <c r="Z317" s="551">
        <f>IFERROR(IF(Z314="",0,Z314),"0")+IFERROR(IF(Z315="",0,Z315),"0")+IFERROR(IF(Z316="",0,Z316),"0")</f>
        <v>0.74021999999999999</v>
      </c>
      <c r="AA317" s="552"/>
      <c r="AB317" s="552"/>
      <c r="AC317" s="552"/>
    </row>
    <row r="318" spans="1:68" x14ac:dyDescent="0.2">
      <c r="A318" s="561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2"/>
      <c r="P318" s="569" t="s">
        <v>70</v>
      </c>
      <c r="Q318" s="570"/>
      <c r="R318" s="570"/>
      <c r="S318" s="570"/>
      <c r="T318" s="570"/>
      <c r="U318" s="570"/>
      <c r="V318" s="571"/>
      <c r="W318" s="37" t="s">
        <v>68</v>
      </c>
      <c r="X318" s="551">
        <f>IFERROR(SUM(X314:X316),"0")</f>
        <v>300</v>
      </c>
      <c r="Y318" s="551">
        <f>IFERROR(SUM(Y314:Y316),"0")</f>
        <v>304.2</v>
      </c>
      <c r="Z318" s="37"/>
      <c r="AA318" s="552"/>
      <c r="AB318" s="552"/>
      <c r="AC318" s="552"/>
    </row>
    <row r="319" spans="1:68" ht="14.25" customHeight="1" x14ac:dyDescent="0.25">
      <c r="A319" s="566" t="s">
        <v>94</v>
      </c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1"/>
      <c r="P319" s="561"/>
      <c r="Q319" s="561"/>
      <c r="R319" s="561"/>
      <c r="S319" s="561"/>
      <c r="T319" s="561"/>
      <c r="U319" s="561"/>
      <c r="V319" s="561"/>
      <c r="W319" s="561"/>
      <c r="X319" s="561"/>
      <c r="Y319" s="561"/>
      <c r="Z319" s="561"/>
      <c r="AA319" s="545"/>
      <c r="AB319" s="545"/>
      <c r="AC319" s="545"/>
    </row>
    <row r="320" spans="1:68" ht="27" customHeight="1" x14ac:dyDescent="0.25">
      <c r="A320" s="54" t="s">
        <v>504</v>
      </c>
      <c r="B320" s="54" t="s">
        <v>505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2" t="s">
        <v>506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6" t="s">
        <v>510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0"/>
      <c r="B324" s="561"/>
      <c r="C324" s="561"/>
      <c r="D324" s="561"/>
      <c r="E324" s="561"/>
      <c r="F324" s="561"/>
      <c r="G324" s="561"/>
      <c r="H324" s="561"/>
      <c r="I324" s="561"/>
      <c r="J324" s="561"/>
      <c r="K324" s="561"/>
      <c r="L324" s="561"/>
      <c r="M324" s="561"/>
      <c r="N324" s="561"/>
      <c r="O324" s="562"/>
      <c r="P324" s="569" t="s">
        <v>70</v>
      </c>
      <c r="Q324" s="570"/>
      <c r="R324" s="570"/>
      <c r="S324" s="570"/>
      <c r="T324" s="570"/>
      <c r="U324" s="570"/>
      <c r="V324" s="571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1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2"/>
      <c r="P325" s="569" t="s">
        <v>70</v>
      </c>
      <c r="Q325" s="570"/>
      <c r="R325" s="570"/>
      <c r="S325" s="570"/>
      <c r="T325" s="570"/>
      <c r="U325" s="570"/>
      <c r="V325" s="571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6" t="s">
        <v>516</v>
      </c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1"/>
      <c r="P326" s="561"/>
      <c r="Q326" s="561"/>
      <c r="R326" s="561"/>
      <c r="S326" s="561"/>
      <c r="T326" s="561"/>
      <c r="U326" s="561"/>
      <c r="V326" s="561"/>
      <c r="W326" s="561"/>
      <c r="X326" s="561"/>
      <c r="Y326" s="561"/>
      <c r="Z326" s="561"/>
      <c r="AA326" s="545"/>
      <c r="AB326" s="545"/>
      <c r="AC326" s="545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6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0"/>
      <c r="B330" s="561"/>
      <c r="C330" s="561"/>
      <c r="D330" s="561"/>
      <c r="E330" s="561"/>
      <c r="F330" s="561"/>
      <c r="G330" s="561"/>
      <c r="H330" s="561"/>
      <c r="I330" s="561"/>
      <c r="J330" s="561"/>
      <c r="K330" s="561"/>
      <c r="L330" s="561"/>
      <c r="M330" s="561"/>
      <c r="N330" s="561"/>
      <c r="O330" s="562"/>
      <c r="P330" s="569" t="s">
        <v>70</v>
      </c>
      <c r="Q330" s="570"/>
      <c r="R330" s="570"/>
      <c r="S330" s="570"/>
      <c r="T330" s="570"/>
      <c r="U330" s="570"/>
      <c r="V330" s="571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1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2"/>
      <c r="P331" s="569" t="s">
        <v>70</v>
      </c>
      <c r="Q331" s="570"/>
      <c r="R331" s="570"/>
      <c r="S331" s="570"/>
      <c r="T331" s="570"/>
      <c r="U331" s="570"/>
      <c r="V331" s="571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525</v>
      </c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1"/>
      <c r="P332" s="561"/>
      <c r="Q332" s="561"/>
      <c r="R332" s="561"/>
      <c r="S332" s="561"/>
      <c r="T332" s="561"/>
      <c r="U332" s="561"/>
      <c r="V332" s="561"/>
      <c r="W332" s="561"/>
      <c r="X332" s="561"/>
      <c r="Y332" s="561"/>
      <c r="Z332" s="561"/>
      <c r="AA332" s="544"/>
      <c r="AB332" s="544"/>
      <c r="AC332" s="544"/>
    </row>
    <row r="333" spans="1:68" ht="14.25" customHeight="1" x14ac:dyDescent="0.25">
      <c r="A333" s="566" t="s">
        <v>72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5"/>
      <c r="AB333" s="545"/>
      <c r="AC333" s="545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0"/>
      <c r="B337" s="561"/>
      <c r="C337" s="561"/>
      <c r="D337" s="561"/>
      <c r="E337" s="561"/>
      <c r="F337" s="561"/>
      <c r="G337" s="561"/>
      <c r="H337" s="561"/>
      <c r="I337" s="561"/>
      <c r="J337" s="561"/>
      <c r="K337" s="561"/>
      <c r="L337" s="561"/>
      <c r="M337" s="561"/>
      <c r="N337" s="561"/>
      <c r="O337" s="562"/>
      <c r="P337" s="569" t="s">
        <v>70</v>
      </c>
      <c r="Q337" s="570"/>
      <c r="R337" s="570"/>
      <c r="S337" s="570"/>
      <c r="T337" s="570"/>
      <c r="U337" s="570"/>
      <c r="V337" s="571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1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2"/>
      <c r="P338" s="569" t="s">
        <v>70</v>
      </c>
      <c r="Q338" s="570"/>
      <c r="R338" s="570"/>
      <c r="S338" s="570"/>
      <c r="T338" s="570"/>
      <c r="U338" s="570"/>
      <c r="V338" s="571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535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536</v>
      </c>
      <c r="B340" s="561"/>
      <c r="C340" s="561"/>
      <c r="D340" s="561"/>
      <c r="E340" s="561"/>
      <c r="F340" s="561"/>
      <c r="G340" s="561"/>
      <c r="H340" s="561"/>
      <c r="I340" s="561"/>
      <c r="J340" s="561"/>
      <c r="K340" s="561"/>
      <c r="L340" s="561"/>
      <c r="M340" s="561"/>
      <c r="N340" s="561"/>
      <c r="O340" s="561"/>
      <c r="P340" s="561"/>
      <c r="Q340" s="561"/>
      <c r="R340" s="561"/>
      <c r="S340" s="561"/>
      <c r="T340" s="561"/>
      <c r="U340" s="561"/>
      <c r="V340" s="561"/>
      <c r="W340" s="561"/>
      <c r="X340" s="561"/>
      <c r="Y340" s="561"/>
      <c r="Z340" s="561"/>
      <c r="AA340" s="544"/>
      <c r="AB340" s="544"/>
      <c r="AC340" s="544"/>
    </row>
    <row r="341" spans="1:68" ht="14.25" customHeight="1" x14ac:dyDescent="0.25">
      <c r="A341" s="566" t="s">
        <v>102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0</v>
      </c>
      <c r="Y342" s="550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400</v>
      </c>
      <c r="Y343" s="550">
        <f t="shared" si="38"/>
        <v>405</v>
      </c>
      <c r="Z343" s="36">
        <f>IFERROR(IF(Y343=0,"",ROUNDUP(Y343/H343,0)*0.02175),"")</f>
        <v>0.58724999999999994</v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412.8</v>
      </c>
      <c r="BN343" s="64">
        <f t="shared" si="40"/>
        <v>417.96000000000004</v>
      </c>
      <c r="BO343" s="64">
        <f t="shared" si="41"/>
        <v>0.55555555555555558</v>
      </c>
      <c r="BP343" s="64">
        <f t="shared" si="42"/>
        <v>0.5625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500</v>
      </c>
      <c r="Y344" s="550">
        <f t="shared" si="38"/>
        <v>510</v>
      </c>
      <c r="Z344" s="36">
        <f>IFERROR(IF(Y344=0,"",ROUNDUP(Y344/H344,0)*0.02175),"")</f>
        <v>0.73949999999999994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516</v>
      </c>
      <c r="BN344" s="64">
        <f t="shared" si="40"/>
        <v>526.32000000000005</v>
      </c>
      <c r="BO344" s="64">
        <f t="shared" si="41"/>
        <v>0.69444444444444442</v>
      </c>
      <c r="BP344" s="64">
        <f t="shared" si="42"/>
        <v>0.70833333333333326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400</v>
      </c>
      <c r="Y345" s="550">
        <f t="shared" si="38"/>
        <v>405</v>
      </c>
      <c r="Z345" s="36">
        <f>IFERROR(IF(Y345=0,"",ROUNDUP(Y345/H345,0)*0.02175),"")</f>
        <v>0.58724999999999994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412.8</v>
      </c>
      <c r="BN345" s="64">
        <f t="shared" si="40"/>
        <v>417.96000000000004</v>
      </c>
      <c r="BO345" s="64">
        <f t="shared" si="41"/>
        <v>0.55555555555555558</v>
      </c>
      <c r="BP345" s="64">
        <f t="shared" si="42"/>
        <v>0.5625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0"/>
      <c r="B349" s="561"/>
      <c r="C349" s="561"/>
      <c r="D349" s="561"/>
      <c r="E349" s="561"/>
      <c r="F349" s="561"/>
      <c r="G349" s="561"/>
      <c r="H349" s="561"/>
      <c r="I349" s="561"/>
      <c r="J349" s="561"/>
      <c r="K349" s="561"/>
      <c r="L349" s="561"/>
      <c r="M349" s="561"/>
      <c r="N349" s="561"/>
      <c r="O349" s="562"/>
      <c r="P349" s="569" t="s">
        <v>70</v>
      </c>
      <c r="Q349" s="570"/>
      <c r="R349" s="570"/>
      <c r="S349" s="570"/>
      <c r="T349" s="570"/>
      <c r="U349" s="570"/>
      <c r="V349" s="571"/>
      <c r="W349" s="37" t="s">
        <v>71</v>
      </c>
      <c r="X349" s="551">
        <f>IFERROR(X342/H342,"0")+IFERROR(X343/H343,"0")+IFERROR(X344/H344,"0")+IFERROR(X345/H345,"0")+IFERROR(X346/H346,"0")+IFERROR(X347/H347,"0")+IFERROR(X348/H348,"0")</f>
        <v>86.666666666666671</v>
      </c>
      <c r="Y349" s="551">
        <f>IFERROR(Y342/H342,"0")+IFERROR(Y343/H343,"0")+IFERROR(Y344/H344,"0")+IFERROR(Y345/H345,"0")+IFERROR(Y346/H346,"0")+IFERROR(Y347/H347,"0")+IFERROR(Y348/H348,"0")</f>
        <v>88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1.9139999999999997</v>
      </c>
      <c r="AA349" s="552"/>
      <c r="AB349" s="552"/>
      <c r="AC349" s="552"/>
    </row>
    <row r="350" spans="1:68" x14ac:dyDescent="0.2">
      <c r="A350" s="561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2"/>
      <c r="P350" s="569" t="s">
        <v>70</v>
      </c>
      <c r="Q350" s="570"/>
      <c r="R350" s="570"/>
      <c r="S350" s="570"/>
      <c r="T350" s="570"/>
      <c r="U350" s="570"/>
      <c r="V350" s="571"/>
      <c r="W350" s="37" t="s">
        <v>68</v>
      </c>
      <c r="X350" s="551">
        <f>IFERROR(SUM(X342:X348),"0")</f>
        <v>1300</v>
      </c>
      <c r="Y350" s="551">
        <f>IFERROR(SUM(Y342:Y348),"0")</f>
        <v>1320</v>
      </c>
      <c r="Z350" s="37"/>
      <c r="AA350" s="552"/>
      <c r="AB350" s="552"/>
      <c r="AC350" s="552"/>
    </row>
    <row r="351" spans="1:68" ht="14.25" customHeight="1" x14ac:dyDescent="0.25">
      <c r="A351" s="566" t="s">
        <v>134</v>
      </c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1"/>
      <c r="P351" s="561"/>
      <c r="Q351" s="561"/>
      <c r="R351" s="561"/>
      <c r="S351" s="561"/>
      <c r="T351" s="561"/>
      <c r="U351" s="561"/>
      <c r="V351" s="561"/>
      <c r="W351" s="561"/>
      <c r="X351" s="561"/>
      <c r="Y351" s="561"/>
      <c r="Z351" s="561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0"/>
      <c r="B354" s="561"/>
      <c r="C354" s="561"/>
      <c r="D354" s="561"/>
      <c r="E354" s="561"/>
      <c r="F354" s="561"/>
      <c r="G354" s="561"/>
      <c r="H354" s="561"/>
      <c r="I354" s="561"/>
      <c r="J354" s="561"/>
      <c r="K354" s="561"/>
      <c r="L354" s="561"/>
      <c r="M354" s="561"/>
      <c r="N354" s="561"/>
      <c r="O354" s="562"/>
      <c r="P354" s="569" t="s">
        <v>70</v>
      </c>
      <c r="Q354" s="570"/>
      <c r="R354" s="570"/>
      <c r="S354" s="570"/>
      <c r="T354" s="570"/>
      <c r="U354" s="570"/>
      <c r="V354" s="571"/>
      <c r="W354" s="37" t="s">
        <v>71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x14ac:dyDescent="0.2">
      <c r="A355" s="561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2"/>
      <c r="P355" s="569" t="s">
        <v>70</v>
      </c>
      <c r="Q355" s="570"/>
      <c r="R355" s="570"/>
      <c r="S355" s="570"/>
      <c r="T355" s="570"/>
      <c r="U355" s="570"/>
      <c r="V355" s="571"/>
      <c r="W355" s="37" t="s">
        <v>68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customHeight="1" x14ac:dyDescent="0.25">
      <c r="A356" s="566" t="s">
        <v>72</v>
      </c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1"/>
      <c r="P356" s="561"/>
      <c r="Q356" s="561"/>
      <c r="R356" s="561"/>
      <c r="S356" s="561"/>
      <c r="T356" s="561"/>
      <c r="U356" s="561"/>
      <c r="V356" s="561"/>
      <c r="W356" s="561"/>
      <c r="X356" s="561"/>
      <c r="Y356" s="561"/>
      <c r="Z356" s="561"/>
      <c r="AA356" s="545"/>
      <c r="AB356" s="545"/>
      <c r="AC356" s="545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0"/>
      <c r="B359" s="561"/>
      <c r="C359" s="561"/>
      <c r="D359" s="561"/>
      <c r="E359" s="561"/>
      <c r="F359" s="561"/>
      <c r="G359" s="561"/>
      <c r="H359" s="561"/>
      <c r="I359" s="561"/>
      <c r="J359" s="561"/>
      <c r="K359" s="561"/>
      <c r="L359" s="561"/>
      <c r="M359" s="561"/>
      <c r="N359" s="561"/>
      <c r="O359" s="562"/>
      <c r="P359" s="569" t="s">
        <v>70</v>
      </c>
      <c r="Q359" s="570"/>
      <c r="R359" s="570"/>
      <c r="S359" s="570"/>
      <c r="T359" s="570"/>
      <c r="U359" s="570"/>
      <c r="V359" s="571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1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2"/>
      <c r="P360" s="569" t="s">
        <v>70</v>
      </c>
      <c r="Q360" s="570"/>
      <c r="R360" s="570"/>
      <c r="S360" s="570"/>
      <c r="T360" s="570"/>
      <c r="U360" s="570"/>
      <c r="V360" s="571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6" t="s">
        <v>164</v>
      </c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1"/>
      <c r="P361" s="561"/>
      <c r="Q361" s="561"/>
      <c r="R361" s="561"/>
      <c r="S361" s="561"/>
      <c r="T361" s="561"/>
      <c r="U361" s="561"/>
      <c r="V361" s="561"/>
      <c r="W361" s="561"/>
      <c r="X361" s="561"/>
      <c r="Y361" s="561"/>
      <c r="Z361" s="561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4" t="s">
        <v>569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0"/>
      <c r="B363" s="561"/>
      <c r="C363" s="561"/>
      <c r="D363" s="561"/>
      <c r="E363" s="561"/>
      <c r="F363" s="561"/>
      <c r="G363" s="561"/>
      <c r="H363" s="561"/>
      <c r="I363" s="561"/>
      <c r="J363" s="561"/>
      <c r="K363" s="561"/>
      <c r="L363" s="561"/>
      <c r="M363" s="561"/>
      <c r="N363" s="561"/>
      <c r="O363" s="562"/>
      <c r="P363" s="569" t="s">
        <v>70</v>
      </c>
      <c r="Q363" s="570"/>
      <c r="R363" s="570"/>
      <c r="S363" s="570"/>
      <c r="T363" s="570"/>
      <c r="U363" s="570"/>
      <c r="V363" s="571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1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2"/>
      <c r="P364" s="569" t="s">
        <v>70</v>
      </c>
      <c r="Q364" s="570"/>
      <c r="R364" s="570"/>
      <c r="S364" s="570"/>
      <c r="T364" s="570"/>
      <c r="U364" s="570"/>
      <c r="V364" s="571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571</v>
      </c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1"/>
      <c r="P365" s="561"/>
      <c r="Q365" s="561"/>
      <c r="R365" s="561"/>
      <c r="S365" s="561"/>
      <c r="T365" s="561"/>
      <c r="U365" s="561"/>
      <c r="V365" s="561"/>
      <c r="W365" s="561"/>
      <c r="X365" s="561"/>
      <c r="Y365" s="561"/>
      <c r="Z365" s="561"/>
      <c r="AA365" s="544"/>
      <c r="AB365" s="544"/>
      <c r="AC365" s="544"/>
    </row>
    <row r="366" spans="1:68" ht="14.25" customHeight="1" x14ac:dyDescent="0.25">
      <c r="A366" s="566" t="s">
        <v>102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5"/>
      <c r="AB366" s="545"/>
      <c r="AC366" s="545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578</v>
      </c>
      <c r="B369" s="54" t="s">
        <v>579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61"/>
      <c r="C370" s="561"/>
      <c r="D370" s="561"/>
      <c r="E370" s="561"/>
      <c r="F370" s="561"/>
      <c r="G370" s="561"/>
      <c r="H370" s="561"/>
      <c r="I370" s="561"/>
      <c r="J370" s="561"/>
      <c r="K370" s="561"/>
      <c r="L370" s="561"/>
      <c r="M370" s="561"/>
      <c r="N370" s="561"/>
      <c r="O370" s="562"/>
      <c r="P370" s="569" t="s">
        <v>70</v>
      </c>
      <c r="Q370" s="570"/>
      <c r="R370" s="570"/>
      <c r="S370" s="570"/>
      <c r="T370" s="570"/>
      <c r="U370" s="570"/>
      <c r="V370" s="571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1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2"/>
      <c r="P371" s="569" t="s">
        <v>70</v>
      </c>
      <c r="Q371" s="570"/>
      <c r="R371" s="570"/>
      <c r="S371" s="570"/>
      <c r="T371" s="570"/>
      <c r="U371" s="570"/>
      <c r="V371" s="571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6" t="s">
        <v>63</v>
      </c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1"/>
      <c r="P372" s="561"/>
      <c r="Q372" s="561"/>
      <c r="R372" s="561"/>
      <c r="S372" s="561"/>
      <c r="T372" s="561"/>
      <c r="U372" s="561"/>
      <c r="V372" s="561"/>
      <c r="W372" s="561"/>
      <c r="X372" s="561"/>
      <c r="Y372" s="561"/>
      <c r="Z372" s="561"/>
      <c r="AA372" s="545"/>
      <c r="AB372" s="545"/>
      <c r="AC372" s="545"/>
    </row>
    <row r="373" spans="1:68" ht="27" customHeight="1" x14ac:dyDescent="0.25">
      <c r="A373" s="54" t="s">
        <v>580</v>
      </c>
      <c r="B373" s="54" t="s">
        <v>581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0"/>
      <c r="B374" s="561"/>
      <c r="C374" s="561"/>
      <c r="D374" s="561"/>
      <c r="E374" s="561"/>
      <c r="F374" s="561"/>
      <c r="G374" s="561"/>
      <c r="H374" s="561"/>
      <c r="I374" s="561"/>
      <c r="J374" s="561"/>
      <c r="K374" s="561"/>
      <c r="L374" s="561"/>
      <c r="M374" s="561"/>
      <c r="N374" s="561"/>
      <c r="O374" s="562"/>
      <c r="P374" s="569" t="s">
        <v>70</v>
      </c>
      <c r="Q374" s="570"/>
      <c r="R374" s="570"/>
      <c r="S374" s="570"/>
      <c r="T374" s="570"/>
      <c r="U374" s="570"/>
      <c r="V374" s="571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1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2"/>
      <c r="P375" s="569" t="s">
        <v>70</v>
      </c>
      <c r="Q375" s="570"/>
      <c r="R375" s="570"/>
      <c r="S375" s="570"/>
      <c r="T375" s="570"/>
      <c r="U375" s="570"/>
      <c r="V375" s="571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6" t="s">
        <v>72</v>
      </c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1"/>
      <c r="P376" s="561"/>
      <c r="Q376" s="561"/>
      <c r="R376" s="561"/>
      <c r="S376" s="561"/>
      <c r="T376" s="561"/>
      <c r="U376" s="561"/>
      <c r="V376" s="561"/>
      <c r="W376" s="561"/>
      <c r="X376" s="561"/>
      <c r="Y376" s="561"/>
      <c r="Z376" s="561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600</v>
      </c>
      <c r="Y377" s="550">
        <f>IFERROR(IF(X377="",0,CEILING((X377/$H377),1)*$H377),"")</f>
        <v>603</v>
      </c>
      <c r="Z377" s="36">
        <f>IFERROR(IF(Y377=0,"",ROUNDUP(Y377/H377,0)*0.01898),"")</f>
        <v>1.27166</v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634.59999999999991</v>
      </c>
      <c r="BN377" s="64">
        <f>IFERROR(Y377*I377/H377,"0")</f>
        <v>637.77300000000002</v>
      </c>
      <c r="BO377" s="64">
        <f>IFERROR(1/J377*(X377/H377),"0")</f>
        <v>1.0416666666666667</v>
      </c>
      <c r="BP377" s="64">
        <f>IFERROR(1/J377*(Y377/H377),"0")</f>
        <v>1.046875</v>
      </c>
    </row>
    <row r="378" spans="1:68" ht="27" customHeight="1" x14ac:dyDescent="0.25">
      <c r="A378" s="54" t="s">
        <v>586</v>
      </c>
      <c r="B378" s="54" t="s">
        <v>587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0"/>
      <c r="B379" s="561"/>
      <c r="C379" s="561"/>
      <c r="D379" s="561"/>
      <c r="E379" s="561"/>
      <c r="F379" s="561"/>
      <c r="G379" s="561"/>
      <c r="H379" s="561"/>
      <c r="I379" s="561"/>
      <c r="J379" s="561"/>
      <c r="K379" s="561"/>
      <c r="L379" s="561"/>
      <c r="M379" s="561"/>
      <c r="N379" s="561"/>
      <c r="O379" s="562"/>
      <c r="P379" s="569" t="s">
        <v>70</v>
      </c>
      <c r="Q379" s="570"/>
      <c r="R379" s="570"/>
      <c r="S379" s="570"/>
      <c r="T379" s="570"/>
      <c r="U379" s="570"/>
      <c r="V379" s="571"/>
      <c r="W379" s="37" t="s">
        <v>71</v>
      </c>
      <c r="X379" s="551">
        <f>IFERROR(X377/H377,"0")+IFERROR(X378/H378,"0")</f>
        <v>66.666666666666671</v>
      </c>
      <c r="Y379" s="551">
        <f>IFERROR(Y377/H377,"0")+IFERROR(Y378/H378,"0")</f>
        <v>67</v>
      </c>
      <c r="Z379" s="551">
        <f>IFERROR(IF(Z377="",0,Z377),"0")+IFERROR(IF(Z378="",0,Z378),"0")</f>
        <v>1.27166</v>
      </c>
      <c r="AA379" s="552"/>
      <c r="AB379" s="552"/>
      <c r="AC379" s="552"/>
    </row>
    <row r="380" spans="1:68" x14ac:dyDescent="0.2">
      <c r="A380" s="561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2"/>
      <c r="P380" s="569" t="s">
        <v>70</v>
      </c>
      <c r="Q380" s="570"/>
      <c r="R380" s="570"/>
      <c r="S380" s="570"/>
      <c r="T380" s="570"/>
      <c r="U380" s="570"/>
      <c r="V380" s="571"/>
      <c r="W380" s="37" t="s">
        <v>68</v>
      </c>
      <c r="X380" s="551">
        <f>IFERROR(SUM(X377:X378),"0")</f>
        <v>600</v>
      </c>
      <c r="Y380" s="551">
        <f>IFERROR(SUM(Y377:Y378),"0")</f>
        <v>603</v>
      </c>
      <c r="Z380" s="37"/>
      <c r="AA380" s="552"/>
      <c r="AB380" s="552"/>
      <c r="AC380" s="552"/>
    </row>
    <row r="381" spans="1:68" ht="14.25" customHeight="1" x14ac:dyDescent="0.25">
      <c r="A381" s="566" t="s">
        <v>164</v>
      </c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1"/>
      <c r="P381" s="561"/>
      <c r="Q381" s="561"/>
      <c r="R381" s="561"/>
      <c r="S381" s="561"/>
      <c r="T381" s="561"/>
      <c r="U381" s="561"/>
      <c r="V381" s="561"/>
      <c r="W381" s="561"/>
      <c r="X381" s="561"/>
      <c r="Y381" s="561"/>
      <c r="Z381" s="561"/>
      <c r="AA381" s="545"/>
      <c r="AB381" s="545"/>
      <c r="AC381" s="545"/>
    </row>
    <row r="382" spans="1:68" ht="27" customHeight="1" x14ac:dyDescent="0.25">
      <c r="A382" s="54" t="s">
        <v>588</v>
      </c>
      <c r="B382" s="54" t="s">
        <v>589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0"/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2"/>
      <c r="P383" s="569" t="s">
        <v>70</v>
      </c>
      <c r="Q383" s="570"/>
      <c r="R383" s="570"/>
      <c r="S383" s="570"/>
      <c r="T383" s="570"/>
      <c r="U383" s="570"/>
      <c r="V383" s="571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1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2"/>
      <c r="P384" s="569" t="s">
        <v>70</v>
      </c>
      <c r="Q384" s="570"/>
      <c r="R384" s="570"/>
      <c r="S384" s="570"/>
      <c r="T384" s="570"/>
      <c r="U384" s="570"/>
      <c r="V384" s="571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591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592</v>
      </c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1"/>
      <c r="P386" s="561"/>
      <c r="Q386" s="561"/>
      <c r="R386" s="561"/>
      <c r="S386" s="561"/>
      <c r="T386" s="561"/>
      <c r="U386" s="561"/>
      <c r="V386" s="561"/>
      <c r="W386" s="561"/>
      <c r="X386" s="561"/>
      <c r="Y386" s="561"/>
      <c r="Z386" s="561"/>
      <c r="AA386" s="544"/>
      <c r="AB386" s="544"/>
      <c r="AC386" s="544"/>
    </row>
    <row r="387" spans="1:68" ht="14.25" customHeight="1" x14ac:dyDescent="0.25">
      <c r="A387" s="566" t="s">
        <v>63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5"/>
      <c r="AB387" s="545"/>
      <c r="AC387" s="545"/>
    </row>
    <row r="388" spans="1:68" ht="27" customHeight="1" x14ac:dyDescent="0.25">
      <c r="A388" s="54" t="s">
        <v>593</v>
      </c>
      <c r="B388" s="54" t="s">
        <v>594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596</v>
      </c>
      <c r="B389" s="54" t="s">
        <v>597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596</v>
      </c>
      <c r="B390" s="54" t="s">
        <v>599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603</v>
      </c>
      <c r="B392" s="54" t="s">
        <v>604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607</v>
      </c>
      <c r="B394" s="54" t="s">
        <v>608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613</v>
      </c>
      <c r="B396" s="54" t="s">
        <v>614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616</v>
      </c>
      <c r="B397" s="54" t="s">
        <v>617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0"/>
      <c r="B398" s="561"/>
      <c r="C398" s="561"/>
      <c r="D398" s="561"/>
      <c r="E398" s="561"/>
      <c r="F398" s="561"/>
      <c r="G398" s="561"/>
      <c r="H398" s="561"/>
      <c r="I398" s="561"/>
      <c r="J398" s="561"/>
      <c r="K398" s="561"/>
      <c r="L398" s="561"/>
      <c r="M398" s="561"/>
      <c r="N398" s="561"/>
      <c r="O398" s="562"/>
      <c r="P398" s="569" t="s">
        <v>70</v>
      </c>
      <c r="Q398" s="570"/>
      <c r="R398" s="570"/>
      <c r="S398" s="570"/>
      <c r="T398" s="570"/>
      <c r="U398" s="570"/>
      <c r="V398" s="571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1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2"/>
      <c r="P399" s="569" t="s">
        <v>70</v>
      </c>
      <c r="Q399" s="570"/>
      <c r="R399" s="570"/>
      <c r="S399" s="570"/>
      <c r="T399" s="570"/>
      <c r="U399" s="570"/>
      <c r="V399" s="571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6" t="s">
        <v>72</v>
      </c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1"/>
      <c r="P400" s="561"/>
      <c r="Q400" s="561"/>
      <c r="R400" s="561"/>
      <c r="S400" s="561"/>
      <c r="T400" s="561"/>
      <c r="U400" s="561"/>
      <c r="V400" s="561"/>
      <c r="W400" s="561"/>
      <c r="X400" s="561"/>
      <c r="Y400" s="561"/>
      <c r="Z400" s="561"/>
      <c r="AA400" s="545"/>
      <c r="AB400" s="545"/>
      <c r="AC400" s="545"/>
    </row>
    <row r="401" spans="1:68" ht="27" customHeight="1" x14ac:dyDescent="0.25">
      <c r="A401" s="54" t="s">
        <v>618</v>
      </c>
      <c r="B401" s="54" t="s">
        <v>619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0"/>
      <c r="B403" s="561"/>
      <c r="C403" s="561"/>
      <c r="D403" s="561"/>
      <c r="E403" s="561"/>
      <c r="F403" s="561"/>
      <c r="G403" s="561"/>
      <c r="H403" s="561"/>
      <c r="I403" s="561"/>
      <c r="J403" s="561"/>
      <c r="K403" s="561"/>
      <c r="L403" s="561"/>
      <c r="M403" s="561"/>
      <c r="N403" s="561"/>
      <c r="O403" s="562"/>
      <c r="P403" s="569" t="s">
        <v>70</v>
      </c>
      <c r="Q403" s="570"/>
      <c r="R403" s="570"/>
      <c r="S403" s="570"/>
      <c r="T403" s="570"/>
      <c r="U403" s="570"/>
      <c r="V403" s="571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1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2"/>
      <c r="P404" s="569" t="s">
        <v>70</v>
      </c>
      <c r="Q404" s="570"/>
      <c r="R404" s="570"/>
      <c r="S404" s="570"/>
      <c r="T404" s="570"/>
      <c r="U404" s="570"/>
      <c r="V404" s="571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624</v>
      </c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1"/>
      <c r="P405" s="561"/>
      <c r="Q405" s="561"/>
      <c r="R405" s="561"/>
      <c r="S405" s="561"/>
      <c r="T405" s="561"/>
      <c r="U405" s="561"/>
      <c r="V405" s="561"/>
      <c r="W405" s="561"/>
      <c r="X405" s="561"/>
      <c r="Y405" s="561"/>
      <c r="Z405" s="561"/>
      <c r="AA405" s="544"/>
      <c r="AB405" s="544"/>
      <c r="AC405" s="544"/>
    </row>
    <row r="406" spans="1:68" ht="14.25" customHeight="1" x14ac:dyDescent="0.25">
      <c r="A406" s="566" t="s">
        <v>134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5"/>
      <c r="AB406" s="545"/>
      <c r="AC406" s="545"/>
    </row>
    <row r="407" spans="1:68" ht="27" customHeight="1" x14ac:dyDescent="0.25">
      <c r="A407" s="54" t="s">
        <v>625</v>
      </c>
      <c r="B407" s="54" t="s">
        <v>626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0"/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2"/>
      <c r="P408" s="569" t="s">
        <v>70</v>
      </c>
      <c r="Q408" s="570"/>
      <c r="R408" s="570"/>
      <c r="S408" s="570"/>
      <c r="T408" s="570"/>
      <c r="U408" s="570"/>
      <c r="V408" s="571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1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2"/>
      <c r="P409" s="569" t="s">
        <v>70</v>
      </c>
      <c r="Q409" s="570"/>
      <c r="R409" s="570"/>
      <c r="S409" s="570"/>
      <c r="T409" s="570"/>
      <c r="U409" s="570"/>
      <c r="V409" s="571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6" t="s">
        <v>63</v>
      </c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1"/>
      <c r="P410" s="561"/>
      <c r="Q410" s="561"/>
      <c r="R410" s="561"/>
      <c r="S410" s="561"/>
      <c r="T410" s="561"/>
      <c r="U410" s="561"/>
      <c r="V410" s="561"/>
      <c r="W410" s="561"/>
      <c r="X410" s="561"/>
      <c r="Y410" s="561"/>
      <c r="Z410" s="561"/>
      <c r="AA410" s="545"/>
      <c r="AB410" s="545"/>
      <c r="AC410" s="545"/>
    </row>
    <row r="411" spans="1:68" ht="27" customHeight="1" x14ac:dyDescent="0.25">
      <c r="A411" s="54" t="s">
        <v>628</v>
      </c>
      <c r="B411" s="54" t="s">
        <v>629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8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631</v>
      </c>
      <c r="B412" s="54" t="s">
        <v>632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634</v>
      </c>
      <c r="B413" s="54" t="s">
        <v>635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637</v>
      </c>
      <c r="B414" s="54" t="s">
        <v>638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0"/>
      <c r="B415" s="561"/>
      <c r="C415" s="561"/>
      <c r="D415" s="561"/>
      <c r="E415" s="561"/>
      <c r="F415" s="561"/>
      <c r="G415" s="561"/>
      <c r="H415" s="561"/>
      <c r="I415" s="561"/>
      <c r="J415" s="561"/>
      <c r="K415" s="561"/>
      <c r="L415" s="561"/>
      <c r="M415" s="561"/>
      <c r="N415" s="561"/>
      <c r="O415" s="562"/>
      <c r="P415" s="569" t="s">
        <v>70</v>
      </c>
      <c r="Q415" s="570"/>
      <c r="R415" s="570"/>
      <c r="S415" s="570"/>
      <c r="T415" s="570"/>
      <c r="U415" s="570"/>
      <c r="V415" s="571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1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2"/>
      <c r="P416" s="569" t="s">
        <v>70</v>
      </c>
      <c r="Q416" s="570"/>
      <c r="R416" s="570"/>
      <c r="S416" s="570"/>
      <c r="T416" s="570"/>
      <c r="U416" s="570"/>
      <c r="V416" s="571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639</v>
      </c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1"/>
      <c r="P417" s="561"/>
      <c r="Q417" s="561"/>
      <c r="R417" s="561"/>
      <c r="S417" s="561"/>
      <c r="T417" s="561"/>
      <c r="U417" s="561"/>
      <c r="V417" s="561"/>
      <c r="W417" s="561"/>
      <c r="X417" s="561"/>
      <c r="Y417" s="561"/>
      <c r="Z417" s="561"/>
      <c r="AA417" s="544"/>
      <c r="AB417" s="544"/>
      <c r="AC417" s="544"/>
    </row>
    <row r="418" spans="1:68" ht="14.25" customHeight="1" x14ac:dyDescent="0.25">
      <c r="A418" s="566" t="s">
        <v>63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5"/>
      <c r="AB418" s="545"/>
      <c r="AC418" s="545"/>
    </row>
    <row r="419" spans="1:68" ht="27" customHeight="1" x14ac:dyDescent="0.25">
      <c r="A419" s="54" t="s">
        <v>640</v>
      </c>
      <c r="B419" s="54" t="s">
        <v>641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0"/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2"/>
      <c r="P420" s="569" t="s">
        <v>70</v>
      </c>
      <c r="Q420" s="570"/>
      <c r="R420" s="570"/>
      <c r="S420" s="570"/>
      <c r="T420" s="570"/>
      <c r="U420" s="570"/>
      <c r="V420" s="571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1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2"/>
      <c r="P421" s="569" t="s">
        <v>70</v>
      </c>
      <c r="Q421" s="570"/>
      <c r="R421" s="570"/>
      <c r="S421" s="570"/>
      <c r="T421" s="570"/>
      <c r="U421" s="570"/>
      <c r="V421" s="571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643</v>
      </c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1"/>
      <c r="P422" s="561"/>
      <c r="Q422" s="561"/>
      <c r="R422" s="561"/>
      <c r="S422" s="561"/>
      <c r="T422" s="561"/>
      <c r="U422" s="561"/>
      <c r="V422" s="561"/>
      <c r="W422" s="561"/>
      <c r="X422" s="561"/>
      <c r="Y422" s="561"/>
      <c r="Z422" s="561"/>
      <c r="AA422" s="544"/>
      <c r="AB422" s="544"/>
      <c r="AC422" s="544"/>
    </row>
    <row r="423" spans="1:68" ht="14.25" customHeight="1" x14ac:dyDescent="0.25">
      <c r="A423" s="566" t="s">
        <v>63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5"/>
      <c r="AB423" s="545"/>
      <c r="AC423" s="545"/>
    </row>
    <row r="424" spans="1:68" ht="27" customHeight="1" x14ac:dyDescent="0.25">
      <c r="A424" s="54" t="s">
        <v>644</v>
      </c>
      <c r="B424" s="54" t="s">
        <v>645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0"/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2"/>
      <c r="P425" s="569" t="s">
        <v>70</v>
      </c>
      <c r="Q425" s="570"/>
      <c r="R425" s="570"/>
      <c r="S425" s="570"/>
      <c r="T425" s="570"/>
      <c r="U425" s="570"/>
      <c r="V425" s="571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1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2"/>
      <c r="P426" s="569" t="s">
        <v>70</v>
      </c>
      <c r="Q426" s="570"/>
      <c r="R426" s="570"/>
      <c r="S426" s="570"/>
      <c r="T426" s="570"/>
      <c r="U426" s="570"/>
      <c r="V426" s="571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647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647</v>
      </c>
      <c r="B428" s="561"/>
      <c r="C428" s="561"/>
      <c r="D428" s="561"/>
      <c r="E428" s="561"/>
      <c r="F428" s="561"/>
      <c r="G428" s="561"/>
      <c r="H428" s="561"/>
      <c r="I428" s="561"/>
      <c r="J428" s="561"/>
      <c r="K428" s="561"/>
      <c r="L428" s="561"/>
      <c r="M428" s="561"/>
      <c r="N428" s="561"/>
      <c r="O428" s="561"/>
      <c r="P428" s="561"/>
      <c r="Q428" s="561"/>
      <c r="R428" s="561"/>
      <c r="S428" s="561"/>
      <c r="T428" s="561"/>
      <c r="U428" s="561"/>
      <c r="V428" s="561"/>
      <c r="W428" s="561"/>
      <c r="X428" s="561"/>
      <c r="Y428" s="561"/>
      <c r="Z428" s="561"/>
      <c r="AA428" s="544"/>
      <c r="AB428" s="544"/>
      <c r="AC428" s="544"/>
    </row>
    <row r="429" spans="1:68" ht="14.25" customHeight="1" x14ac:dyDescent="0.25">
      <c r="A429" s="566" t="s">
        <v>102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5"/>
      <c r="AB429" s="545"/>
      <c r="AC429" s="545"/>
    </row>
    <row r="430" spans="1:68" ht="27" customHeight="1" x14ac:dyDescent="0.25">
      <c r="A430" s="54" t="s">
        <v>648</v>
      </c>
      <c r="B430" s="54" t="s">
        <v>649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customHeight="1" x14ac:dyDescent="0.25">
      <c r="A431" s="54" t="s">
        <v>651</v>
      </c>
      <c r="B431" s="54" t="s">
        <v>652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654</v>
      </c>
      <c r="B432" s="54" t="s">
        <v>655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657</v>
      </c>
      <c r="B433" s="54" t="s">
        <v>658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4" t="s">
        <v>659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661</v>
      </c>
      <c r="B434" s="54" t="s">
        <v>662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800</v>
      </c>
      <c r="Y435" s="550">
        <f t="shared" si="49"/>
        <v>802.56000000000006</v>
      </c>
      <c r="Z435" s="36">
        <f t="shared" si="50"/>
        <v>1.81792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854.5454545454545</v>
      </c>
      <c r="BN435" s="64">
        <f t="shared" si="52"/>
        <v>857.28</v>
      </c>
      <c r="BO435" s="64">
        <f t="shared" si="53"/>
        <v>1.4568764568764567</v>
      </c>
      <c r="BP435" s="64">
        <f t="shared" si="54"/>
        <v>1.4615384615384617</v>
      </c>
    </row>
    <row r="436" spans="1:68" ht="16.5" customHeight="1" x14ac:dyDescent="0.25">
      <c r="A436" s="54" t="s">
        <v>667</v>
      </c>
      <c r="B436" s="54" t="s">
        <v>668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3" t="s">
        <v>676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0"/>
      <c r="B443" s="561"/>
      <c r="C443" s="561"/>
      <c r="D443" s="561"/>
      <c r="E443" s="561"/>
      <c r="F443" s="561"/>
      <c r="G443" s="561"/>
      <c r="H443" s="561"/>
      <c r="I443" s="561"/>
      <c r="J443" s="561"/>
      <c r="K443" s="561"/>
      <c r="L443" s="561"/>
      <c r="M443" s="561"/>
      <c r="N443" s="561"/>
      <c r="O443" s="562"/>
      <c r="P443" s="569" t="s">
        <v>70</v>
      </c>
      <c r="Q443" s="570"/>
      <c r="R443" s="570"/>
      <c r="S443" s="570"/>
      <c r="T443" s="570"/>
      <c r="U443" s="570"/>
      <c r="V443" s="571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151.5151515151515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152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1.81792</v>
      </c>
      <c r="AA443" s="552"/>
      <c r="AB443" s="552"/>
      <c r="AC443" s="552"/>
    </row>
    <row r="444" spans="1:68" x14ac:dyDescent="0.2">
      <c r="A444" s="561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2"/>
      <c r="P444" s="569" t="s">
        <v>70</v>
      </c>
      <c r="Q444" s="570"/>
      <c r="R444" s="570"/>
      <c r="S444" s="570"/>
      <c r="T444" s="570"/>
      <c r="U444" s="570"/>
      <c r="V444" s="571"/>
      <c r="W444" s="37" t="s">
        <v>68</v>
      </c>
      <c r="X444" s="551">
        <f>IFERROR(SUM(X430:X442),"0")</f>
        <v>800</v>
      </c>
      <c r="Y444" s="551">
        <f>IFERROR(SUM(Y430:Y442),"0")</f>
        <v>802.56000000000006</v>
      </c>
      <c r="Z444" s="37"/>
      <c r="AA444" s="552"/>
      <c r="AB444" s="552"/>
      <c r="AC444" s="552"/>
    </row>
    <row r="445" spans="1:68" ht="14.25" customHeight="1" x14ac:dyDescent="0.25">
      <c r="A445" s="566" t="s">
        <v>134</v>
      </c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1"/>
      <c r="P445" s="561"/>
      <c r="Q445" s="561"/>
      <c r="R445" s="561"/>
      <c r="S445" s="561"/>
      <c r="T445" s="561"/>
      <c r="U445" s="561"/>
      <c r="V445" s="561"/>
      <c r="W445" s="561"/>
      <c r="X445" s="561"/>
      <c r="Y445" s="561"/>
      <c r="Z445" s="561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400</v>
      </c>
      <c r="Y446" s="550">
        <f>IFERROR(IF(X446="",0,CEILING((X446/$H446),1)*$H446),"")</f>
        <v>401.28000000000003</v>
      </c>
      <c r="Z446" s="36">
        <f>IFERROR(IF(Y446=0,"",ROUNDUP(Y446/H446,0)*0.01196),"")</f>
        <v>0.90895999999999999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427.27272727272725</v>
      </c>
      <c r="BN446" s="64">
        <f>IFERROR(Y446*I446/H446,"0")</f>
        <v>428.64</v>
      </c>
      <c r="BO446" s="64">
        <f>IFERROR(1/J446*(X446/H446),"0")</f>
        <v>0.72843822843822836</v>
      </c>
      <c r="BP446" s="64">
        <f>IFERROR(1/J446*(Y446/H446),"0")</f>
        <v>0.73076923076923084</v>
      </c>
    </row>
    <row r="447" spans="1:68" ht="16.5" customHeight="1" x14ac:dyDescent="0.25">
      <c r="A447" s="54" t="s">
        <v>686</v>
      </c>
      <c r="B447" s="54" t="s">
        <v>687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688</v>
      </c>
      <c r="B448" s="54" t="s">
        <v>689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0"/>
      <c r="B449" s="561"/>
      <c r="C449" s="561"/>
      <c r="D449" s="561"/>
      <c r="E449" s="561"/>
      <c r="F449" s="561"/>
      <c r="G449" s="561"/>
      <c r="H449" s="561"/>
      <c r="I449" s="561"/>
      <c r="J449" s="561"/>
      <c r="K449" s="561"/>
      <c r="L449" s="561"/>
      <c r="M449" s="561"/>
      <c r="N449" s="561"/>
      <c r="O449" s="562"/>
      <c r="P449" s="569" t="s">
        <v>70</v>
      </c>
      <c r="Q449" s="570"/>
      <c r="R449" s="570"/>
      <c r="S449" s="570"/>
      <c r="T449" s="570"/>
      <c r="U449" s="570"/>
      <c r="V449" s="571"/>
      <c r="W449" s="37" t="s">
        <v>71</v>
      </c>
      <c r="X449" s="551">
        <f>IFERROR(X446/H446,"0")+IFERROR(X447/H447,"0")+IFERROR(X448/H448,"0")</f>
        <v>75.757575757575751</v>
      </c>
      <c r="Y449" s="551">
        <f>IFERROR(Y446/H446,"0")+IFERROR(Y447/H447,"0")+IFERROR(Y448/H448,"0")</f>
        <v>76</v>
      </c>
      <c r="Z449" s="551">
        <f>IFERROR(IF(Z446="",0,Z446),"0")+IFERROR(IF(Z447="",0,Z447),"0")+IFERROR(IF(Z448="",0,Z448),"0")</f>
        <v>0.90895999999999999</v>
      </c>
      <c r="AA449" s="552"/>
      <c r="AB449" s="552"/>
      <c r="AC449" s="552"/>
    </row>
    <row r="450" spans="1:68" x14ac:dyDescent="0.2">
      <c r="A450" s="561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2"/>
      <c r="P450" s="569" t="s">
        <v>70</v>
      </c>
      <c r="Q450" s="570"/>
      <c r="R450" s="570"/>
      <c r="S450" s="570"/>
      <c r="T450" s="570"/>
      <c r="U450" s="570"/>
      <c r="V450" s="571"/>
      <c r="W450" s="37" t="s">
        <v>68</v>
      </c>
      <c r="X450" s="551">
        <f>IFERROR(SUM(X446:X448),"0")</f>
        <v>400</v>
      </c>
      <c r="Y450" s="551">
        <f>IFERROR(SUM(Y446:Y448),"0")</f>
        <v>401.28000000000003</v>
      </c>
      <c r="Z450" s="37"/>
      <c r="AA450" s="552"/>
      <c r="AB450" s="552"/>
      <c r="AC450" s="552"/>
    </row>
    <row r="451" spans="1:68" ht="14.25" customHeight="1" x14ac:dyDescent="0.25">
      <c r="A451" s="566" t="s">
        <v>63</v>
      </c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1"/>
      <c r="P451" s="561"/>
      <c r="Q451" s="561"/>
      <c r="R451" s="561"/>
      <c r="S451" s="561"/>
      <c r="T451" s="561"/>
      <c r="U451" s="561"/>
      <c r="V451" s="561"/>
      <c r="W451" s="561"/>
      <c r="X451" s="561"/>
      <c r="Y451" s="561"/>
      <c r="Z451" s="561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200</v>
      </c>
      <c r="Y452" s="550">
        <f t="shared" ref="Y452:Y457" si="55">IFERROR(IF(X452="",0,CEILING((X452/$H452),1)*$H452),"")</f>
        <v>200.64000000000001</v>
      </c>
      <c r="Z452" s="36">
        <f>IFERROR(IF(Y452=0,"",ROUNDUP(Y452/H452,0)*0.01196),"")</f>
        <v>0.45448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213.63636363636363</v>
      </c>
      <c r="BN452" s="64">
        <f t="shared" ref="BN452:BN457" si="57">IFERROR(Y452*I452/H452,"0")</f>
        <v>214.32</v>
      </c>
      <c r="BO452" s="64">
        <f t="shared" ref="BO452:BO457" si="58">IFERROR(1/J452*(X452/H452),"0")</f>
        <v>0.36421911421911418</v>
      </c>
      <c r="BP452" s="64">
        <f t="shared" ref="BP452:BP457" si="59">IFERROR(1/J452*(Y452/H452),"0")</f>
        <v>0.36538461538461542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300</v>
      </c>
      <c r="Y454" s="550">
        <f t="shared" si="55"/>
        <v>300.96000000000004</v>
      </c>
      <c r="Z454" s="36">
        <f>IFERROR(IF(Y454=0,"",ROUNDUP(Y454/H454,0)*0.01196),"")</f>
        <v>0.68171999999999999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320.45454545454544</v>
      </c>
      <c r="BN454" s="64">
        <f t="shared" si="57"/>
        <v>321.48</v>
      </c>
      <c r="BO454" s="64">
        <f t="shared" si="58"/>
        <v>0.54632867132867136</v>
      </c>
      <c r="BP454" s="64">
        <f t="shared" si="59"/>
        <v>0.54807692307692313</v>
      </c>
    </row>
    <row r="455" spans="1:68" ht="27" customHeight="1" x14ac:dyDescent="0.25">
      <c r="A455" s="54" t="s">
        <v>699</v>
      </c>
      <c r="B455" s="54" t="s">
        <v>700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703</v>
      </c>
      <c r="B457" s="54" t="s">
        <v>704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0"/>
      <c r="B458" s="561"/>
      <c r="C458" s="561"/>
      <c r="D458" s="561"/>
      <c r="E458" s="561"/>
      <c r="F458" s="561"/>
      <c r="G458" s="561"/>
      <c r="H458" s="561"/>
      <c r="I458" s="561"/>
      <c r="J458" s="561"/>
      <c r="K458" s="561"/>
      <c r="L458" s="561"/>
      <c r="M458" s="561"/>
      <c r="N458" s="561"/>
      <c r="O458" s="562"/>
      <c r="P458" s="569" t="s">
        <v>70</v>
      </c>
      <c r="Q458" s="570"/>
      <c r="R458" s="570"/>
      <c r="S458" s="570"/>
      <c r="T458" s="570"/>
      <c r="U458" s="570"/>
      <c r="V458" s="571"/>
      <c r="W458" s="37" t="s">
        <v>71</v>
      </c>
      <c r="X458" s="551">
        <f>IFERROR(X452/H452,"0")+IFERROR(X453/H453,"0")+IFERROR(X454/H454,"0")+IFERROR(X455/H455,"0")+IFERROR(X456/H456,"0")+IFERROR(X457/H457,"0")</f>
        <v>94.696969696969688</v>
      </c>
      <c r="Y458" s="551">
        <f>IFERROR(Y452/H452,"0")+IFERROR(Y453/H453,"0")+IFERROR(Y454/H454,"0")+IFERROR(Y455/H455,"0")+IFERROR(Y456/H456,"0")+IFERROR(Y457/H457,"0")</f>
        <v>95</v>
      </c>
      <c r="Z458" s="551">
        <f>IFERROR(IF(Z452="",0,Z452),"0")+IFERROR(IF(Z453="",0,Z453),"0")+IFERROR(IF(Z454="",0,Z454),"0")+IFERROR(IF(Z455="",0,Z455),"0")+IFERROR(IF(Z456="",0,Z456),"0")+IFERROR(IF(Z457="",0,Z457),"0")</f>
        <v>1.1362000000000001</v>
      </c>
      <c r="AA458" s="552"/>
      <c r="AB458" s="552"/>
      <c r="AC458" s="552"/>
    </row>
    <row r="459" spans="1:68" x14ac:dyDescent="0.2">
      <c r="A459" s="561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2"/>
      <c r="P459" s="569" t="s">
        <v>70</v>
      </c>
      <c r="Q459" s="570"/>
      <c r="R459" s="570"/>
      <c r="S459" s="570"/>
      <c r="T459" s="570"/>
      <c r="U459" s="570"/>
      <c r="V459" s="571"/>
      <c r="W459" s="37" t="s">
        <v>68</v>
      </c>
      <c r="X459" s="551">
        <f>IFERROR(SUM(X452:X457),"0")</f>
        <v>500</v>
      </c>
      <c r="Y459" s="551">
        <f>IFERROR(SUM(Y452:Y457),"0")</f>
        <v>501.6</v>
      </c>
      <c r="Z459" s="37"/>
      <c r="AA459" s="552"/>
      <c r="AB459" s="552"/>
      <c r="AC459" s="552"/>
    </row>
    <row r="460" spans="1:68" ht="14.25" customHeight="1" x14ac:dyDescent="0.25">
      <c r="A460" s="566" t="s">
        <v>72</v>
      </c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1"/>
      <c r="P460" s="561"/>
      <c r="Q460" s="561"/>
      <c r="R460" s="561"/>
      <c r="S460" s="561"/>
      <c r="T460" s="561"/>
      <c r="U460" s="561"/>
      <c r="V460" s="561"/>
      <c r="W460" s="561"/>
      <c r="X460" s="561"/>
      <c r="Y460" s="561"/>
      <c r="Z460" s="561"/>
      <c r="AA460" s="545"/>
      <c r="AB460" s="545"/>
      <c r="AC460" s="545"/>
    </row>
    <row r="461" spans="1:68" ht="16.5" customHeight="1" x14ac:dyDescent="0.25">
      <c r="A461" s="54" t="s">
        <v>705</v>
      </c>
      <c r="B461" s="54" t="s">
        <v>706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708</v>
      </c>
      <c r="B462" s="54" t="s">
        <v>709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0"/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2"/>
      <c r="P464" s="569" t="s">
        <v>70</v>
      </c>
      <c r="Q464" s="570"/>
      <c r="R464" s="570"/>
      <c r="S464" s="570"/>
      <c r="T464" s="570"/>
      <c r="U464" s="570"/>
      <c r="V464" s="571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1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2"/>
      <c r="P465" s="569" t="s">
        <v>70</v>
      </c>
      <c r="Q465" s="570"/>
      <c r="R465" s="570"/>
      <c r="S465" s="570"/>
      <c r="T465" s="570"/>
      <c r="U465" s="570"/>
      <c r="V465" s="571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714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714</v>
      </c>
      <c r="B467" s="561"/>
      <c r="C467" s="561"/>
      <c r="D467" s="561"/>
      <c r="E467" s="561"/>
      <c r="F467" s="561"/>
      <c r="G467" s="561"/>
      <c r="H467" s="561"/>
      <c r="I467" s="561"/>
      <c r="J467" s="561"/>
      <c r="K467" s="561"/>
      <c r="L467" s="561"/>
      <c r="M467" s="561"/>
      <c r="N467" s="561"/>
      <c r="O467" s="561"/>
      <c r="P467" s="561"/>
      <c r="Q467" s="561"/>
      <c r="R467" s="561"/>
      <c r="S467" s="561"/>
      <c r="T467" s="561"/>
      <c r="U467" s="561"/>
      <c r="V467" s="561"/>
      <c r="W467" s="561"/>
      <c r="X467" s="561"/>
      <c r="Y467" s="561"/>
      <c r="Z467" s="561"/>
      <c r="AA467" s="544"/>
      <c r="AB467" s="544"/>
      <c r="AC467" s="544"/>
    </row>
    <row r="468" spans="1:68" ht="14.25" customHeight="1" x14ac:dyDescent="0.25">
      <c r="A468" s="566" t="s">
        <v>102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5"/>
      <c r="AB468" s="545"/>
      <c r="AC468" s="545"/>
    </row>
    <row r="469" spans="1:68" ht="27" customHeight="1" x14ac:dyDescent="0.25">
      <c r="A469" s="54" t="s">
        <v>715</v>
      </c>
      <c r="B469" s="54" t="s">
        <v>716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718</v>
      </c>
      <c r="B470" s="54" t="s">
        <v>719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721</v>
      </c>
      <c r="B471" s="54" t="s">
        <v>722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60"/>
      <c r="B473" s="561"/>
      <c r="C473" s="561"/>
      <c r="D473" s="561"/>
      <c r="E473" s="561"/>
      <c r="F473" s="561"/>
      <c r="G473" s="561"/>
      <c r="H473" s="561"/>
      <c r="I473" s="561"/>
      <c r="J473" s="561"/>
      <c r="K473" s="561"/>
      <c r="L473" s="561"/>
      <c r="M473" s="561"/>
      <c r="N473" s="561"/>
      <c r="O473" s="562"/>
      <c r="P473" s="569" t="s">
        <v>70</v>
      </c>
      <c r="Q473" s="570"/>
      <c r="R473" s="570"/>
      <c r="S473" s="570"/>
      <c r="T473" s="570"/>
      <c r="U473" s="570"/>
      <c r="V473" s="571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1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2"/>
      <c r="P474" s="569" t="s">
        <v>70</v>
      </c>
      <c r="Q474" s="570"/>
      <c r="R474" s="570"/>
      <c r="S474" s="570"/>
      <c r="T474" s="570"/>
      <c r="U474" s="570"/>
      <c r="V474" s="571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6" t="s">
        <v>134</v>
      </c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1"/>
      <c r="P475" s="561"/>
      <c r="Q475" s="561"/>
      <c r="R475" s="561"/>
      <c r="S475" s="561"/>
      <c r="T475" s="561"/>
      <c r="U475" s="561"/>
      <c r="V475" s="561"/>
      <c r="W475" s="561"/>
      <c r="X475" s="561"/>
      <c r="Y475" s="561"/>
      <c r="Z475" s="561"/>
      <c r="AA475" s="545"/>
      <c r="AB475" s="545"/>
      <c r="AC475" s="545"/>
    </row>
    <row r="476" spans="1:68" ht="27" customHeight="1" x14ac:dyDescent="0.25">
      <c r="A476" s="54" t="s">
        <v>726</v>
      </c>
      <c r="B476" s="54" t="s">
        <v>727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731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0"/>
      <c r="B479" s="561"/>
      <c r="C479" s="561"/>
      <c r="D479" s="561"/>
      <c r="E479" s="561"/>
      <c r="F479" s="561"/>
      <c r="G479" s="561"/>
      <c r="H479" s="561"/>
      <c r="I479" s="561"/>
      <c r="J479" s="561"/>
      <c r="K479" s="561"/>
      <c r="L479" s="561"/>
      <c r="M479" s="561"/>
      <c r="N479" s="561"/>
      <c r="O479" s="562"/>
      <c r="P479" s="569" t="s">
        <v>70</v>
      </c>
      <c r="Q479" s="570"/>
      <c r="R479" s="570"/>
      <c r="S479" s="570"/>
      <c r="T479" s="570"/>
      <c r="U479" s="570"/>
      <c r="V479" s="571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1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2"/>
      <c r="P480" s="569" t="s">
        <v>70</v>
      </c>
      <c r="Q480" s="570"/>
      <c r="R480" s="570"/>
      <c r="S480" s="570"/>
      <c r="T480" s="570"/>
      <c r="U480" s="570"/>
      <c r="V480" s="571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6" t="s">
        <v>63</v>
      </c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1"/>
      <c r="P481" s="561"/>
      <c r="Q481" s="561"/>
      <c r="R481" s="561"/>
      <c r="S481" s="561"/>
      <c r="T481" s="561"/>
      <c r="U481" s="561"/>
      <c r="V481" s="561"/>
      <c r="W481" s="561"/>
      <c r="X481" s="561"/>
      <c r="Y481" s="561"/>
      <c r="Z481" s="561"/>
      <c r="AA481" s="545"/>
      <c r="AB481" s="545"/>
      <c r="AC481" s="545"/>
    </row>
    <row r="482" spans="1:68" ht="27" customHeight="1" x14ac:dyDescent="0.25">
      <c r="A482" s="54" t="s">
        <v>736</v>
      </c>
      <c r="B482" s="54" t="s">
        <v>737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739</v>
      </c>
      <c r="B483" s="54" t="s">
        <v>740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0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2"/>
      <c r="P484" s="569" t="s">
        <v>70</v>
      </c>
      <c r="Q484" s="570"/>
      <c r="R484" s="570"/>
      <c r="S484" s="570"/>
      <c r="T484" s="570"/>
      <c r="U484" s="570"/>
      <c r="V484" s="571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2"/>
      <c r="P485" s="569" t="s">
        <v>70</v>
      </c>
      <c r="Q485" s="570"/>
      <c r="R485" s="570"/>
      <c r="S485" s="570"/>
      <c r="T485" s="570"/>
      <c r="U485" s="570"/>
      <c r="V485" s="571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6" t="s">
        <v>72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5"/>
      <c r="AB486" s="545"/>
      <c r="AC486" s="545"/>
    </row>
    <row r="487" spans="1:68" ht="27" customHeight="1" x14ac:dyDescent="0.25">
      <c r="A487" s="54" t="s">
        <v>742</v>
      </c>
      <c r="B487" s="54" t="s">
        <v>743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745</v>
      </c>
      <c r="B488" s="54" t="s">
        <v>746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0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2"/>
      <c r="P489" s="569" t="s">
        <v>70</v>
      </c>
      <c r="Q489" s="570"/>
      <c r="R489" s="570"/>
      <c r="S489" s="570"/>
      <c r="T489" s="570"/>
      <c r="U489" s="570"/>
      <c r="V489" s="571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2"/>
      <c r="P490" s="569" t="s">
        <v>70</v>
      </c>
      <c r="Q490" s="570"/>
      <c r="R490" s="570"/>
      <c r="S490" s="570"/>
      <c r="T490" s="570"/>
      <c r="U490" s="570"/>
      <c r="V490" s="571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6" t="s">
        <v>164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5"/>
      <c r="AB491" s="545"/>
      <c r="AC491" s="545"/>
    </row>
    <row r="492" spans="1:68" ht="27" customHeight="1" x14ac:dyDescent="0.25">
      <c r="A492" s="54" t="s">
        <v>747</v>
      </c>
      <c r="B492" s="54" t="s">
        <v>748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750</v>
      </c>
      <c r="B493" s="54" t="s">
        <v>751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0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2"/>
      <c r="P494" s="569" t="s">
        <v>70</v>
      </c>
      <c r="Q494" s="570"/>
      <c r="R494" s="570"/>
      <c r="S494" s="570"/>
      <c r="T494" s="570"/>
      <c r="U494" s="570"/>
      <c r="V494" s="571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2"/>
      <c r="P495" s="569" t="s">
        <v>70</v>
      </c>
      <c r="Q495" s="570"/>
      <c r="R495" s="570"/>
      <c r="S495" s="570"/>
      <c r="T495" s="570"/>
      <c r="U495" s="570"/>
      <c r="V495" s="571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753</v>
      </c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1"/>
      <c r="P496" s="561"/>
      <c r="Q496" s="561"/>
      <c r="R496" s="561"/>
      <c r="S496" s="561"/>
      <c r="T496" s="561"/>
      <c r="U496" s="561"/>
      <c r="V496" s="561"/>
      <c r="W496" s="561"/>
      <c r="X496" s="561"/>
      <c r="Y496" s="561"/>
      <c r="Z496" s="561"/>
      <c r="AA496" s="544"/>
      <c r="AB496" s="544"/>
      <c r="AC496" s="544"/>
    </row>
    <row r="497" spans="1:68" ht="14.25" customHeight="1" x14ac:dyDescent="0.25">
      <c r="A497" s="566" t="s">
        <v>134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5"/>
      <c r="AB497" s="545"/>
      <c r="AC497" s="545"/>
    </row>
    <row r="498" spans="1:68" ht="27" customHeight="1" x14ac:dyDescent="0.25">
      <c r="A498" s="54" t="s">
        <v>754</v>
      </c>
      <c r="B498" s="54" t="s">
        <v>755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8" t="s">
        <v>756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0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562"/>
      <c r="P499" s="569" t="s">
        <v>70</v>
      </c>
      <c r="Q499" s="570"/>
      <c r="R499" s="570"/>
      <c r="S499" s="570"/>
      <c r="T499" s="570"/>
      <c r="U499" s="570"/>
      <c r="V499" s="571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2"/>
      <c r="P500" s="569" t="s">
        <v>70</v>
      </c>
      <c r="Q500" s="570"/>
      <c r="R500" s="570"/>
      <c r="S500" s="570"/>
      <c r="T500" s="570"/>
      <c r="U500" s="570"/>
      <c r="V500" s="571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6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14"/>
      <c r="P501" s="592" t="s">
        <v>758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5800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5844.2400000000007</v>
      </c>
      <c r="Z501" s="37"/>
      <c r="AA501" s="552"/>
      <c r="AB501" s="552"/>
      <c r="AC501" s="552"/>
    </row>
    <row r="502" spans="1:68" x14ac:dyDescent="0.2">
      <c r="A502" s="561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714"/>
      <c r="P502" s="592" t="s">
        <v>759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6164.0872960372963</v>
      </c>
      <c r="Y502" s="551">
        <f>IFERROR(SUM(BN22:BN498),"0")</f>
        <v>6210.4709999999995</v>
      </c>
      <c r="Z502" s="37"/>
      <c r="AA502" s="552"/>
      <c r="AB502" s="552"/>
      <c r="AC502" s="552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714"/>
      <c r="P503" s="592" t="s">
        <v>760</v>
      </c>
      <c r="Q503" s="593"/>
      <c r="R503" s="593"/>
      <c r="S503" s="593"/>
      <c r="T503" s="593"/>
      <c r="U503" s="593"/>
      <c r="V503" s="594"/>
      <c r="W503" s="37" t="s">
        <v>761</v>
      </c>
      <c r="X503" s="38">
        <f>ROUNDUP(SUM(BO22:BO498),0)</f>
        <v>11</v>
      </c>
      <c r="Y503" s="38">
        <f>ROUNDUP(SUM(BP22:BP498),0)</f>
        <v>11</v>
      </c>
      <c r="Z503" s="37"/>
      <c r="AA503" s="552"/>
      <c r="AB503" s="552"/>
      <c r="AC503" s="552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714"/>
      <c r="P504" s="592" t="s">
        <v>762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6439.0872960372963</v>
      </c>
      <c r="Y504" s="551">
        <f>GrossWeightTotalR+PalletQtyTotalR*25</f>
        <v>6485.4709999999995</v>
      </c>
      <c r="Z504" s="37"/>
      <c r="AA504" s="552"/>
      <c r="AB504" s="552"/>
      <c r="AC504" s="552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714"/>
      <c r="P505" s="592" t="s">
        <v>763</v>
      </c>
      <c r="Q505" s="593"/>
      <c r="R505" s="593"/>
      <c r="S505" s="593"/>
      <c r="T505" s="593"/>
      <c r="U505" s="593"/>
      <c r="V505" s="594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1052.6534576534575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1058</v>
      </c>
      <c r="Z505" s="37"/>
      <c r="AA505" s="552"/>
      <c r="AB505" s="552"/>
      <c r="AC505" s="552"/>
    </row>
    <row r="506" spans="1:68" ht="14.25" customHeight="1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714"/>
      <c r="P506" s="592" t="s">
        <v>764</v>
      </c>
      <c r="Q506" s="593"/>
      <c r="R506" s="593"/>
      <c r="S506" s="593"/>
      <c r="T506" s="593"/>
      <c r="U506" s="593"/>
      <c r="V506" s="594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12.221180000000002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9" t="s">
        <v>100</v>
      </c>
      <c r="D508" s="662"/>
      <c r="E508" s="662"/>
      <c r="F508" s="662"/>
      <c r="G508" s="662"/>
      <c r="H508" s="663"/>
      <c r="I508" s="579" t="s">
        <v>250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535</v>
      </c>
      <c r="U508" s="663"/>
      <c r="V508" s="579" t="s">
        <v>591</v>
      </c>
      <c r="W508" s="662"/>
      <c r="X508" s="662"/>
      <c r="Y508" s="663"/>
      <c r="Z508" s="546" t="s">
        <v>647</v>
      </c>
      <c r="AA508" s="579" t="s">
        <v>714</v>
      </c>
      <c r="AB508" s="663"/>
      <c r="AC508" s="52"/>
      <c r="AF508" s="547"/>
    </row>
    <row r="509" spans="1:68" ht="14.25" customHeight="1" thickTop="1" x14ac:dyDescent="0.2">
      <c r="A509" s="626" t="s">
        <v>767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193</v>
      </c>
      <c r="G509" s="579" t="s">
        <v>226</v>
      </c>
      <c r="H509" s="579" t="s">
        <v>100</v>
      </c>
      <c r="I509" s="579" t="s">
        <v>251</v>
      </c>
      <c r="J509" s="579" t="s">
        <v>291</v>
      </c>
      <c r="K509" s="579" t="s">
        <v>351</v>
      </c>
      <c r="L509" s="579" t="s">
        <v>394</v>
      </c>
      <c r="M509" s="579" t="s">
        <v>410</v>
      </c>
      <c r="N509" s="547"/>
      <c r="O509" s="579" t="s">
        <v>424</v>
      </c>
      <c r="P509" s="579" t="s">
        <v>434</v>
      </c>
      <c r="Q509" s="579" t="s">
        <v>441</v>
      </c>
      <c r="R509" s="579" t="s">
        <v>446</v>
      </c>
      <c r="S509" s="579" t="s">
        <v>525</v>
      </c>
      <c r="T509" s="579" t="s">
        <v>536</v>
      </c>
      <c r="U509" s="579" t="s">
        <v>571</v>
      </c>
      <c r="V509" s="579" t="s">
        <v>592</v>
      </c>
      <c r="W509" s="579" t="s">
        <v>624</v>
      </c>
      <c r="X509" s="579" t="s">
        <v>639</v>
      </c>
      <c r="Y509" s="579" t="s">
        <v>643</v>
      </c>
      <c r="Z509" s="579" t="s">
        <v>647</v>
      </c>
      <c r="AA509" s="579" t="s">
        <v>714</v>
      </c>
      <c r="AB509" s="579" t="s">
        <v>753</v>
      </c>
      <c r="AC509" s="52"/>
      <c r="AF509" s="547"/>
    </row>
    <row r="510" spans="1:68" ht="13.5" customHeight="1" thickBot="1" x14ac:dyDescent="0.25">
      <c r="A510" s="627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486.00000000000006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46">
        <f>IFERROR(Y87*1,"0")+IFERROR(Y88*1,"0")+IFERROR(Y89*1,"0")+IFERROR(Y93*1,"0")+IFERROR(Y94*1,"0")+IFERROR(Y95*1,"0")+IFERROR(Y96*1,"0")+IFERROR(Y97*1,"0")</f>
        <v>0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302.40000000000003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1123.2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304.2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1320</v>
      </c>
      <c r="U511" s="46">
        <f>IFERROR(Y367*1,"0")+IFERROR(Y368*1,"0")+IFERROR(Y369*1,"0")+IFERROR(Y373*1,"0")+IFERROR(Y377*1,"0")+IFERROR(Y378*1,"0")+IFERROR(Y382*1,"0")</f>
        <v>603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1705.4400000000003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D17:E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Q6:R6"/>
    <mergeCell ref="P200:T200"/>
    <mergeCell ref="P134:T134"/>
    <mergeCell ref="P243:T243"/>
    <mergeCell ref="A124:O125"/>
    <mergeCell ref="P436:T436"/>
    <mergeCell ref="P292:T292"/>
    <mergeCell ref="D102:E102"/>
    <mergeCell ref="P379:V379"/>
    <mergeCell ref="D196:E196"/>
    <mergeCell ref="P219:V219"/>
    <mergeCell ref="P145:V145"/>
    <mergeCell ref="P23:V23"/>
    <mergeCell ref="D57:E57"/>
    <mergeCell ref="U17:V1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H5:M5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V6:W9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P22:T2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P61:T61"/>
    <mergeCell ref="D200:E200"/>
    <mergeCell ref="A273:Z273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H17:H18"/>
    <mergeCell ref="P388:T388"/>
    <mergeCell ref="P27:T27"/>
    <mergeCell ref="D75:E75"/>
    <mergeCell ref="A78:O79"/>
    <mergeCell ref="A66:Z66"/>
    <mergeCell ref="A13:M1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A83:O84"/>
    <mergeCell ref="P450:V450"/>
    <mergeCell ref="A497:Z497"/>
    <mergeCell ref="P140:V140"/>
    <mergeCell ref="A192:Z192"/>
    <mergeCell ref="D471:E471"/>
    <mergeCell ref="D43:E43"/>
    <mergeCell ref="A272:Z272"/>
    <mergeCell ref="A406:Z406"/>
    <mergeCell ref="A381:Z381"/>
    <mergeCell ref="P216:T216"/>
    <mergeCell ref="P124:V124"/>
    <mergeCell ref="P360:V360"/>
    <mergeCell ref="D74:E74"/>
    <mergeCell ref="P151:V151"/>
    <mergeCell ref="P87:T87"/>
    <mergeCell ref="A203:Z203"/>
    <mergeCell ref="A51:Z51"/>
    <mergeCell ref="T5:U5"/>
    <mergeCell ref="P76:T76"/>
    <mergeCell ref="V5:W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D9:E9"/>
    <mergeCell ref="P197:T197"/>
    <mergeCell ref="A354:O355"/>
    <mergeCell ref="D118:E118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2:T492"/>
    <mergeCell ref="D31:E31"/>
    <mergeCell ref="D329:E329"/>
    <mergeCell ref="D229:E229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A48:O49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P125:V125"/>
    <mergeCell ref="P112:V112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P349:V349"/>
    <mergeCell ref="A108:Z108"/>
    <mergeCell ref="D166:E166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D5:E5"/>
    <mergeCell ref="P382:T382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D7:M7"/>
    <mergeCell ref="P91:V91"/>
    <mergeCell ref="P334:T334"/>
    <mergeCell ref="P394:T394"/>
    <mergeCell ref="D315:E315"/>
    <mergeCell ref="D144:E144"/>
    <mergeCell ref="D442:E442"/>
    <mergeCell ref="D302:E302"/>
    <mergeCell ref="P173:T173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P416:V416"/>
    <mergeCell ref="A241:Z241"/>
    <mergeCell ref="P45:V45"/>
    <mergeCell ref="A98:O99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34:Z34"/>
    <mergeCell ref="H9:I9"/>
    <mergeCell ref="P24:V24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V10:W10"/>
    <mergeCell ref="P232:V232"/>
    <mergeCell ref="D47:E47"/>
    <mergeCell ref="A50:Z50"/>
    <mergeCell ref="W17:W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2025-09-10T07:56:08Z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