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9,25 ПОКОМ КИ филиалы\3 машина Донецк_Мелитополь\"/>
    </mc:Choice>
  </mc:AlternateContent>
  <xr:revisionPtr revIDLastSave="0" documentId="13_ncr:1_{0239B46B-192C-4B09-9687-78DD090FC8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Y140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X113" i="1"/>
  <c r="X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3" i="1" l="1"/>
  <c r="Y37" i="1"/>
  <c r="Y45" i="1"/>
  <c r="Y49" i="1"/>
  <c r="Y58" i="1"/>
  <c r="Y64" i="1"/>
  <c r="Y70" i="1"/>
  <c r="BP76" i="1"/>
  <c r="BN76" i="1"/>
  <c r="Z76" i="1"/>
  <c r="BP89" i="1"/>
  <c r="BN89" i="1"/>
  <c r="Z89" i="1"/>
  <c r="Y91" i="1"/>
  <c r="BP94" i="1"/>
  <c r="BN94" i="1"/>
  <c r="Z94" i="1"/>
  <c r="Z98" i="1" s="1"/>
  <c r="Y98" i="1"/>
  <c r="BP103" i="1"/>
  <c r="BN103" i="1"/>
  <c r="Z103" i="1"/>
  <c r="Z106" i="1" s="1"/>
  <c r="BP111" i="1"/>
  <c r="BN111" i="1"/>
  <c r="Z111" i="1"/>
  <c r="Y113" i="1"/>
  <c r="Y120" i="1"/>
  <c r="BP115" i="1"/>
  <c r="BN115" i="1"/>
  <c r="Z115" i="1"/>
  <c r="Y119" i="1"/>
  <c r="BP123" i="1"/>
  <c r="BN123" i="1"/>
  <c r="Z123" i="1"/>
  <c r="Z124" i="1" s="1"/>
  <c r="Y125" i="1"/>
  <c r="G511" i="1"/>
  <c r="Y131" i="1"/>
  <c r="BP128" i="1"/>
  <c r="BN128" i="1"/>
  <c r="Z128" i="1"/>
  <c r="Z130" i="1" s="1"/>
  <c r="BP149" i="1"/>
  <c r="BN149" i="1"/>
  <c r="Z149" i="1"/>
  <c r="Z151" i="1" s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7" i="1"/>
  <c r="BN227" i="1"/>
  <c r="Z227" i="1"/>
  <c r="BP251" i="1"/>
  <c r="BN251" i="1"/>
  <c r="Z251" i="1"/>
  <c r="Y255" i="1"/>
  <c r="BP261" i="1"/>
  <c r="BN261" i="1"/>
  <c r="Z261" i="1"/>
  <c r="Z263" i="1" s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Z370" i="1"/>
  <c r="BP368" i="1"/>
  <c r="BN368" i="1"/>
  <c r="Z368" i="1"/>
  <c r="Y370" i="1"/>
  <c r="F511" i="1"/>
  <c r="H9" i="1"/>
  <c r="B511" i="1"/>
  <c r="X502" i="1"/>
  <c r="X503" i="1"/>
  <c r="X505" i="1"/>
  <c r="Y24" i="1"/>
  <c r="Z27" i="1"/>
  <c r="Z32" i="1" s="1"/>
  <c r="BN27" i="1"/>
  <c r="Y502" i="1" s="1"/>
  <c r="Z29" i="1"/>
  <c r="BN29" i="1"/>
  <c r="Z31" i="1"/>
  <c r="BN31" i="1"/>
  <c r="Z35" i="1"/>
  <c r="Z36" i="1" s="1"/>
  <c r="BN35" i="1"/>
  <c r="BP35" i="1"/>
  <c r="Y503" i="1" s="1"/>
  <c r="Z41" i="1"/>
  <c r="BN41" i="1"/>
  <c r="BP41" i="1"/>
  <c r="Z43" i="1"/>
  <c r="BN43" i="1"/>
  <c r="Y44" i="1"/>
  <c r="Y505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Z74" i="1"/>
  <c r="Z78" i="1" s="1"/>
  <c r="BN74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9" i="1"/>
  <c r="BP96" i="1"/>
  <c r="BN96" i="1"/>
  <c r="Z96" i="1"/>
  <c r="Y106" i="1"/>
  <c r="BP105" i="1"/>
  <c r="BN105" i="1"/>
  <c r="Z105" i="1"/>
  <c r="Y107" i="1"/>
  <c r="Y112" i="1"/>
  <c r="BP109" i="1"/>
  <c r="BN109" i="1"/>
  <c r="Z109" i="1"/>
  <c r="Z112" i="1" s="1"/>
  <c r="BP117" i="1"/>
  <c r="BN117" i="1"/>
  <c r="Z117" i="1"/>
  <c r="Y124" i="1"/>
  <c r="Y130" i="1"/>
  <c r="BP134" i="1"/>
  <c r="BN134" i="1"/>
  <c r="Z134" i="1"/>
  <c r="Z135" i="1" s="1"/>
  <c r="Y136" i="1"/>
  <c r="Y141" i="1"/>
  <c r="BP138" i="1"/>
  <c r="BN138" i="1"/>
  <c r="Z138" i="1"/>
  <c r="Z140" i="1" s="1"/>
  <c r="Y152" i="1"/>
  <c r="Y151" i="1"/>
  <c r="BP161" i="1"/>
  <c r="BN161" i="1"/>
  <c r="Z161" i="1"/>
  <c r="Z169" i="1" s="1"/>
  <c r="BP165" i="1"/>
  <c r="BN165" i="1"/>
  <c r="Z165" i="1"/>
  <c r="Y169" i="1"/>
  <c r="BP173" i="1"/>
  <c r="BN173" i="1"/>
  <c r="Z173" i="1"/>
  <c r="Z175" i="1" s="1"/>
  <c r="Y190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Z218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H511" i="1"/>
  <c r="Y146" i="1"/>
  <c r="I511" i="1"/>
  <c r="Y158" i="1"/>
  <c r="J511" i="1"/>
  <c r="Y185" i="1"/>
  <c r="BP209" i="1"/>
  <c r="BN209" i="1"/>
  <c r="Z209" i="1"/>
  <c r="BP217" i="1"/>
  <c r="BN217" i="1"/>
  <c r="Z217" i="1"/>
  <c r="Y219" i="1"/>
  <c r="K511" i="1"/>
  <c r="Y231" i="1"/>
  <c r="BP222" i="1"/>
  <c r="BN222" i="1"/>
  <c r="Z222" i="1"/>
  <c r="BP225" i="1"/>
  <c r="BN225" i="1"/>
  <c r="Z225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Z255" i="1" s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1" i="1"/>
  <c r="BP343" i="1"/>
  <c r="BN343" i="1"/>
  <c r="Z343" i="1"/>
  <c r="Z349" i="1" s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3" i="1" s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Y504" i="1" l="1"/>
  <c r="Z473" i="1"/>
  <c r="Z398" i="1"/>
  <c r="X504" i="1"/>
  <c r="Z303" i="1"/>
  <c r="Z293" i="1"/>
  <c r="Z415" i="1"/>
  <c r="Z231" i="1"/>
  <c r="Z44" i="1"/>
  <c r="Z506" i="1" s="1"/>
  <c r="Y501" i="1"/>
  <c r="Z213" i="1"/>
  <c r="Z119" i="1"/>
</calcChain>
</file>

<file path=xl/sharedStrings.xml><?xml version="1.0" encoding="utf-8"?>
<sst xmlns="http://schemas.openxmlformats.org/spreadsheetml/2006/main" count="2209" uniqueCount="805">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</sst>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811" t="s">
        <v>0</v>
      </c>
      <c r="E1" s="574"/>
      <c r="F1" s="574"/>
      <c r="G1" s="12" t="s">
        <v>1</v>
      </c>
      <c r="H1" s="811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858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8"/>
      <c r="R2" s="558"/>
      <c r="S2" s="558"/>
      <c r="T2" s="558"/>
      <c r="U2" s="558"/>
      <c r="V2" s="558"/>
      <c r="W2" s="558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8"/>
      <c r="Q3" s="558"/>
      <c r="R3" s="558"/>
      <c r="S3" s="558"/>
      <c r="T3" s="558"/>
      <c r="U3" s="558"/>
      <c r="V3" s="558"/>
      <c r="W3" s="558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812" t="s">
        <v>8</v>
      </c>
      <c r="B5" s="577"/>
      <c r="C5" s="578"/>
      <c r="D5" s="653"/>
      <c r="E5" s="655"/>
      <c r="F5" s="611" t="s">
        <v>9</v>
      </c>
      <c r="G5" s="578"/>
      <c r="H5" s="653"/>
      <c r="I5" s="654"/>
      <c r="J5" s="654"/>
      <c r="K5" s="654"/>
      <c r="L5" s="654"/>
      <c r="M5" s="655"/>
      <c r="N5" s="58"/>
      <c r="P5" s="24" t="s">
        <v>10</v>
      </c>
      <c r="Q5" s="596">
        <v>45908</v>
      </c>
      <c r="R5" s="597"/>
      <c r="T5" s="748" t="s">
        <v>11</v>
      </c>
      <c r="U5" s="736"/>
      <c r="V5" s="750" t="s">
        <v>12</v>
      </c>
      <c r="W5" s="597"/>
      <c r="AB5" s="51"/>
      <c r="AC5" s="51"/>
      <c r="AD5" s="51"/>
      <c r="AE5" s="51"/>
    </row>
    <row r="6" spans="1:32" s="543" customFormat="1" ht="24" customHeight="1" x14ac:dyDescent="0.2">
      <c r="A6" s="812" t="s">
        <v>13</v>
      </c>
      <c r="B6" s="577"/>
      <c r="C6" s="578"/>
      <c r="D6" s="658" t="s">
        <v>14</v>
      </c>
      <c r="E6" s="659"/>
      <c r="F6" s="659"/>
      <c r="G6" s="659"/>
      <c r="H6" s="659"/>
      <c r="I6" s="659"/>
      <c r="J6" s="659"/>
      <c r="K6" s="659"/>
      <c r="L6" s="659"/>
      <c r="M6" s="597"/>
      <c r="N6" s="59"/>
      <c r="P6" s="24" t="s">
        <v>15</v>
      </c>
      <c r="Q6" s="586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56" t="s">
        <v>16</v>
      </c>
      <c r="U6" s="736"/>
      <c r="V6" s="674" t="s">
        <v>17</v>
      </c>
      <c r="W6" s="675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831" t="str">
        <f>IFERROR(VLOOKUP(DeliveryAddress,Table,3,0),1)</f>
        <v>4</v>
      </c>
      <c r="E7" s="832"/>
      <c r="F7" s="832"/>
      <c r="G7" s="832"/>
      <c r="H7" s="832"/>
      <c r="I7" s="832"/>
      <c r="J7" s="832"/>
      <c r="K7" s="832"/>
      <c r="L7" s="832"/>
      <c r="M7" s="752"/>
      <c r="N7" s="60"/>
      <c r="P7" s="24"/>
      <c r="Q7" s="42"/>
      <c r="R7" s="42"/>
      <c r="T7" s="558"/>
      <c r="U7" s="736"/>
      <c r="V7" s="676"/>
      <c r="W7" s="677"/>
      <c r="AB7" s="51"/>
      <c r="AC7" s="51"/>
      <c r="AD7" s="51"/>
      <c r="AE7" s="51"/>
    </row>
    <row r="8" spans="1:32" s="543" customFormat="1" ht="25.5" customHeight="1" x14ac:dyDescent="0.2">
      <c r="A8" s="593" t="s">
        <v>18</v>
      </c>
      <c r="B8" s="570"/>
      <c r="C8" s="571"/>
      <c r="D8" s="838"/>
      <c r="E8" s="839"/>
      <c r="F8" s="839"/>
      <c r="G8" s="839"/>
      <c r="H8" s="839"/>
      <c r="I8" s="839"/>
      <c r="J8" s="839"/>
      <c r="K8" s="839"/>
      <c r="L8" s="839"/>
      <c r="M8" s="840"/>
      <c r="N8" s="61"/>
      <c r="P8" s="24" t="s">
        <v>19</v>
      </c>
      <c r="Q8" s="751">
        <v>0.41666666666666669</v>
      </c>
      <c r="R8" s="752"/>
      <c r="T8" s="558"/>
      <c r="U8" s="736"/>
      <c r="V8" s="676"/>
      <c r="W8" s="677"/>
      <c r="AB8" s="51"/>
      <c r="AC8" s="51"/>
      <c r="AD8" s="51"/>
      <c r="AE8" s="51"/>
    </row>
    <row r="9" spans="1:32" s="543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8"/>
      <c r="C9" s="558"/>
      <c r="D9" s="627"/>
      <c r="E9" s="628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8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628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8"/>
      <c r="L9" s="628"/>
      <c r="M9" s="628"/>
      <c r="N9" s="541"/>
      <c r="P9" s="26" t="s">
        <v>20</v>
      </c>
      <c r="Q9" s="787"/>
      <c r="R9" s="616"/>
      <c r="T9" s="558"/>
      <c r="U9" s="736"/>
      <c r="V9" s="678"/>
      <c r="W9" s="67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8"/>
      <c r="C10" s="558"/>
      <c r="D10" s="627"/>
      <c r="E10" s="628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8"/>
      <c r="H10" s="690" t="str">
        <f>IFERROR(VLOOKUP($D$10,Proxy,2,FALSE),"")</f>
        <v/>
      </c>
      <c r="I10" s="558"/>
      <c r="J10" s="558"/>
      <c r="K10" s="558"/>
      <c r="L10" s="558"/>
      <c r="M10" s="558"/>
      <c r="N10" s="542"/>
      <c r="P10" s="26" t="s">
        <v>21</v>
      </c>
      <c r="Q10" s="757"/>
      <c r="R10" s="758"/>
      <c r="U10" s="24" t="s">
        <v>22</v>
      </c>
      <c r="V10" s="870" t="s">
        <v>23</v>
      </c>
      <c r="W10" s="675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8"/>
      <c r="R11" s="597"/>
      <c r="U11" s="24" t="s">
        <v>26</v>
      </c>
      <c r="V11" s="615" t="s">
        <v>27</v>
      </c>
      <c r="W11" s="616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20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751"/>
      <c r="R12" s="752"/>
      <c r="S12" s="23"/>
      <c r="U12" s="24"/>
      <c r="V12" s="574"/>
      <c r="W12" s="558"/>
      <c r="AB12" s="51"/>
      <c r="AC12" s="51"/>
      <c r="AD12" s="51"/>
      <c r="AE12" s="51"/>
    </row>
    <row r="13" spans="1:32" s="543" customFormat="1" ht="23.25" customHeight="1" x14ac:dyDescent="0.2">
      <c r="A13" s="720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615"/>
      <c r="R13" s="6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20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3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74" t="s">
        <v>34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5"/>
      <c r="Q16" s="775"/>
      <c r="R16" s="775"/>
      <c r="S16" s="775"/>
      <c r="T16" s="7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3" t="s">
        <v>35</v>
      </c>
      <c r="B17" s="553" t="s">
        <v>36</v>
      </c>
      <c r="C17" s="782" t="s">
        <v>37</v>
      </c>
      <c r="D17" s="553" t="s">
        <v>38</v>
      </c>
      <c r="E17" s="554"/>
      <c r="F17" s="553" t="s">
        <v>39</v>
      </c>
      <c r="G17" s="553" t="s">
        <v>40</v>
      </c>
      <c r="H17" s="553" t="s">
        <v>41</v>
      </c>
      <c r="I17" s="553" t="s">
        <v>42</v>
      </c>
      <c r="J17" s="553" t="s">
        <v>43</v>
      </c>
      <c r="K17" s="553" t="s">
        <v>44</v>
      </c>
      <c r="L17" s="553" t="s">
        <v>45</v>
      </c>
      <c r="M17" s="553" t="s">
        <v>46</v>
      </c>
      <c r="N17" s="553" t="s">
        <v>47</v>
      </c>
      <c r="O17" s="553" t="s">
        <v>48</v>
      </c>
      <c r="P17" s="553" t="s">
        <v>49</v>
      </c>
      <c r="Q17" s="800"/>
      <c r="R17" s="800"/>
      <c r="S17" s="800"/>
      <c r="T17" s="554"/>
      <c r="U17" s="592" t="s">
        <v>50</v>
      </c>
      <c r="V17" s="578"/>
      <c r="W17" s="553" t="s">
        <v>51</v>
      </c>
      <c r="X17" s="553" t="s">
        <v>52</v>
      </c>
      <c r="Y17" s="584" t="s">
        <v>53</v>
      </c>
      <c r="Z17" s="668" t="s">
        <v>54</v>
      </c>
      <c r="AA17" s="605" t="s">
        <v>55</v>
      </c>
      <c r="AB17" s="605" t="s">
        <v>56</v>
      </c>
      <c r="AC17" s="605" t="s">
        <v>57</v>
      </c>
      <c r="AD17" s="605" t="s">
        <v>58</v>
      </c>
      <c r="AE17" s="606"/>
      <c r="AF17" s="607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555"/>
      <c r="E18" s="556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555"/>
      <c r="Q18" s="801"/>
      <c r="R18" s="801"/>
      <c r="S18" s="801"/>
      <c r="T18" s="556"/>
      <c r="U18" s="67" t="s">
        <v>60</v>
      </c>
      <c r="V18" s="67" t="s">
        <v>61</v>
      </c>
      <c r="W18" s="566"/>
      <c r="X18" s="566"/>
      <c r="Y18" s="585"/>
      <c r="Z18" s="669"/>
      <c r="AA18" s="670"/>
      <c r="AB18" s="670"/>
      <c r="AC18" s="670"/>
      <c r="AD18" s="608"/>
      <c r="AE18" s="609"/>
      <c r="AF18" s="610"/>
      <c r="AG18" s="66"/>
      <c r="BD18" s="65"/>
    </row>
    <row r="19" spans="1:68" ht="27.75" customHeight="1" x14ac:dyDescent="0.2">
      <c r="A19" s="580" t="s">
        <v>62</v>
      </c>
      <c r="B19" s="581"/>
      <c r="C19" s="581"/>
      <c r="D19" s="581"/>
      <c r="E19" s="581"/>
      <c r="F19" s="581"/>
      <c r="G19" s="581"/>
      <c r="H19" s="581"/>
      <c r="I19" s="581"/>
      <c r="J19" s="581"/>
      <c r="K19" s="581"/>
      <c r="L19" s="581"/>
      <c r="M19" s="581"/>
      <c r="N19" s="581"/>
      <c r="O19" s="581"/>
      <c r="P19" s="581"/>
      <c r="Q19" s="581"/>
      <c r="R19" s="581"/>
      <c r="S19" s="581"/>
      <c r="T19" s="581"/>
      <c r="U19" s="581"/>
      <c r="V19" s="581"/>
      <c r="W19" s="581"/>
      <c r="X19" s="581"/>
      <c r="Y19" s="581"/>
      <c r="Z19" s="581"/>
      <c r="AA19" s="48"/>
      <c r="AB19" s="48"/>
      <c r="AC19" s="48"/>
    </row>
    <row r="20" spans="1:68" ht="16.5" customHeight="1" x14ac:dyDescent="0.25">
      <c r="A20" s="568" t="s">
        <v>62</v>
      </c>
      <c r="B20" s="558"/>
      <c r="C20" s="558"/>
      <c r="D20" s="558"/>
      <c r="E20" s="558"/>
      <c r="F20" s="558"/>
      <c r="G20" s="558"/>
      <c r="H20" s="558"/>
      <c r="I20" s="558"/>
      <c r="J20" s="558"/>
      <c r="K20" s="558"/>
      <c r="L20" s="558"/>
      <c r="M20" s="558"/>
      <c r="N20" s="558"/>
      <c r="O20" s="558"/>
      <c r="P20" s="558"/>
      <c r="Q20" s="558"/>
      <c r="R20" s="558"/>
      <c r="S20" s="558"/>
      <c r="T20" s="558"/>
      <c r="U20" s="558"/>
      <c r="V20" s="558"/>
      <c r="W20" s="558"/>
      <c r="X20" s="558"/>
      <c r="Y20" s="558"/>
      <c r="Z20" s="558"/>
      <c r="AA20" s="544"/>
      <c r="AB20" s="544"/>
      <c r="AC20" s="544"/>
    </row>
    <row r="21" spans="1:68" ht="14.25" customHeight="1" x14ac:dyDescent="0.25">
      <c r="A21" s="567" t="s">
        <v>63</v>
      </c>
      <c r="B21" s="558"/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8"/>
      <c r="N21" s="558"/>
      <c r="O21" s="558"/>
      <c r="P21" s="558"/>
      <c r="Q21" s="558"/>
      <c r="R21" s="558"/>
      <c r="S21" s="558"/>
      <c r="T21" s="558"/>
      <c r="U21" s="558"/>
      <c r="V21" s="558"/>
      <c r="W21" s="558"/>
      <c r="X21" s="558"/>
      <c r="Y21" s="558"/>
      <c r="Z21" s="558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8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7"/>
      <c r="B23" s="558"/>
      <c r="C23" s="558"/>
      <c r="D23" s="558"/>
      <c r="E23" s="558"/>
      <c r="F23" s="558"/>
      <c r="G23" s="558"/>
      <c r="H23" s="558"/>
      <c r="I23" s="558"/>
      <c r="J23" s="558"/>
      <c r="K23" s="558"/>
      <c r="L23" s="558"/>
      <c r="M23" s="558"/>
      <c r="N23" s="558"/>
      <c r="O23" s="559"/>
      <c r="P23" s="569" t="s">
        <v>70</v>
      </c>
      <c r="Q23" s="570"/>
      <c r="R23" s="570"/>
      <c r="S23" s="570"/>
      <c r="T23" s="570"/>
      <c r="U23" s="570"/>
      <c r="V23" s="571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58"/>
      <c r="B24" s="558"/>
      <c r="C24" s="558"/>
      <c r="D24" s="558"/>
      <c r="E24" s="558"/>
      <c r="F24" s="558"/>
      <c r="G24" s="558"/>
      <c r="H24" s="558"/>
      <c r="I24" s="558"/>
      <c r="J24" s="558"/>
      <c r="K24" s="558"/>
      <c r="L24" s="558"/>
      <c r="M24" s="558"/>
      <c r="N24" s="558"/>
      <c r="O24" s="559"/>
      <c r="P24" s="569" t="s">
        <v>70</v>
      </c>
      <c r="Q24" s="570"/>
      <c r="R24" s="570"/>
      <c r="S24" s="570"/>
      <c r="T24" s="570"/>
      <c r="U24" s="570"/>
      <c r="V24" s="571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7" t="s">
        <v>72</v>
      </c>
      <c r="B25" s="558"/>
      <c r="C25" s="558"/>
      <c r="D25" s="558"/>
      <c r="E25" s="558"/>
      <c r="F25" s="558"/>
      <c r="G25" s="558"/>
      <c r="H25" s="558"/>
      <c r="I25" s="558"/>
      <c r="J25" s="558"/>
      <c r="K25" s="558"/>
      <c r="L25" s="558"/>
      <c r="M25" s="558"/>
      <c r="N25" s="558"/>
      <c r="O25" s="558"/>
      <c r="P25" s="558"/>
      <c r="Q25" s="558"/>
      <c r="R25" s="558"/>
      <c r="S25" s="558"/>
      <c r="T25" s="558"/>
      <c r="U25" s="558"/>
      <c r="V25" s="558"/>
      <c r="W25" s="558"/>
      <c r="X25" s="558"/>
      <c r="Y25" s="558"/>
      <c r="Z25" s="558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5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6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4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7"/>
      <c r="B32" s="558"/>
      <c r="C32" s="558"/>
      <c r="D32" s="558"/>
      <c r="E32" s="558"/>
      <c r="F32" s="558"/>
      <c r="G32" s="558"/>
      <c r="H32" s="558"/>
      <c r="I32" s="558"/>
      <c r="J32" s="558"/>
      <c r="K32" s="558"/>
      <c r="L32" s="558"/>
      <c r="M32" s="558"/>
      <c r="N32" s="558"/>
      <c r="O32" s="559"/>
      <c r="P32" s="569" t="s">
        <v>70</v>
      </c>
      <c r="Q32" s="570"/>
      <c r="R32" s="570"/>
      <c r="S32" s="570"/>
      <c r="T32" s="570"/>
      <c r="U32" s="570"/>
      <c r="V32" s="571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58"/>
      <c r="B33" s="558"/>
      <c r="C33" s="558"/>
      <c r="D33" s="558"/>
      <c r="E33" s="558"/>
      <c r="F33" s="558"/>
      <c r="G33" s="558"/>
      <c r="H33" s="558"/>
      <c r="I33" s="558"/>
      <c r="J33" s="558"/>
      <c r="K33" s="558"/>
      <c r="L33" s="558"/>
      <c r="M33" s="558"/>
      <c r="N33" s="558"/>
      <c r="O33" s="559"/>
      <c r="P33" s="569" t="s">
        <v>70</v>
      </c>
      <c r="Q33" s="570"/>
      <c r="R33" s="570"/>
      <c r="S33" s="570"/>
      <c r="T33" s="570"/>
      <c r="U33" s="570"/>
      <c r="V33" s="571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7" t="s">
        <v>94</v>
      </c>
      <c r="B34" s="558"/>
      <c r="C34" s="558"/>
      <c r="D34" s="558"/>
      <c r="E34" s="558"/>
      <c r="F34" s="558"/>
      <c r="G34" s="558"/>
      <c r="H34" s="558"/>
      <c r="I34" s="558"/>
      <c r="J34" s="558"/>
      <c r="K34" s="558"/>
      <c r="L34" s="558"/>
      <c r="M34" s="558"/>
      <c r="N34" s="558"/>
      <c r="O34" s="558"/>
      <c r="P34" s="558"/>
      <c r="Q34" s="558"/>
      <c r="R34" s="558"/>
      <c r="S34" s="558"/>
      <c r="T34" s="558"/>
      <c r="U34" s="558"/>
      <c r="V34" s="558"/>
      <c r="W34" s="558"/>
      <c r="X34" s="558"/>
      <c r="Y34" s="558"/>
      <c r="Z34" s="558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7"/>
      <c r="B36" s="558"/>
      <c r="C36" s="558"/>
      <c r="D36" s="558"/>
      <c r="E36" s="558"/>
      <c r="F36" s="558"/>
      <c r="G36" s="558"/>
      <c r="H36" s="558"/>
      <c r="I36" s="558"/>
      <c r="J36" s="558"/>
      <c r="K36" s="558"/>
      <c r="L36" s="558"/>
      <c r="M36" s="558"/>
      <c r="N36" s="558"/>
      <c r="O36" s="559"/>
      <c r="P36" s="569" t="s">
        <v>70</v>
      </c>
      <c r="Q36" s="570"/>
      <c r="R36" s="570"/>
      <c r="S36" s="570"/>
      <c r="T36" s="570"/>
      <c r="U36" s="570"/>
      <c r="V36" s="571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58"/>
      <c r="B37" s="558"/>
      <c r="C37" s="558"/>
      <c r="D37" s="558"/>
      <c r="E37" s="558"/>
      <c r="F37" s="558"/>
      <c r="G37" s="558"/>
      <c r="H37" s="558"/>
      <c r="I37" s="558"/>
      <c r="J37" s="558"/>
      <c r="K37" s="558"/>
      <c r="L37" s="558"/>
      <c r="M37" s="558"/>
      <c r="N37" s="558"/>
      <c r="O37" s="559"/>
      <c r="P37" s="569" t="s">
        <v>70</v>
      </c>
      <c r="Q37" s="570"/>
      <c r="R37" s="570"/>
      <c r="S37" s="570"/>
      <c r="T37" s="570"/>
      <c r="U37" s="570"/>
      <c r="V37" s="571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580" t="s">
        <v>100</v>
      </c>
      <c r="B38" s="581"/>
      <c r="C38" s="581"/>
      <c r="D38" s="581"/>
      <c r="E38" s="581"/>
      <c r="F38" s="581"/>
      <c r="G38" s="581"/>
      <c r="H38" s="581"/>
      <c r="I38" s="581"/>
      <c r="J38" s="581"/>
      <c r="K38" s="581"/>
      <c r="L38" s="581"/>
      <c r="M38" s="581"/>
      <c r="N38" s="581"/>
      <c r="O38" s="581"/>
      <c r="P38" s="581"/>
      <c r="Q38" s="581"/>
      <c r="R38" s="581"/>
      <c r="S38" s="581"/>
      <c r="T38" s="581"/>
      <c r="U38" s="581"/>
      <c r="V38" s="581"/>
      <c r="W38" s="581"/>
      <c r="X38" s="581"/>
      <c r="Y38" s="581"/>
      <c r="Z38" s="581"/>
      <c r="AA38" s="48"/>
      <c r="AB38" s="48"/>
      <c r="AC38" s="48"/>
    </row>
    <row r="39" spans="1:68" ht="16.5" customHeight="1" x14ac:dyDescent="0.25">
      <c r="A39" s="568" t="s">
        <v>101</v>
      </c>
      <c r="B39" s="558"/>
      <c r="C39" s="558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58"/>
      <c r="R39" s="558"/>
      <c r="S39" s="558"/>
      <c r="T39" s="558"/>
      <c r="U39" s="558"/>
      <c r="V39" s="558"/>
      <c r="W39" s="558"/>
      <c r="X39" s="558"/>
      <c r="Y39" s="558"/>
      <c r="Z39" s="558"/>
      <c r="AA39" s="544"/>
      <c r="AB39" s="544"/>
      <c r="AC39" s="544"/>
    </row>
    <row r="40" spans="1:68" ht="14.25" customHeight="1" x14ac:dyDescent="0.25">
      <c r="A40" s="567" t="s">
        <v>102</v>
      </c>
      <c r="B40" s="558"/>
      <c r="C40" s="558"/>
      <c r="D40" s="558"/>
      <c r="E40" s="558"/>
      <c r="F40" s="558"/>
      <c r="G40" s="558"/>
      <c r="H40" s="558"/>
      <c r="I40" s="558"/>
      <c r="J40" s="558"/>
      <c r="K40" s="558"/>
      <c r="L40" s="558"/>
      <c r="M40" s="558"/>
      <c r="N40" s="558"/>
      <c r="O40" s="558"/>
      <c r="P40" s="558"/>
      <c r="Q40" s="558"/>
      <c r="R40" s="558"/>
      <c r="S40" s="558"/>
      <c r="T40" s="558"/>
      <c r="U40" s="558"/>
      <c r="V40" s="558"/>
      <c r="W40" s="558"/>
      <c r="X40" s="558"/>
      <c r="Y40" s="558"/>
      <c r="Z40" s="558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7"/>
      <c r="B44" s="558"/>
      <c r="C44" s="558"/>
      <c r="D44" s="558"/>
      <c r="E44" s="558"/>
      <c r="F44" s="558"/>
      <c r="G44" s="558"/>
      <c r="H44" s="558"/>
      <c r="I44" s="558"/>
      <c r="J44" s="558"/>
      <c r="K44" s="558"/>
      <c r="L44" s="558"/>
      <c r="M44" s="558"/>
      <c r="N44" s="558"/>
      <c r="O44" s="559"/>
      <c r="P44" s="569" t="s">
        <v>70</v>
      </c>
      <c r="Q44" s="570"/>
      <c r="R44" s="570"/>
      <c r="S44" s="570"/>
      <c r="T44" s="570"/>
      <c r="U44" s="570"/>
      <c r="V44" s="571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58"/>
      <c r="B45" s="558"/>
      <c r="C45" s="558"/>
      <c r="D45" s="558"/>
      <c r="E45" s="558"/>
      <c r="F45" s="558"/>
      <c r="G45" s="558"/>
      <c r="H45" s="558"/>
      <c r="I45" s="558"/>
      <c r="J45" s="558"/>
      <c r="K45" s="558"/>
      <c r="L45" s="558"/>
      <c r="M45" s="558"/>
      <c r="N45" s="558"/>
      <c r="O45" s="559"/>
      <c r="P45" s="569" t="s">
        <v>70</v>
      </c>
      <c r="Q45" s="570"/>
      <c r="R45" s="570"/>
      <c r="S45" s="570"/>
      <c r="T45" s="570"/>
      <c r="U45" s="570"/>
      <c r="V45" s="571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7" t="s">
        <v>72</v>
      </c>
      <c r="B46" s="558"/>
      <c r="C46" s="558"/>
      <c r="D46" s="558"/>
      <c r="E46" s="558"/>
      <c r="F46" s="558"/>
      <c r="G46" s="558"/>
      <c r="H46" s="558"/>
      <c r="I46" s="558"/>
      <c r="J46" s="558"/>
      <c r="K46" s="558"/>
      <c r="L46" s="558"/>
      <c r="M46" s="558"/>
      <c r="N46" s="558"/>
      <c r="O46" s="558"/>
      <c r="P46" s="558"/>
      <c r="Q46" s="558"/>
      <c r="R46" s="558"/>
      <c r="S46" s="558"/>
      <c r="T46" s="558"/>
      <c r="U46" s="558"/>
      <c r="V46" s="558"/>
      <c r="W46" s="558"/>
      <c r="X46" s="558"/>
      <c r="Y46" s="558"/>
      <c r="Z46" s="558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7"/>
      <c r="B48" s="558"/>
      <c r="C48" s="558"/>
      <c r="D48" s="558"/>
      <c r="E48" s="558"/>
      <c r="F48" s="558"/>
      <c r="G48" s="558"/>
      <c r="H48" s="558"/>
      <c r="I48" s="558"/>
      <c r="J48" s="558"/>
      <c r="K48" s="558"/>
      <c r="L48" s="558"/>
      <c r="M48" s="558"/>
      <c r="N48" s="558"/>
      <c r="O48" s="559"/>
      <c r="P48" s="569" t="s">
        <v>70</v>
      </c>
      <c r="Q48" s="570"/>
      <c r="R48" s="570"/>
      <c r="S48" s="570"/>
      <c r="T48" s="570"/>
      <c r="U48" s="570"/>
      <c r="V48" s="571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58"/>
      <c r="B49" s="558"/>
      <c r="C49" s="558"/>
      <c r="D49" s="558"/>
      <c r="E49" s="558"/>
      <c r="F49" s="558"/>
      <c r="G49" s="558"/>
      <c r="H49" s="558"/>
      <c r="I49" s="558"/>
      <c r="J49" s="558"/>
      <c r="K49" s="558"/>
      <c r="L49" s="558"/>
      <c r="M49" s="558"/>
      <c r="N49" s="558"/>
      <c r="O49" s="559"/>
      <c r="P49" s="569" t="s">
        <v>70</v>
      </c>
      <c r="Q49" s="570"/>
      <c r="R49" s="570"/>
      <c r="S49" s="570"/>
      <c r="T49" s="570"/>
      <c r="U49" s="570"/>
      <c r="V49" s="571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68" t="s">
        <v>116</v>
      </c>
      <c r="B50" s="558"/>
      <c r="C50" s="558"/>
      <c r="D50" s="558"/>
      <c r="E50" s="558"/>
      <c r="F50" s="558"/>
      <c r="G50" s="558"/>
      <c r="H50" s="558"/>
      <c r="I50" s="558"/>
      <c r="J50" s="558"/>
      <c r="K50" s="558"/>
      <c r="L50" s="558"/>
      <c r="M50" s="558"/>
      <c r="N50" s="558"/>
      <c r="O50" s="558"/>
      <c r="P50" s="558"/>
      <c r="Q50" s="558"/>
      <c r="R50" s="558"/>
      <c r="S50" s="558"/>
      <c r="T50" s="558"/>
      <c r="U50" s="558"/>
      <c r="V50" s="558"/>
      <c r="W50" s="558"/>
      <c r="X50" s="558"/>
      <c r="Y50" s="558"/>
      <c r="Z50" s="558"/>
      <c r="AA50" s="544"/>
      <c r="AB50" s="544"/>
      <c r="AC50" s="544"/>
    </row>
    <row r="51" spans="1:68" ht="14.25" customHeight="1" x14ac:dyDescent="0.25">
      <c r="A51" s="567" t="s">
        <v>102</v>
      </c>
      <c r="B51" s="558"/>
      <c r="C51" s="558"/>
      <c r="D51" s="558"/>
      <c r="E51" s="558"/>
      <c r="F51" s="558"/>
      <c r="G51" s="558"/>
      <c r="H51" s="558"/>
      <c r="I51" s="558"/>
      <c r="J51" s="558"/>
      <c r="K51" s="558"/>
      <c r="L51" s="558"/>
      <c r="M51" s="558"/>
      <c r="N51" s="558"/>
      <c r="O51" s="558"/>
      <c r="P51" s="558"/>
      <c r="Q51" s="558"/>
      <c r="R51" s="558"/>
      <c r="S51" s="558"/>
      <c r="T51" s="558"/>
      <c r="U51" s="558"/>
      <c r="V51" s="558"/>
      <c r="W51" s="558"/>
      <c r="X51" s="558"/>
      <c r="Y51" s="558"/>
      <c r="Z51" s="558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7"/>
      <c r="B58" s="558"/>
      <c r="C58" s="558"/>
      <c r="D58" s="558"/>
      <c r="E58" s="558"/>
      <c r="F58" s="558"/>
      <c r="G58" s="558"/>
      <c r="H58" s="558"/>
      <c r="I58" s="558"/>
      <c r="J58" s="558"/>
      <c r="K58" s="558"/>
      <c r="L58" s="558"/>
      <c r="M58" s="558"/>
      <c r="N58" s="558"/>
      <c r="O58" s="559"/>
      <c r="P58" s="569" t="s">
        <v>70</v>
      </c>
      <c r="Q58" s="570"/>
      <c r="R58" s="570"/>
      <c r="S58" s="570"/>
      <c r="T58" s="570"/>
      <c r="U58" s="570"/>
      <c r="V58" s="571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58"/>
      <c r="B59" s="558"/>
      <c r="C59" s="558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59"/>
      <c r="P59" s="569" t="s">
        <v>70</v>
      </c>
      <c r="Q59" s="570"/>
      <c r="R59" s="570"/>
      <c r="S59" s="570"/>
      <c r="T59" s="570"/>
      <c r="U59" s="570"/>
      <c r="V59" s="571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7" t="s">
        <v>134</v>
      </c>
      <c r="B60" s="558"/>
      <c r="C60" s="558"/>
      <c r="D60" s="558"/>
      <c r="E60" s="558"/>
      <c r="F60" s="558"/>
      <c r="G60" s="558"/>
      <c r="H60" s="558"/>
      <c r="I60" s="558"/>
      <c r="J60" s="558"/>
      <c r="K60" s="558"/>
      <c r="L60" s="558"/>
      <c r="M60" s="558"/>
      <c r="N60" s="558"/>
      <c r="O60" s="558"/>
      <c r="P60" s="558"/>
      <c r="Q60" s="558"/>
      <c r="R60" s="558"/>
      <c r="S60" s="558"/>
      <c r="T60" s="558"/>
      <c r="U60" s="558"/>
      <c r="V60" s="558"/>
      <c r="W60" s="558"/>
      <c r="X60" s="558"/>
      <c r="Y60" s="558"/>
      <c r="Z60" s="558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5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7"/>
      <c r="B64" s="558"/>
      <c r="C64" s="558"/>
      <c r="D64" s="558"/>
      <c r="E64" s="558"/>
      <c r="F64" s="558"/>
      <c r="G64" s="558"/>
      <c r="H64" s="558"/>
      <c r="I64" s="558"/>
      <c r="J64" s="558"/>
      <c r="K64" s="558"/>
      <c r="L64" s="558"/>
      <c r="M64" s="558"/>
      <c r="N64" s="558"/>
      <c r="O64" s="559"/>
      <c r="P64" s="569" t="s">
        <v>70</v>
      </c>
      <c r="Q64" s="570"/>
      <c r="R64" s="570"/>
      <c r="S64" s="570"/>
      <c r="T64" s="570"/>
      <c r="U64" s="570"/>
      <c r="V64" s="571"/>
      <c r="W64" s="37" t="s">
        <v>71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x14ac:dyDescent="0.2">
      <c r="A65" s="558"/>
      <c r="B65" s="558"/>
      <c r="C65" s="558"/>
      <c r="D65" s="558"/>
      <c r="E65" s="558"/>
      <c r="F65" s="558"/>
      <c r="G65" s="558"/>
      <c r="H65" s="558"/>
      <c r="I65" s="558"/>
      <c r="J65" s="558"/>
      <c r="K65" s="558"/>
      <c r="L65" s="558"/>
      <c r="M65" s="558"/>
      <c r="N65" s="558"/>
      <c r="O65" s="559"/>
      <c r="P65" s="569" t="s">
        <v>70</v>
      </c>
      <c r="Q65" s="570"/>
      <c r="R65" s="570"/>
      <c r="S65" s="570"/>
      <c r="T65" s="570"/>
      <c r="U65" s="570"/>
      <c r="V65" s="571"/>
      <c r="W65" s="37" t="s">
        <v>68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customHeight="1" x14ac:dyDescent="0.25">
      <c r="A66" s="567" t="s">
        <v>63</v>
      </c>
      <c r="B66" s="558"/>
      <c r="C66" s="558"/>
      <c r="D66" s="558"/>
      <c r="E66" s="558"/>
      <c r="F66" s="558"/>
      <c r="G66" s="558"/>
      <c r="H66" s="558"/>
      <c r="I66" s="558"/>
      <c r="J66" s="558"/>
      <c r="K66" s="558"/>
      <c r="L66" s="558"/>
      <c r="M66" s="558"/>
      <c r="N66" s="558"/>
      <c r="O66" s="558"/>
      <c r="P66" s="558"/>
      <c r="Q66" s="558"/>
      <c r="R66" s="558"/>
      <c r="S66" s="558"/>
      <c r="T66" s="558"/>
      <c r="U66" s="558"/>
      <c r="V66" s="558"/>
      <c r="W66" s="558"/>
      <c r="X66" s="558"/>
      <c r="Y66" s="558"/>
      <c r="Z66" s="558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1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7"/>
      <c r="B70" s="558"/>
      <c r="C70" s="558"/>
      <c r="D70" s="558"/>
      <c r="E70" s="558"/>
      <c r="F70" s="558"/>
      <c r="G70" s="558"/>
      <c r="H70" s="558"/>
      <c r="I70" s="558"/>
      <c r="J70" s="558"/>
      <c r="K70" s="558"/>
      <c r="L70" s="558"/>
      <c r="M70" s="558"/>
      <c r="N70" s="558"/>
      <c r="O70" s="559"/>
      <c r="P70" s="569" t="s">
        <v>70</v>
      </c>
      <c r="Q70" s="570"/>
      <c r="R70" s="570"/>
      <c r="S70" s="570"/>
      <c r="T70" s="570"/>
      <c r="U70" s="570"/>
      <c r="V70" s="571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58"/>
      <c r="B71" s="558"/>
      <c r="C71" s="558"/>
      <c r="D71" s="558"/>
      <c r="E71" s="558"/>
      <c r="F71" s="558"/>
      <c r="G71" s="558"/>
      <c r="H71" s="558"/>
      <c r="I71" s="558"/>
      <c r="J71" s="558"/>
      <c r="K71" s="558"/>
      <c r="L71" s="558"/>
      <c r="M71" s="558"/>
      <c r="N71" s="558"/>
      <c r="O71" s="559"/>
      <c r="P71" s="569" t="s">
        <v>70</v>
      </c>
      <c r="Q71" s="570"/>
      <c r="R71" s="570"/>
      <c r="S71" s="570"/>
      <c r="T71" s="570"/>
      <c r="U71" s="570"/>
      <c r="V71" s="571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7" t="s">
        <v>72</v>
      </c>
      <c r="B72" s="558"/>
      <c r="C72" s="558"/>
      <c r="D72" s="558"/>
      <c r="E72" s="558"/>
      <c r="F72" s="558"/>
      <c r="G72" s="558"/>
      <c r="H72" s="558"/>
      <c r="I72" s="558"/>
      <c r="J72" s="558"/>
      <c r="K72" s="558"/>
      <c r="L72" s="558"/>
      <c r="M72" s="558"/>
      <c r="N72" s="558"/>
      <c r="O72" s="558"/>
      <c r="P72" s="558"/>
      <c r="Q72" s="558"/>
      <c r="R72" s="558"/>
      <c r="S72" s="558"/>
      <c r="T72" s="558"/>
      <c r="U72" s="558"/>
      <c r="V72" s="558"/>
      <c r="W72" s="558"/>
      <c r="X72" s="558"/>
      <c r="Y72" s="558"/>
      <c r="Z72" s="558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2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7"/>
      <c r="B78" s="558"/>
      <c r="C78" s="558"/>
      <c r="D78" s="558"/>
      <c r="E78" s="558"/>
      <c r="F78" s="558"/>
      <c r="G78" s="558"/>
      <c r="H78" s="558"/>
      <c r="I78" s="558"/>
      <c r="J78" s="558"/>
      <c r="K78" s="558"/>
      <c r="L78" s="558"/>
      <c r="M78" s="558"/>
      <c r="N78" s="558"/>
      <c r="O78" s="559"/>
      <c r="P78" s="569" t="s">
        <v>70</v>
      </c>
      <c r="Q78" s="570"/>
      <c r="R78" s="570"/>
      <c r="S78" s="570"/>
      <c r="T78" s="570"/>
      <c r="U78" s="570"/>
      <c r="V78" s="571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58"/>
      <c r="B79" s="558"/>
      <c r="C79" s="558"/>
      <c r="D79" s="558"/>
      <c r="E79" s="558"/>
      <c r="F79" s="558"/>
      <c r="G79" s="558"/>
      <c r="H79" s="558"/>
      <c r="I79" s="558"/>
      <c r="J79" s="558"/>
      <c r="K79" s="558"/>
      <c r="L79" s="558"/>
      <c r="M79" s="558"/>
      <c r="N79" s="558"/>
      <c r="O79" s="559"/>
      <c r="P79" s="569" t="s">
        <v>70</v>
      </c>
      <c r="Q79" s="570"/>
      <c r="R79" s="570"/>
      <c r="S79" s="570"/>
      <c r="T79" s="570"/>
      <c r="U79" s="570"/>
      <c r="V79" s="571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7" t="s">
        <v>164</v>
      </c>
      <c r="B80" s="558"/>
      <c r="C80" s="558"/>
      <c r="D80" s="558"/>
      <c r="E80" s="558"/>
      <c r="F80" s="558"/>
      <c r="G80" s="558"/>
      <c r="H80" s="558"/>
      <c r="I80" s="558"/>
      <c r="J80" s="558"/>
      <c r="K80" s="558"/>
      <c r="L80" s="558"/>
      <c r="M80" s="558"/>
      <c r="N80" s="558"/>
      <c r="O80" s="558"/>
      <c r="P80" s="558"/>
      <c r="Q80" s="558"/>
      <c r="R80" s="558"/>
      <c r="S80" s="558"/>
      <c r="T80" s="558"/>
      <c r="U80" s="558"/>
      <c r="V80" s="558"/>
      <c r="W80" s="558"/>
      <c r="X80" s="558"/>
      <c r="Y80" s="558"/>
      <c r="Z80" s="558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1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7"/>
      <c r="B83" s="558"/>
      <c r="C83" s="558"/>
      <c r="D83" s="558"/>
      <c r="E83" s="558"/>
      <c r="F83" s="558"/>
      <c r="G83" s="558"/>
      <c r="H83" s="558"/>
      <c r="I83" s="558"/>
      <c r="J83" s="558"/>
      <c r="K83" s="558"/>
      <c r="L83" s="558"/>
      <c r="M83" s="558"/>
      <c r="N83" s="558"/>
      <c r="O83" s="559"/>
      <c r="P83" s="569" t="s">
        <v>70</v>
      </c>
      <c r="Q83" s="570"/>
      <c r="R83" s="570"/>
      <c r="S83" s="570"/>
      <c r="T83" s="570"/>
      <c r="U83" s="570"/>
      <c r="V83" s="571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58"/>
      <c r="B84" s="558"/>
      <c r="C84" s="558"/>
      <c r="D84" s="558"/>
      <c r="E84" s="558"/>
      <c r="F84" s="558"/>
      <c r="G84" s="558"/>
      <c r="H84" s="558"/>
      <c r="I84" s="558"/>
      <c r="J84" s="558"/>
      <c r="K84" s="558"/>
      <c r="L84" s="558"/>
      <c r="M84" s="558"/>
      <c r="N84" s="558"/>
      <c r="O84" s="559"/>
      <c r="P84" s="569" t="s">
        <v>70</v>
      </c>
      <c r="Q84" s="570"/>
      <c r="R84" s="570"/>
      <c r="S84" s="570"/>
      <c r="T84" s="570"/>
      <c r="U84" s="570"/>
      <c r="V84" s="571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68" t="s">
        <v>171</v>
      </c>
      <c r="B85" s="558"/>
      <c r="C85" s="558"/>
      <c r="D85" s="558"/>
      <c r="E85" s="558"/>
      <c r="F85" s="558"/>
      <c r="G85" s="558"/>
      <c r="H85" s="558"/>
      <c r="I85" s="558"/>
      <c r="J85" s="558"/>
      <c r="K85" s="558"/>
      <c r="L85" s="558"/>
      <c r="M85" s="558"/>
      <c r="N85" s="558"/>
      <c r="O85" s="558"/>
      <c r="P85" s="558"/>
      <c r="Q85" s="558"/>
      <c r="R85" s="558"/>
      <c r="S85" s="558"/>
      <c r="T85" s="558"/>
      <c r="U85" s="558"/>
      <c r="V85" s="558"/>
      <c r="W85" s="558"/>
      <c r="X85" s="558"/>
      <c r="Y85" s="558"/>
      <c r="Z85" s="558"/>
      <c r="AA85" s="544"/>
      <c r="AB85" s="544"/>
      <c r="AC85" s="544"/>
    </row>
    <row r="86" spans="1:68" ht="14.25" customHeight="1" x14ac:dyDescent="0.25">
      <c r="A86" s="567" t="s">
        <v>102</v>
      </c>
      <c r="B86" s="558"/>
      <c r="C86" s="558"/>
      <c r="D86" s="558"/>
      <c r="E86" s="558"/>
      <c r="F86" s="558"/>
      <c r="G86" s="558"/>
      <c r="H86" s="558"/>
      <c r="I86" s="558"/>
      <c r="J86" s="558"/>
      <c r="K86" s="558"/>
      <c r="L86" s="558"/>
      <c r="M86" s="558"/>
      <c r="N86" s="558"/>
      <c r="O86" s="558"/>
      <c r="P86" s="558"/>
      <c r="Q86" s="558"/>
      <c r="R86" s="558"/>
      <c r="S86" s="558"/>
      <c r="T86" s="558"/>
      <c r="U86" s="558"/>
      <c r="V86" s="558"/>
      <c r="W86" s="558"/>
      <c r="X86" s="558"/>
      <c r="Y86" s="558"/>
      <c r="Z86" s="558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4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7"/>
      <c r="B90" s="558"/>
      <c r="C90" s="558"/>
      <c r="D90" s="558"/>
      <c r="E90" s="558"/>
      <c r="F90" s="558"/>
      <c r="G90" s="558"/>
      <c r="H90" s="558"/>
      <c r="I90" s="558"/>
      <c r="J90" s="558"/>
      <c r="K90" s="558"/>
      <c r="L90" s="558"/>
      <c r="M90" s="558"/>
      <c r="N90" s="558"/>
      <c r="O90" s="559"/>
      <c r="P90" s="569" t="s">
        <v>70</v>
      </c>
      <c r="Q90" s="570"/>
      <c r="R90" s="570"/>
      <c r="S90" s="570"/>
      <c r="T90" s="570"/>
      <c r="U90" s="570"/>
      <c r="V90" s="571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x14ac:dyDescent="0.2">
      <c r="A91" s="558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59"/>
      <c r="P91" s="569" t="s">
        <v>70</v>
      </c>
      <c r="Q91" s="570"/>
      <c r="R91" s="570"/>
      <c r="S91" s="570"/>
      <c r="T91" s="570"/>
      <c r="U91" s="570"/>
      <c r="V91" s="571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customHeight="1" x14ac:dyDescent="0.25">
      <c r="A92" s="567" t="s">
        <v>72</v>
      </c>
      <c r="B92" s="558"/>
      <c r="C92" s="558"/>
      <c r="D92" s="558"/>
      <c r="E92" s="558"/>
      <c r="F92" s="558"/>
      <c r="G92" s="558"/>
      <c r="H92" s="558"/>
      <c r="I92" s="558"/>
      <c r="J92" s="558"/>
      <c r="K92" s="558"/>
      <c r="L92" s="558"/>
      <c r="M92" s="558"/>
      <c r="N92" s="558"/>
      <c r="O92" s="558"/>
      <c r="P92" s="558"/>
      <c r="Q92" s="558"/>
      <c r="R92" s="558"/>
      <c r="S92" s="558"/>
      <c r="T92" s="558"/>
      <c r="U92" s="558"/>
      <c r="V92" s="558"/>
      <c r="W92" s="558"/>
      <c r="X92" s="558"/>
      <c r="Y92" s="558"/>
      <c r="Z92" s="558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664" t="s">
        <v>181</v>
      </c>
      <c r="Q93" s="561"/>
      <c r="R93" s="561"/>
      <c r="S93" s="561"/>
      <c r="T93" s="562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3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7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61"/>
      <c r="R95" s="561"/>
      <c r="S95" s="561"/>
      <c r="T95" s="562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186</v>
      </c>
      <c r="B96" s="54" t="s">
        <v>189</v>
      </c>
      <c r="C96" s="31">
        <v>4301051718</v>
      </c>
      <c r="D96" s="564">
        <v>4607091385731</v>
      </c>
      <c r="E96" s="565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190</v>
      </c>
      <c r="B97" s="54" t="s">
        <v>191</v>
      </c>
      <c r="C97" s="31">
        <v>4301051438</v>
      </c>
      <c r="D97" s="564">
        <v>4680115880894</v>
      </c>
      <c r="E97" s="565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8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61"/>
      <c r="R97" s="561"/>
      <c r="S97" s="561"/>
      <c r="T97" s="562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57"/>
      <c r="B98" s="558"/>
      <c r="C98" s="558"/>
      <c r="D98" s="558"/>
      <c r="E98" s="558"/>
      <c r="F98" s="558"/>
      <c r="G98" s="558"/>
      <c r="H98" s="558"/>
      <c r="I98" s="558"/>
      <c r="J98" s="558"/>
      <c r="K98" s="558"/>
      <c r="L98" s="558"/>
      <c r="M98" s="558"/>
      <c r="N98" s="558"/>
      <c r="O98" s="559"/>
      <c r="P98" s="569" t="s">
        <v>70</v>
      </c>
      <c r="Q98" s="570"/>
      <c r="R98" s="570"/>
      <c r="S98" s="570"/>
      <c r="T98" s="570"/>
      <c r="U98" s="570"/>
      <c r="V98" s="571"/>
      <c r="W98" s="37" t="s">
        <v>71</v>
      </c>
      <c r="X98" s="551">
        <f>IFERROR(X93/H93,"0")+IFERROR(X94/H94,"0")+IFERROR(X95/H95,"0")+IFERROR(X96/H96,"0")+IFERROR(X97/H97,"0")</f>
        <v>0</v>
      </c>
      <c r="Y98" s="551">
        <f>IFERROR(Y93/H93,"0")+IFERROR(Y94/H94,"0")+IFERROR(Y95/H95,"0")+IFERROR(Y96/H96,"0")+IFERROR(Y97/H97,"0")</f>
        <v>0</v>
      </c>
      <c r="Z98" s="551">
        <f>IFERROR(IF(Z93="",0,Z93),"0")+IFERROR(IF(Z94="",0,Z94),"0")+IFERROR(IF(Z95="",0,Z95),"0")+IFERROR(IF(Z96="",0,Z96),"0")+IFERROR(IF(Z97="",0,Z97),"0")</f>
        <v>0</v>
      </c>
      <c r="AA98" s="552"/>
      <c r="AB98" s="552"/>
      <c r="AC98" s="552"/>
    </row>
    <row r="99" spans="1:68" x14ac:dyDescent="0.2">
      <c r="A99" s="558"/>
      <c r="B99" s="558"/>
      <c r="C99" s="558"/>
      <c r="D99" s="558"/>
      <c r="E99" s="558"/>
      <c r="F99" s="558"/>
      <c r="G99" s="558"/>
      <c r="H99" s="558"/>
      <c r="I99" s="558"/>
      <c r="J99" s="558"/>
      <c r="K99" s="558"/>
      <c r="L99" s="558"/>
      <c r="M99" s="558"/>
      <c r="N99" s="558"/>
      <c r="O99" s="559"/>
      <c r="P99" s="569" t="s">
        <v>70</v>
      </c>
      <c r="Q99" s="570"/>
      <c r="R99" s="570"/>
      <c r="S99" s="570"/>
      <c r="T99" s="570"/>
      <c r="U99" s="570"/>
      <c r="V99" s="571"/>
      <c r="W99" s="37" t="s">
        <v>68</v>
      </c>
      <c r="X99" s="551">
        <f>IFERROR(SUM(X93:X97),"0")</f>
        <v>0</v>
      </c>
      <c r="Y99" s="551">
        <f>IFERROR(SUM(Y93:Y97),"0")</f>
        <v>0</v>
      </c>
      <c r="Z99" s="37"/>
      <c r="AA99" s="552"/>
      <c r="AB99" s="552"/>
      <c r="AC99" s="552"/>
    </row>
    <row r="100" spans="1:68" ht="16.5" customHeight="1" x14ac:dyDescent="0.25">
      <c r="A100" s="568" t="s">
        <v>193</v>
      </c>
      <c r="B100" s="558"/>
      <c r="C100" s="558"/>
      <c r="D100" s="558"/>
      <c r="E100" s="558"/>
      <c r="F100" s="558"/>
      <c r="G100" s="558"/>
      <c r="H100" s="558"/>
      <c r="I100" s="558"/>
      <c r="J100" s="558"/>
      <c r="K100" s="558"/>
      <c r="L100" s="558"/>
      <c r="M100" s="558"/>
      <c r="N100" s="558"/>
      <c r="O100" s="558"/>
      <c r="P100" s="558"/>
      <c r="Q100" s="558"/>
      <c r="R100" s="558"/>
      <c r="S100" s="558"/>
      <c r="T100" s="558"/>
      <c r="U100" s="558"/>
      <c r="V100" s="558"/>
      <c r="W100" s="558"/>
      <c r="X100" s="558"/>
      <c r="Y100" s="558"/>
      <c r="Z100" s="558"/>
      <c r="AA100" s="544"/>
      <c r="AB100" s="544"/>
      <c r="AC100" s="544"/>
    </row>
    <row r="101" spans="1:68" ht="14.25" customHeight="1" x14ac:dyDescent="0.25">
      <c r="A101" s="567" t="s">
        <v>102</v>
      </c>
      <c r="B101" s="558"/>
      <c r="C101" s="558"/>
      <c r="D101" s="558"/>
      <c r="E101" s="558"/>
      <c r="F101" s="558"/>
      <c r="G101" s="558"/>
      <c r="H101" s="558"/>
      <c r="I101" s="558"/>
      <c r="J101" s="558"/>
      <c r="K101" s="558"/>
      <c r="L101" s="558"/>
      <c r="M101" s="558"/>
      <c r="N101" s="558"/>
      <c r="O101" s="558"/>
      <c r="P101" s="558"/>
      <c r="Q101" s="558"/>
      <c r="R101" s="558"/>
      <c r="S101" s="558"/>
      <c r="T101" s="558"/>
      <c r="U101" s="558"/>
      <c r="V101" s="558"/>
      <c r="W101" s="558"/>
      <c r="X101" s="558"/>
      <c r="Y101" s="558"/>
      <c r="Z101" s="558"/>
      <c r="AA101" s="545"/>
      <c r="AB101" s="545"/>
      <c r="AC101" s="545"/>
    </row>
    <row r="102" spans="1:68" ht="27" customHeight="1" x14ac:dyDescent="0.25">
      <c r="A102" s="54" t="s">
        <v>194</v>
      </c>
      <c r="B102" s="54" t="s">
        <v>195</v>
      </c>
      <c r="C102" s="31">
        <v>4301011514</v>
      </c>
      <c r="D102" s="564">
        <v>4680115882133</v>
      </c>
      <c r="E102" s="565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63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61"/>
      <c r="R102" s="561"/>
      <c r="S102" s="561"/>
      <c r="T102" s="562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4301011417</v>
      </c>
      <c r="D103" s="564">
        <v>4680115880269</v>
      </c>
      <c r="E103" s="565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61"/>
      <c r="R103" s="561"/>
      <c r="S103" s="561"/>
      <c r="T103" s="562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4301011415</v>
      </c>
      <c r="D104" s="564">
        <v>4680115880429</v>
      </c>
      <c r="E104" s="565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5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4301011462</v>
      </c>
      <c r="D105" s="564">
        <v>4680115881457</v>
      </c>
      <c r="E105" s="565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6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57"/>
      <c r="B106" s="558"/>
      <c r="C106" s="558"/>
      <c r="D106" s="558"/>
      <c r="E106" s="558"/>
      <c r="F106" s="558"/>
      <c r="G106" s="558"/>
      <c r="H106" s="558"/>
      <c r="I106" s="558"/>
      <c r="J106" s="558"/>
      <c r="K106" s="558"/>
      <c r="L106" s="558"/>
      <c r="M106" s="558"/>
      <c r="N106" s="558"/>
      <c r="O106" s="559"/>
      <c r="P106" s="569" t="s">
        <v>70</v>
      </c>
      <c r="Q106" s="570"/>
      <c r="R106" s="570"/>
      <c r="S106" s="570"/>
      <c r="T106" s="570"/>
      <c r="U106" s="570"/>
      <c r="V106" s="571"/>
      <c r="W106" s="37" t="s">
        <v>71</v>
      </c>
      <c r="X106" s="551">
        <f>IFERROR(X102/H102,"0")+IFERROR(X103/H103,"0")+IFERROR(X104/H104,"0")+IFERROR(X105/H105,"0")</f>
        <v>0</v>
      </c>
      <c r="Y106" s="551">
        <f>IFERROR(Y102/H102,"0")+IFERROR(Y103/H103,"0")+IFERROR(Y104/H104,"0")+IFERROR(Y105/H105,"0")</f>
        <v>0</v>
      </c>
      <c r="Z106" s="551">
        <f>IFERROR(IF(Z102="",0,Z102),"0")+IFERROR(IF(Z103="",0,Z103),"0")+IFERROR(IF(Z104="",0,Z104),"0")+IFERROR(IF(Z105="",0,Z105),"0")</f>
        <v>0</v>
      </c>
      <c r="AA106" s="552"/>
      <c r="AB106" s="552"/>
      <c r="AC106" s="552"/>
    </row>
    <row r="107" spans="1:68" x14ac:dyDescent="0.2">
      <c r="A107" s="558"/>
      <c r="B107" s="558"/>
      <c r="C107" s="558"/>
      <c r="D107" s="558"/>
      <c r="E107" s="558"/>
      <c r="F107" s="558"/>
      <c r="G107" s="558"/>
      <c r="H107" s="558"/>
      <c r="I107" s="558"/>
      <c r="J107" s="558"/>
      <c r="K107" s="558"/>
      <c r="L107" s="558"/>
      <c r="M107" s="558"/>
      <c r="N107" s="558"/>
      <c r="O107" s="559"/>
      <c r="P107" s="569" t="s">
        <v>70</v>
      </c>
      <c r="Q107" s="570"/>
      <c r="R107" s="570"/>
      <c r="S107" s="570"/>
      <c r="T107" s="570"/>
      <c r="U107" s="570"/>
      <c r="V107" s="571"/>
      <c r="W107" s="37" t="s">
        <v>68</v>
      </c>
      <c r="X107" s="551">
        <f>IFERROR(SUM(X102:X105),"0")</f>
        <v>0</v>
      </c>
      <c r="Y107" s="551">
        <f>IFERROR(SUM(Y102:Y105),"0")</f>
        <v>0</v>
      </c>
      <c r="Z107" s="37"/>
      <c r="AA107" s="552"/>
      <c r="AB107" s="552"/>
      <c r="AC107" s="552"/>
    </row>
    <row r="108" spans="1:68" ht="14.25" customHeight="1" x14ac:dyDescent="0.25">
      <c r="A108" s="567" t="s">
        <v>134</v>
      </c>
      <c r="B108" s="558"/>
      <c r="C108" s="558"/>
      <c r="D108" s="558"/>
      <c r="E108" s="558"/>
      <c r="F108" s="558"/>
      <c r="G108" s="558"/>
      <c r="H108" s="558"/>
      <c r="I108" s="558"/>
      <c r="J108" s="558"/>
      <c r="K108" s="558"/>
      <c r="L108" s="558"/>
      <c r="M108" s="558"/>
      <c r="N108" s="558"/>
      <c r="O108" s="558"/>
      <c r="P108" s="558"/>
      <c r="Q108" s="558"/>
      <c r="R108" s="558"/>
      <c r="S108" s="558"/>
      <c r="T108" s="558"/>
      <c r="U108" s="558"/>
      <c r="V108" s="558"/>
      <c r="W108" s="558"/>
      <c r="X108" s="558"/>
      <c r="Y108" s="558"/>
      <c r="Z108" s="558"/>
      <c r="AA108" s="545"/>
      <c r="AB108" s="545"/>
      <c r="AC108" s="545"/>
    </row>
    <row r="109" spans="1:68" ht="16.5" customHeight="1" x14ac:dyDescent="0.25">
      <c r="A109" s="54" t="s">
        <v>203</v>
      </c>
      <c r="B109" s="54" t="s">
        <v>204</v>
      </c>
      <c r="C109" s="31">
        <v>4301020345</v>
      </c>
      <c r="D109" s="564">
        <v>4680115881488</v>
      </c>
      <c r="E109" s="565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6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61"/>
      <c r="R109" s="561"/>
      <c r="S109" s="561"/>
      <c r="T109" s="562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4301020346</v>
      </c>
      <c r="D110" s="564">
        <v>4680115882775</v>
      </c>
      <c r="E110" s="565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7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61"/>
      <c r="R110" s="561"/>
      <c r="S110" s="561"/>
      <c r="T110" s="562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4301020344</v>
      </c>
      <c r="D111" s="564">
        <v>4680115880658</v>
      </c>
      <c r="E111" s="565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68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57"/>
      <c r="B112" s="558"/>
      <c r="C112" s="558"/>
      <c r="D112" s="558"/>
      <c r="E112" s="558"/>
      <c r="F112" s="558"/>
      <c r="G112" s="558"/>
      <c r="H112" s="558"/>
      <c r="I112" s="558"/>
      <c r="J112" s="558"/>
      <c r="K112" s="558"/>
      <c r="L112" s="558"/>
      <c r="M112" s="558"/>
      <c r="N112" s="558"/>
      <c r="O112" s="559"/>
      <c r="P112" s="569" t="s">
        <v>70</v>
      </c>
      <c r="Q112" s="570"/>
      <c r="R112" s="570"/>
      <c r="S112" s="570"/>
      <c r="T112" s="570"/>
      <c r="U112" s="570"/>
      <c r="V112" s="571"/>
      <c r="W112" s="37" t="s">
        <v>71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x14ac:dyDescent="0.2">
      <c r="A113" s="558"/>
      <c r="B113" s="558"/>
      <c r="C113" s="558"/>
      <c r="D113" s="558"/>
      <c r="E113" s="558"/>
      <c r="F113" s="558"/>
      <c r="G113" s="558"/>
      <c r="H113" s="558"/>
      <c r="I113" s="558"/>
      <c r="J113" s="558"/>
      <c r="K113" s="558"/>
      <c r="L113" s="558"/>
      <c r="M113" s="558"/>
      <c r="N113" s="558"/>
      <c r="O113" s="559"/>
      <c r="P113" s="569" t="s">
        <v>70</v>
      </c>
      <c r="Q113" s="570"/>
      <c r="R113" s="570"/>
      <c r="S113" s="570"/>
      <c r="T113" s="570"/>
      <c r="U113" s="570"/>
      <c r="V113" s="571"/>
      <c r="W113" s="37" t="s">
        <v>68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customHeight="1" x14ac:dyDescent="0.25">
      <c r="A114" s="567" t="s">
        <v>72</v>
      </c>
      <c r="B114" s="558"/>
      <c r="C114" s="558"/>
      <c r="D114" s="558"/>
      <c r="E114" s="558"/>
      <c r="F114" s="558"/>
      <c r="G114" s="558"/>
      <c r="H114" s="558"/>
      <c r="I114" s="558"/>
      <c r="J114" s="558"/>
      <c r="K114" s="558"/>
      <c r="L114" s="558"/>
      <c r="M114" s="558"/>
      <c r="N114" s="558"/>
      <c r="O114" s="558"/>
      <c r="P114" s="558"/>
      <c r="Q114" s="558"/>
      <c r="R114" s="558"/>
      <c r="S114" s="558"/>
      <c r="T114" s="558"/>
      <c r="U114" s="558"/>
      <c r="V114" s="558"/>
      <c r="W114" s="558"/>
      <c r="X114" s="558"/>
      <c r="Y114" s="558"/>
      <c r="Z114" s="558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64">
        <v>4607091385168</v>
      </c>
      <c r="E115" s="565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2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61"/>
      <c r="R115" s="561"/>
      <c r="S115" s="561"/>
      <c r="T115" s="562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4301051730</v>
      </c>
      <c r="D116" s="564">
        <v>4607091383256</v>
      </c>
      <c r="E116" s="565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1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61"/>
      <c r="R116" s="561"/>
      <c r="S116" s="561"/>
      <c r="T116" s="562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64">
        <v>4607091385748</v>
      </c>
      <c r="E117" s="565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8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450</v>
      </c>
      <c r="Y117" s="550">
        <f>IFERROR(IF(X117="",0,CEILING((X117/$H117),1)*$H117),"")</f>
        <v>450.90000000000003</v>
      </c>
      <c r="Z117" s="36">
        <f>IFERROR(IF(Y117=0,"",ROUNDUP(Y117/H117,0)*0.00651),"")</f>
        <v>1.08717</v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492</v>
      </c>
      <c r="BN117" s="64">
        <f>IFERROR(Y117*I117/H117,"0")</f>
        <v>492.98399999999998</v>
      </c>
      <c r="BO117" s="64">
        <f>IFERROR(1/J117*(X117/H117),"0")</f>
        <v>0.91575091575091572</v>
      </c>
      <c r="BP117" s="64">
        <f>IFERROR(1/J117*(Y117/H117),"0")</f>
        <v>0.91758241758241765</v>
      </c>
    </row>
    <row r="118" spans="1:68" ht="16.5" customHeight="1" x14ac:dyDescent="0.25">
      <c r="A118" s="54" t="s">
        <v>217</v>
      </c>
      <c r="B118" s="54" t="s">
        <v>218</v>
      </c>
      <c r="C118" s="31">
        <v>4301051740</v>
      </c>
      <c r="D118" s="564">
        <v>4680115884533</v>
      </c>
      <c r="E118" s="565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7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57"/>
      <c r="B119" s="558"/>
      <c r="C119" s="558"/>
      <c r="D119" s="558"/>
      <c r="E119" s="558"/>
      <c r="F119" s="558"/>
      <c r="G119" s="558"/>
      <c r="H119" s="558"/>
      <c r="I119" s="558"/>
      <c r="J119" s="558"/>
      <c r="K119" s="558"/>
      <c r="L119" s="558"/>
      <c r="M119" s="558"/>
      <c r="N119" s="558"/>
      <c r="O119" s="559"/>
      <c r="P119" s="569" t="s">
        <v>70</v>
      </c>
      <c r="Q119" s="570"/>
      <c r="R119" s="570"/>
      <c r="S119" s="570"/>
      <c r="T119" s="570"/>
      <c r="U119" s="570"/>
      <c r="V119" s="571"/>
      <c r="W119" s="37" t="s">
        <v>71</v>
      </c>
      <c r="X119" s="551">
        <f>IFERROR(X115/H115,"0")+IFERROR(X116/H116,"0")+IFERROR(X117/H117,"0")+IFERROR(X118/H118,"0")</f>
        <v>166.66666666666666</v>
      </c>
      <c r="Y119" s="551">
        <f>IFERROR(Y115/H115,"0")+IFERROR(Y116/H116,"0")+IFERROR(Y117/H117,"0")+IFERROR(Y118/H118,"0")</f>
        <v>167</v>
      </c>
      <c r="Z119" s="551">
        <f>IFERROR(IF(Z115="",0,Z115),"0")+IFERROR(IF(Z116="",0,Z116),"0")+IFERROR(IF(Z117="",0,Z117),"0")+IFERROR(IF(Z118="",0,Z118),"0")</f>
        <v>1.08717</v>
      </c>
      <c r="AA119" s="552"/>
      <c r="AB119" s="552"/>
      <c r="AC119" s="552"/>
    </row>
    <row r="120" spans="1:68" x14ac:dyDescent="0.2">
      <c r="A120" s="558"/>
      <c r="B120" s="558"/>
      <c r="C120" s="558"/>
      <c r="D120" s="558"/>
      <c r="E120" s="558"/>
      <c r="F120" s="558"/>
      <c r="G120" s="558"/>
      <c r="H120" s="558"/>
      <c r="I120" s="558"/>
      <c r="J120" s="558"/>
      <c r="K120" s="558"/>
      <c r="L120" s="558"/>
      <c r="M120" s="558"/>
      <c r="N120" s="558"/>
      <c r="O120" s="559"/>
      <c r="P120" s="569" t="s">
        <v>70</v>
      </c>
      <c r="Q120" s="570"/>
      <c r="R120" s="570"/>
      <c r="S120" s="570"/>
      <c r="T120" s="570"/>
      <c r="U120" s="570"/>
      <c r="V120" s="571"/>
      <c r="W120" s="37" t="s">
        <v>68</v>
      </c>
      <c r="X120" s="551">
        <f>IFERROR(SUM(X115:X118),"0")</f>
        <v>450</v>
      </c>
      <c r="Y120" s="551">
        <f>IFERROR(SUM(Y115:Y118),"0")</f>
        <v>450.90000000000003</v>
      </c>
      <c r="Z120" s="37"/>
      <c r="AA120" s="552"/>
      <c r="AB120" s="552"/>
      <c r="AC120" s="552"/>
    </row>
    <row r="121" spans="1:68" ht="14.25" customHeight="1" x14ac:dyDescent="0.25">
      <c r="A121" s="567" t="s">
        <v>164</v>
      </c>
      <c r="B121" s="558"/>
      <c r="C121" s="558"/>
      <c r="D121" s="558"/>
      <c r="E121" s="558"/>
      <c r="F121" s="558"/>
      <c r="G121" s="558"/>
      <c r="H121" s="558"/>
      <c r="I121" s="558"/>
      <c r="J121" s="558"/>
      <c r="K121" s="558"/>
      <c r="L121" s="558"/>
      <c r="M121" s="558"/>
      <c r="N121" s="558"/>
      <c r="O121" s="558"/>
      <c r="P121" s="558"/>
      <c r="Q121" s="558"/>
      <c r="R121" s="558"/>
      <c r="S121" s="558"/>
      <c r="T121" s="558"/>
      <c r="U121" s="558"/>
      <c r="V121" s="558"/>
      <c r="W121" s="558"/>
      <c r="X121" s="558"/>
      <c r="Y121" s="558"/>
      <c r="Z121" s="558"/>
      <c r="AA121" s="545"/>
      <c r="AB121" s="545"/>
      <c r="AC121" s="545"/>
    </row>
    <row r="122" spans="1:68" ht="27" customHeight="1" x14ac:dyDescent="0.25">
      <c r="A122" s="54" t="s">
        <v>220</v>
      </c>
      <c r="B122" s="54" t="s">
        <v>221</v>
      </c>
      <c r="C122" s="31">
        <v>4301060357</v>
      </c>
      <c r="D122" s="564">
        <v>4680115882652</v>
      </c>
      <c r="E122" s="565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61"/>
      <c r="R122" s="561"/>
      <c r="S122" s="561"/>
      <c r="T122" s="562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223</v>
      </c>
      <c r="B123" s="54" t="s">
        <v>224</v>
      </c>
      <c r="C123" s="31">
        <v>4301060317</v>
      </c>
      <c r="D123" s="564">
        <v>4680115880238</v>
      </c>
      <c r="E123" s="565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7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61"/>
      <c r="R123" s="561"/>
      <c r="S123" s="561"/>
      <c r="T123" s="562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57"/>
      <c r="B124" s="558"/>
      <c r="C124" s="558"/>
      <c r="D124" s="558"/>
      <c r="E124" s="558"/>
      <c r="F124" s="558"/>
      <c r="G124" s="558"/>
      <c r="H124" s="558"/>
      <c r="I124" s="558"/>
      <c r="J124" s="558"/>
      <c r="K124" s="558"/>
      <c r="L124" s="558"/>
      <c r="M124" s="558"/>
      <c r="N124" s="558"/>
      <c r="O124" s="559"/>
      <c r="P124" s="569" t="s">
        <v>70</v>
      </c>
      <c r="Q124" s="570"/>
      <c r="R124" s="570"/>
      <c r="S124" s="570"/>
      <c r="T124" s="570"/>
      <c r="U124" s="570"/>
      <c r="V124" s="571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x14ac:dyDescent="0.2">
      <c r="A125" s="558"/>
      <c r="B125" s="558"/>
      <c r="C125" s="558"/>
      <c r="D125" s="558"/>
      <c r="E125" s="558"/>
      <c r="F125" s="558"/>
      <c r="G125" s="558"/>
      <c r="H125" s="558"/>
      <c r="I125" s="558"/>
      <c r="J125" s="558"/>
      <c r="K125" s="558"/>
      <c r="L125" s="558"/>
      <c r="M125" s="558"/>
      <c r="N125" s="558"/>
      <c r="O125" s="559"/>
      <c r="P125" s="569" t="s">
        <v>70</v>
      </c>
      <c r="Q125" s="570"/>
      <c r="R125" s="570"/>
      <c r="S125" s="570"/>
      <c r="T125" s="570"/>
      <c r="U125" s="570"/>
      <c r="V125" s="571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customHeight="1" x14ac:dyDescent="0.25">
      <c r="A126" s="568" t="s">
        <v>226</v>
      </c>
      <c r="B126" s="558"/>
      <c r="C126" s="558"/>
      <c r="D126" s="558"/>
      <c r="E126" s="558"/>
      <c r="F126" s="558"/>
      <c r="G126" s="558"/>
      <c r="H126" s="558"/>
      <c r="I126" s="558"/>
      <c r="J126" s="558"/>
      <c r="K126" s="558"/>
      <c r="L126" s="558"/>
      <c r="M126" s="558"/>
      <c r="N126" s="558"/>
      <c r="O126" s="558"/>
      <c r="P126" s="558"/>
      <c r="Q126" s="558"/>
      <c r="R126" s="558"/>
      <c r="S126" s="558"/>
      <c r="T126" s="558"/>
      <c r="U126" s="558"/>
      <c r="V126" s="558"/>
      <c r="W126" s="558"/>
      <c r="X126" s="558"/>
      <c r="Y126" s="558"/>
      <c r="Z126" s="558"/>
      <c r="AA126" s="544"/>
      <c r="AB126" s="544"/>
      <c r="AC126" s="544"/>
    </row>
    <row r="127" spans="1:68" ht="14.25" customHeight="1" x14ac:dyDescent="0.25">
      <c r="A127" s="567" t="s">
        <v>102</v>
      </c>
      <c r="B127" s="558"/>
      <c r="C127" s="558"/>
      <c r="D127" s="558"/>
      <c r="E127" s="558"/>
      <c r="F127" s="558"/>
      <c r="G127" s="558"/>
      <c r="H127" s="558"/>
      <c r="I127" s="558"/>
      <c r="J127" s="558"/>
      <c r="K127" s="558"/>
      <c r="L127" s="558"/>
      <c r="M127" s="558"/>
      <c r="N127" s="558"/>
      <c r="O127" s="558"/>
      <c r="P127" s="558"/>
      <c r="Q127" s="558"/>
      <c r="R127" s="558"/>
      <c r="S127" s="558"/>
      <c r="T127" s="558"/>
      <c r="U127" s="558"/>
      <c r="V127" s="558"/>
      <c r="W127" s="558"/>
      <c r="X127" s="558"/>
      <c r="Y127" s="558"/>
      <c r="Z127" s="558"/>
      <c r="AA127" s="545"/>
      <c r="AB127" s="545"/>
      <c r="AC127" s="545"/>
    </row>
    <row r="128" spans="1:68" ht="27" customHeight="1" x14ac:dyDescent="0.25">
      <c r="A128" s="54" t="s">
        <v>227</v>
      </c>
      <c r="B128" s="54" t="s">
        <v>228</v>
      </c>
      <c r="C128" s="31">
        <v>4301011562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1"/>
      <c r="R128" s="561"/>
      <c r="S128" s="561"/>
      <c r="T128" s="562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227</v>
      </c>
      <c r="B129" s="54" t="s">
        <v>230</v>
      </c>
      <c r="C129" s="31">
        <v>4301011564</v>
      </c>
      <c r="D129" s="564">
        <v>4680115882577</v>
      </c>
      <c r="E129" s="565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8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61"/>
      <c r="R129" s="561"/>
      <c r="S129" s="561"/>
      <c r="T129" s="562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57"/>
      <c r="B130" s="558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  <c r="O130" s="559"/>
      <c r="P130" s="569" t="s">
        <v>70</v>
      </c>
      <c r="Q130" s="570"/>
      <c r="R130" s="570"/>
      <c r="S130" s="570"/>
      <c r="T130" s="570"/>
      <c r="U130" s="570"/>
      <c r="V130" s="571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x14ac:dyDescent="0.2">
      <c r="A131" s="558"/>
      <c r="B131" s="558"/>
      <c r="C131" s="558"/>
      <c r="D131" s="558"/>
      <c r="E131" s="558"/>
      <c r="F131" s="558"/>
      <c r="G131" s="558"/>
      <c r="H131" s="558"/>
      <c r="I131" s="558"/>
      <c r="J131" s="558"/>
      <c r="K131" s="558"/>
      <c r="L131" s="558"/>
      <c r="M131" s="558"/>
      <c r="N131" s="558"/>
      <c r="O131" s="559"/>
      <c r="P131" s="569" t="s">
        <v>70</v>
      </c>
      <c r="Q131" s="570"/>
      <c r="R131" s="570"/>
      <c r="S131" s="570"/>
      <c r="T131" s="570"/>
      <c r="U131" s="570"/>
      <c r="V131" s="571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customHeight="1" x14ac:dyDescent="0.25">
      <c r="A132" s="567" t="s">
        <v>63</v>
      </c>
      <c r="B132" s="558"/>
      <c r="C132" s="558"/>
      <c r="D132" s="558"/>
      <c r="E132" s="558"/>
      <c r="F132" s="558"/>
      <c r="G132" s="558"/>
      <c r="H132" s="558"/>
      <c r="I132" s="558"/>
      <c r="J132" s="558"/>
      <c r="K132" s="558"/>
      <c r="L132" s="558"/>
      <c r="M132" s="558"/>
      <c r="N132" s="558"/>
      <c r="O132" s="558"/>
      <c r="P132" s="558"/>
      <c r="Q132" s="558"/>
      <c r="R132" s="558"/>
      <c r="S132" s="558"/>
      <c r="T132" s="558"/>
      <c r="U132" s="558"/>
      <c r="V132" s="558"/>
      <c r="W132" s="558"/>
      <c r="X132" s="558"/>
      <c r="Y132" s="558"/>
      <c r="Z132" s="558"/>
      <c r="AA132" s="545"/>
      <c r="AB132" s="545"/>
      <c r="AC132" s="545"/>
    </row>
    <row r="133" spans="1:68" ht="27" customHeight="1" x14ac:dyDescent="0.25">
      <c r="A133" s="54" t="s">
        <v>231</v>
      </c>
      <c r="B133" s="54" t="s">
        <v>232</v>
      </c>
      <c r="C133" s="31">
        <v>4301031235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231</v>
      </c>
      <c r="B134" s="54" t="s">
        <v>234</v>
      </c>
      <c r="C134" s="31">
        <v>4301031234</v>
      </c>
      <c r="D134" s="564">
        <v>4680115883444</v>
      </c>
      <c r="E134" s="565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5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61"/>
      <c r="R134" s="561"/>
      <c r="S134" s="561"/>
      <c r="T134" s="562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57"/>
      <c r="B135" s="558"/>
      <c r="C135" s="558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9"/>
      <c r="P135" s="569" t="s">
        <v>70</v>
      </c>
      <c r="Q135" s="570"/>
      <c r="R135" s="570"/>
      <c r="S135" s="570"/>
      <c r="T135" s="570"/>
      <c r="U135" s="570"/>
      <c r="V135" s="571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x14ac:dyDescent="0.2">
      <c r="A136" s="558"/>
      <c r="B136" s="558"/>
      <c r="C136" s="558"/>
      <c r="D136" s="558"/>
      <c r="E136" s="558"/>
      <c r="F136" s="558"/>
      <c r="G136" s="558"/>
      <c r="H136" s="558"/>
      <c r="I136" s="558"/>
      <c r="J136" s="558"/>
      <c r="K136" s="558"/>
      <c r="L136" s="558"/>
      <c r="M136" s="558"/>
      <c r="N136" s="558"/>
      <c r="O136" s="559"/>
      <c r="P136" s="569" t="s">
        <v>70</v>
      </c>
      <c r="Q136" s="570"/>
      <c r="R136" s="570"/>
      <c r="S136" s="570"/>
      <c r="T136" s="570"/>
      <c r="U136" s="570"/>
      <c r="V136" s="571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customHeight="1" x14ac:dyDescent="0.25">
      <c r="A137" s="567" t="s">
        <v>72</v>
      </c>
      <c r="B137" s="558"/>
      <c r="C137" s="558"/>
      <c r="D137" s="558"/>
      <c r="E137" s="558"/>
      <c r="F137" s="558"/>
      <c r="G137" s="558"/>
      <c r="H137" s="558"/>
      <c r="I137" s="558"/>
      <c r="J137" s="558"/>
      <c r="K137" s="558"/>
      <c r="L137" s="558"/>
      <c r="M137" s="558"/>
      <c r="N137" s="558"/>
      <c r="O137" s="558"/>
      <c r="P137" s="558"/>
      <c r="Q137" s="558"/>
      <c r="R137" s="558"/>
      <c r="S137" s="558"/>
      <c r="T137" s="558"/>
      <c r="U137" s="558"/>
      <c r="V137" s="558"/>
      <c r="W137" s="558"/>
      <c r="X137" s="558"/>
      <c r="Y137" s="558"/>
      <c r="Z137" s="558"/>
      <c r="AA137" s="545"/>
      <c r="AB137" s="545"/>
      <c r="AC137" s="545"/>
    </row>
    <row r="138" spans="1:68" ht="16.5" customHeight="1" x14ac:dyDescent="0.25">
      <c r="A138" s="54" t="s">
        <v>235</v>
      </c>
      <c r="B138" s="54" t="s">
        <v>236</v>
      </c>
      <c r="C138" s="31">
        <v>4301051477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6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61"/>
      <c r="R138" s="561"/>
      <c r="S138" s="561"/>
      <c r="T138" s="562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235</v>
      </c>
      <c r="B139" s="54" t="s">
        <v>237</v>
      </c>
      <c r="C139" s="31">
        <v>4301051476</v>
      </c>
      <c r="D139" s="564">
        <v>4680115882584</v>
      </c>
      <c r="E139" s="565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6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61"/>
      <c r="R139" s="561"/>
      <c r="S139" s="561"/>
      <c r="T139" s="562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57"/>
      <c r="B140" s="558"/>
      <c r="C140" s="558"/>
      <c r="D140" s="558"/>
      <c r="E140" s="558"/>
      <c r="F140" s="558"/>
      <c r="G140" s="558"/>
      <c r="H140" s="558"/>
      <c r="I140" s="558"/>
      <c r="J140" s="558"/>
      <c r="K140" s="558"/>
      <c r="L140" s="558"/>
      <c r="M140" s="558"/>
      <c r="N140" s="558"/>
      <c r="O140" s="559"/>
      <c r="P140" s="569" t="s">
        <v>70</v>
      </c>
      <c r="Q140" s="570"/>
      <c r="R140" s="570"/>
      <c r="S140" s="570"/>
      <c r="T140" s="570"/>
      <c r="U140" s="570"/>
      <c r="V140" s="571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x14ac:dyDescent="0.2">
      <c r="A141" s="558"/>
      <c r="B141" s="558"/>
      <c r="C141" s="558"/>
      <c r="D141" s="558"/>
      <c r="E141" s="558"/>
      <c r="F141" s="558"/>
      <c r="G141" s="558"/>
      <c r="H141" s="558"/>
      <c r="I141" s="558"/>
      <c r="J141" s="558"/>
      <c r="K141" s="558"/>
      <c r="L141" s="558"/>
      <c r="M141" s="558"/>
      <c r="N141" s="558"/>
      <c r="O141" s="559"/>
      <c r="P141" s="569" t="s">
        <v>70</v>
      </c>
      <c r="Q141" s="570"/>
      <c r="R141" s="570"/>
      <c r="S141" s="570"/>
      <c r="T141" s="570"/>
      <c r="U141" s="570"/>
      <c r="V141" s="571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customHeight="1" x14ac:dyDescent="0.25">
      <c r="A142" s="568" t="s">
        <v>100</v>
      </c>
      <c r="B142" s="558"/>
      <c r="C142" s="558"/>
      <c r="D142" s="558"/>
      <c r="E142" s="558"/>
      <c r="F142" s="558"/>
      <c r="G142" s="558"/>
      <c r="H142" s="558"/>
      <c r="I142" s="558"/>
      <c r="J142" s="558"/>
      <c r="K142" s="558"/>
      <c r="L142" s="558"/>
      <c r="M142" s="558"/>
      <c r="N142" s="558"/>
      <c r="O142" s="558"/>
      <c r="P142" s="558"/>
      <c r="Q142" s="558"/>
      <c r="R142" s="558"/>
      <c r="S142" s="558"/>
      <c r="T142" s="558"/>
      <c r="U142" s="558"/>
      <c r="V142" s="558"/>
      <c r="W142" s="558"/>
      <c r="X142" s="558"/>
      <c r="Y142" s="558"/>
      <c r="Z142" s="558"/>
      <c r="AA142" s="544"/>
      <c r="AB142" s="544"/>
      <c r="AC142" s="544"/>
    </row>
    <row r="143" spans="1:68" ht="14.25" customHeight="1" x14ac:dyDescent="0.25">
      <c r="A143" s="567" t="s">
        <v>102</v>
      </c>
      <c r="B143" s="558"/>
      <c r="C143" s="558"/>
      <c r="D143" s="558"/>
      <c r="E143" s="558"/>
      <c r="F143" s="558"/>
      <c r="G143" s="558"/>
      <c r="H143" s="558"/>
      <c r="I143" s="558"/>
      <c r="J143" s="558"/>
      <c r="K143" s="558"/>
      <c r="L143" s="558"/>
      <c r="M143" s="558"/>
      <c r="N143" s="558"/>
      <c r="O143" s="558"/>
      <c r="P143" s="558"/>
      <c r="Q143" s="558"/>
      <c r="R143" s="558"/>
      <c r="S143" s="558"/>
      <c r="T143" s="558"/>
      <c r="U143" s="558"/>
      <c r="V143" s="558"/>
      <c r="W143" s="558"/>
      <c r="X143" s="558"/>
      <c r="Y143" s="558"/>
      <c r="Z143" s="558"/>
      <c r="AA143" s="545"/>
      <c r="AB143" s="545"/>
      <c r="AC143" s="545"/>
    </row>
    <row r="144" spans="1:68" ht="27" customHeight="1" x14ac:dyDescent="0.25">
      <c r="A144" s="54" t="s">
        <v>238</v>
      </c>
      <c r="B144" s="54" t="s">
        <v>239</v>
      </c>
      <c r="C144" s="31">
        <v>4301011705</v>
      </c>
      <c r="D144" s="564">
        <v>4607091384604</v>
      </c>
      <c r="E144" s="565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8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61"/>
      <c r="R144" s="561"/>
      <c r="S144" s="561"/>
      <c r="T144" s="562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7"/>
      <c r="B145" s="558"/>
      <c r="C145" s="558"/>
      <c r="D145" s="558"/>
      <c r="E145" s="558"/>
      <c r="F145" s="558"/>
      <c r="G145" s="558"/>
      <c r="H145" s="558"/>
      <c r="I145" s="558"/>
      <c r="J145" s="558"/>
      <c r="K145" s="558"/>
      <c r="L145" s="558"/>
      <c r="M145" s="558"/>
      <c r="N145" s="558"/>
      <c r="O145" s="559"/>
      <c r="P145" s="569" t="s">
        <v>70</v>
      </c>
      <c r="Q145" s="570"/>
      <c r="R145" s="570"/>
      <c r="S145" s="570"/>
      <c r="T145" s="570"/>
      <c r="U145" s="570"/>
      <c r="V145" s="571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x14ac:dyDescent="0.2">
      <c r="A146" s="558"/>
      <c r="B146" s="558"/>
      <c r="C146" s="558"/>
      <c r="D146" s="558"/>
      <c r="E146" s="558"/>
      <c r="F146" s="558"/>
      <c r="G146" s="558"/>
      <c r="H146" s="558"/>
      <c r="I146" s="558"/>
      <c r="J146" s="558"/>
      <c r="K146" s="558"/>
      <c r="L146" s="558"/>
      <c r="M146" s="558"/>
      <c r="N146" s="558"/>
      <c r="O146" s="559"/>
      <c r="P146" s="569" t="s">
        <v>70</v>
      </c>
      <c r="Q146" s="570"/>
      <c r="R146" s="570"/>
      <c r="S146" s="570"/>
      <c r="T146" s="570"/>
      <c r="U146" s="570"/>
      <c r="V146" s="571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customHeight="1" x14ac:dyDescent="0.25">
      <c r="A147" s="567" t="s">
        <v>63</v>
      </c>
      <c r="B147" s="558"/>
      <c r="C147" s="558"/>
      <c r="D147" s="558"/>
      <c r="E147" s="558"/>
      <c r="F147" s="558"/>
      <c r="G147" s="558"/>
      <c r="H147" s="558"/>
      <c r="I147" s="558"/>
      <c r="J147" s="558"/>
      <c r="K147" s="558"/>
      <c r="L147" s="558"/>
      <c r="M147" s="558"/>
      <c r="N147" s="558"/>
      <c r="O147" s="558"/>
      <c r="P147" s="558"/>
      <c r="Q147" s="558"/>
      <c r="R147" s="558"/>
      <c r="S147" s="558"/>
      <c r="T147" s="558"/>
      <c r="U147" s="558"/>
      <c r="V147" s="558"/>
      <c r="W147" s="558"/>
      <c r="X147" s="558"/>
      <c r="Y147" s="558"/>
      <c r="Z147" s="558"/>
      <c r="AA147" s="545"/>
      <c r="AB147" s="545"/>
      <c r="AC147" s="545"/>
    </row>
    <row r="148" spans="1:68" ht="16.5" customHeight="1" x14ac:dyDescent="0.25">
      <c r="A148" s="54" t="s">
        <v>241</v>
      </c>
      <c r="B148" s="54" t="s">
        <v>242</v>
      </c>
      <c r="C148" s="31">
        <v>4301030895</v>
      </c>
      <c r="D148" s="564">
        <v>4607091387667</v>
      </c>
      <c r="E148" s="565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8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244</v>
      </c>
      <c r="B149" s="54" t="s">
        <v>245</v>
      </c>
      <c r="C149" s="31">
        <v>4301030961</v>
      </c>
      <c r="D149" s="564">
        <v>4607091387636</v>
      </c>
      <c r="E149" s="565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247</v>
      </c>
      <c r="B150" s="54" t="s">
        <v>248</v>
      </c>
      <c r="C150" s="31">
        <v>4301030963</v>
      </c>
      <c r="D150" s="564">
        <v>4607091382426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7"/>
      <c r="B151" s="558"/>
      <c r="C151" s="558"/>
      <c r="D151" s="558"/>
      <c r="E151" s="558"/>
      <c r="F151" s="558"/>
      <c r="G151" s="558"/>
      <c r="H151" s="558"/>
      <c r="I151" s="558"/>
      <c r="J151" s="558"/>
      <c r="K151" s="558"/>
      <c r="L151" s="558"/>
      <c r="M151" s="558"/>
      <c r="N151" s="558"/>
      <c r="O151" s="559"/>
      <c r="P151" s="569" t="s">
        <v>70</v>
      </c>
      <c r="Q151" s="570"/>
      <c r="R151" s="570"/>
      <c r="S151" s="570"/>
      <c r="T151" s="570"/>
      <c r="U151" s="570"/>
      <c r="V151" s="571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58"/>
      <c r="B152" s="558"/>
      <c r="C152" s="558"/>
      <c r="D152" s="558"/>
      <c r="E152" s="558"/>
      <c r="F152" s="558"/>
      <c r="G152" s="558"/>
      <c r="H152" s="558"/>
      <c r="I152" s="558"/>
      <c r="J152" s="558"/>
      <c r="K152" s="558"/>
      <c r="L152" s="558"/>
      <c r="M152" s="558"/>
      <c r="N152" s="558"/>
      <c r="O152" s="559"/>
      <c r="P152" s="569" t="s">
        <v>70</v>
      </c>
      <c r="Q152" s="570"/>
      <c r="R152" s="570"/>
      <c r="S152" s="570"/>
      <c r="T152" s="570"/>
      <c r="U152" s="570"/>
      <c r="V152" s="571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580" t="s">
        <v>250</v>
      </c>
      <c r="B153" s="581"/>
      <c r="C153" s="581"/>
      <c r="D153" s="581"/>
      <c r="E153" s="581"/>
      <c r="F153" s="581"/>
      <c r="G153" s="581"/>
      <c r="H153" s="581"/>
      <c r="I153" s="581"/>
      <c r="J153" s="581"/>
      <c r="K153" s="581"/>
      <c r="L153" s="581"/>
      <c r="M153" s="581"/>
      <c r="N153" s="581"/>
      <c r="O153" s="581"/>
      <c r="P153" s="581"/>
      <c r="Q153" s="581"/>
      <c r="R153" s="581"/>
      <c r="S153" s="581"/>
      <c r="T153" s="581"/>
      <c r="U153" s="581"/>
      <c r="V153" s="581"/>
      <c r="W153" s="581"/>
      <c r="X153" s="581"/>
      <c r="Y153" s="581"/>
      <c r="Z153" s="581"/>
      <c r="AA153" s="48"/>
      <c r="AB153" s="48"/>
      <c r="AC153" s="48"/>
    </row>
    <row r="154" spans="1:68" ht="16.5" customHeight="1" x14ac:dyDescent="0.25">
      <c r="A154" s="568" t="s">
        <v>251</v>
      </c>
      <c r="B154" s="558"/>
      <c r="C154" s="558"/>
      <c r="D154" s="558"/>
      <c r="E154" s="558"/>
      <c r="F154" s="558"/>
      <c r="G154" s="558"/>
      <c r="H154" s="558"/>
      <c r="I154" s="558"/>
      <c r="J154" s="558"/>
      <c r="K154" s="558"/>
      <c r="L154" s="558"/>
      <c r="M154" s="558"/>
      <c r="N154" s="558"/>
      <c r="O154" s="558"/>
      <c r="P154" s="558"/>
      <c r="Q154" s="558"/>
      <c r="R154" s="558"/>
      <c r="S154" s="558"/>
      <c r="T154" s="558"/>
      <c r="U154" s="558"/>
      <c r="V154" s="558"/>
      <c r="W154" s="558"/>
      <c r="X154" s="558"/>
      <c r="Y154" s="558"/>
      <c r="Z154" s="558"/>
      <c r="AA154" s="544"/>
      <c r="AB154" s="544"/>
      <c r="AC154" s="544"/>
    </row>
    <row r="155" spans="1:68" ht="14.25" customHeight="1" x14ac:dyDescent="0.25">
      <c r="A155" s="567" t="s">
        <v>134</v>
      </c>
      <c r="B155" s="558"/>
      <c r="C155" s="558"/>
      <c r="D155" s="558"/>
      <c r="E155" s="558"/>
      <c r="F155" s="558"/>
      <c r="G155" s="558"/>
      <c r="H155" s="558"/>
      <c r="I155" s="558"/>
      <c r="J155" s="558"/>
      <c r="K155" s="558"/>
      <c r="L155" s="558"/>
      <c r="M155" s="558"/>
      <c r="N155" s="558"/>
      <c r="O155" s="558"/>
      <c r="P155" s="558"/>
      <c r="Q155" s="558"/>
      <c r="R155" s="558"/>
      <c r="S155" s="558"/>
      <c r="T155" s="558"/>
      <c r="U155" s="558"/>
      <c r="V155" s="558"/>
      <c r="W155" s="558"/>
      <c r="X155" s="558"/>
      <c r="Y155" s="558"/>
      <c r="Z155" s="558"/>
      <c r="AA155" s="545"/>
      <c r="AB155" s="545"/>
      <c r="AC155" s="545"/>
    </row>
    <row r="156" spans="1:68" ht="27" customHeight="1" x14ac:dyDescent="0.25">
      <c r="A156" s="54" t="s">
        <v>252</v>
      </c>
      <c r="B156" s="54" t="s">
        <v>253</v>
      </c>
      <c r="C156" s="31">
        <v>4301020323</v>
      </c>
      <c r="D156" s="564">
        <v>4680115886223</v>
      </c>
      <c r="E156" s="565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1"/>
      <c r="R156" s="561"/>
      <c r="S156" s="561"/>
      <c r="T156" s="562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7"/>
      <c r="B157" s="558"/>
      <c r="C157" s="558"/>
      <c r="D157" s="558"/>
      <c r="E157" s="558"/>
      <c r="F157" s="558"/>
      <c r="G157" s="558"/>
      <c r="H157" s="558"/>
      <c r="I157" s="558"/>
      <c r="J157" s="558"/>
      <c r="K157" s="558"/>
      <c r="L157" s="558"/>
      <c r="M157" s="558"/>
      <c r="N157" s="558"/>
      <c r="O157" s="559"/>
      <c r="P157" s="569" t="s">
        <v>70</v>
      </c>
      <c r="Q157" s="570"/>
      <c r="R157" s="570"/>
      <c r="S157" s="570"/>
      <c r="T157" s="570"/>
      <c r="U157" s="570"/>
      <c r="V157" s="571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58"/>
      <c r="B158" s="558"/>
      <c r="C158" s="558"/>
      <c r="D158" s="558"/>
      <c r="E158" s="558"/>
      <c r="F158" s="558"/>
      <c r="G158" s="558"/>
      <c r="H158" s="558"/>
      <c r="I158" s="558"/>
      <c r="J158" s="558"/>
      <c r="K158" s="558"/>
      <c r="L158" s="558"/>
      <c r="M158" s="558"/>
      <c r="N158" s="558"/>
      <c r="O158" s="559"/>
      <c r="P158" s="569" t="s">
        <v>70</v>
      </c>
      <c r="Q158" s="570"/>
      <c r="R158" s="570"/>
      <c r="S158" s="570"/>
      <c r="T158" s="570"/>
      <c r="U158" s="570"/>
      <c r="V158" s="571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7" t="s">
        <v>63</v>
      </c>
      <c r="B159" s="558"/>
      <c r="C159" s="558"/>
      <c r="D159" s="558"/>
      <c r="E159" s="558"/>
      <c r="F159" s="558"/>
      <c r="G159" s="558"/>
      <c r="H159" s="558"/>
      <c r="I159" s="558"/>
      <c r="J159" s="558"/>
      <c r="K159" s="558"/>
      <c r="L159" s="558"/>
      <c r="M159" s="558"/>
      <c r="N159" s="558"/>
      <c r="O159" s="558"/>
      <c r="P159" s="558"/>
      <c r="Q159" s="558"/>
      <c r="R159" s="558"/>
      <c r="S159" s="558"/>
      <c r="T159" s="558"/>
      <c r="U159" s="558"/>
      <c r="V159" s="558"/>
      <c r="W159" s="558"/>
      <c r="X159" s="558"/>
      <c r="Y159" s="558"/>
      <c r="Z159" s="558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64">
        <v>4680115880993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1"/>
      <c r="R160" s="561"/>
      <c r="S160" s="561"/>
      <c r="T160" s="562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258</v>
      </c>
      <c r="B161" s="54" t="s">
        <v>259</v>
      </c>
      <c r="C161" s="31">
        <v>4301031204</v>
      </c>
      <c r="D161" s="564">
        <v>4680115881761</v>
      </c>
      <c r="E161" s="565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5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64">
        <v>4680115881563</v>
      </c>
      <c r="E162" s="565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264</v>
      </c>
      <c r="B163" s="54" t="s">
        <v>265</v>
      </c>
      <c r="C163" s="31">
        <v>4301031199</v>
      </c>
      <c r="D163" s="564">
        <v>4680115880986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4301031205</v>
      </c>
      <c r="D164" s="564">
        <v>4680115881785</v>
      </c>
      <c r="E164" s="565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4301031399</v>
      </c>
      <c r="D165" s="564">
        <v>4680115886537</v>
      </c>
      <c r="E165" s="565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6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271</v>
      </c>
      <c r="B166" s="54" t="s">
        <v>272</v>
      </c>
      <c r="C166" s="31">
        <v>4301031202</v>
      </c>
      <c r="D166" s="564">
        <v>4680115881679</v>
      </c>
      <c r="E166" s="565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4301031158</v>
      </c>
      <c r="D167" s="564">
        <v>4680115880191</v>
      </c>
      <c r="E167" s="565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4301031245</v>
      </c>
      <c r="D168" s="564">
        <v>4680115883963</v>
      </c>
      <c r="E168" s="565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7"/>
      <c r="B169" s="558"/>
      <c r="C169" s="558"/>
      <c r="D169" s="558"/>
      <c r="E169" s="558"/>
      <c r="F169" s="558"/>
      <c r="G169" s="558"/>
      <c r="H169" s="558"/>
      <c r="I169" s="558"/>
      <c r="J169" s="558"/>
      <c r="K169" s="558"/>
      <c r="L169" s="558"/>
      <c r="M169" s="558"/>
      <c r="N169" s="558"/>
      <c r="O169" s="559"/>
      <c r="P169" s="569" t="s">
        <v>70</v>
      </c>
      <c r="Q169" s="570"/>
      <c r="R169" s="570"/>
      <c r="S169" s="570"/>
      <c r="T169" s="570"/>
      <c r="U169" s="570"/>
      <c r="V169" s="571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x14ac:dyDescent="0.2">
      <c r="A170" s="558"/>
      <c r="B170" s="558"/>
      <c r="C170" s="558"/>
      <c r="D170" s="558"/>
      <c r="E170" s="558"/>
      <c r="F170" s="558"/>
      <c r="G170" s="558"/>
      <c r="H170" s="558"/>
      <c r="I170" s="558"/>
      <c r="J170" s="558"/>
      <c r="K170" s="558"/>
      <c r="L170" s="558"/>
      <c r="M170" s="558"/>
      <c r="N170" s="558"/>
      <c r="O170" s="559"/>
      <c r="P170" s="569" t="s">
        <v>70</v>
      </c>
      <c r="Q170" s="570"/>
      <c r="R170" s="570"/>
      <c r="S170" s="570"/>
      <c r="T170" s="570"/>
      <c r="U170" s="570"/>
      <c r="V170" s="571"/>
      <c r="W170" s="37" t="s">
        <v>68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customHeight="1" x14ac:dyDescent="0.25">
      <c r="A171" s="567" t="s">
        <v>94</v>
      </c>
      <c r="B171" s="558"/>
      <c r="C171" s="558"/>
      <c r="D171" s="558"/>
      <c r="E171" s="558"/>
      <c r="F171" s="558"/>
      <c r="G171" s="558"/>
      <c r="H171" s="558"/>
      <c r="I171" s="558"/>
      <c r="J171" s="558"/>
      <c r="K171" s="558"/>
      <c r="L171" s="558"/>
      <c r="M171" s="558"/>
      <c r="N171" s="558"/>
      <c r="O171" s="558"/>
      <c r="P171" s="558"/>
      <c r="Q171" s="558"/>
      <c r="R171" s="558"/>
      <c r="S171" s="558"/>
      <c r="T171" s="558"/>
      <c r="U171" s="558"/>
      <c r="V171" s="558"/>
      <c r="W171" s="558"/>
      <c r="X171" s="558"/>
      <c r="Y171" s="558"/>
      <c r="Z171" s="558"/>
      <c r="AA171" s="545"/>
      <c r="AB171" s="545"/>
      <c r="AC171" s="545"/>
    </row>
    <row r="172" spans="1:68" ht="27" customHeight="1" x14ac:dyDescent="0.25">
      <c r="A172" s="54" t="s">
        <v>278</v>
      </c>
      <c r="B172" s="54" t="s">
        <v>279</v>
      </c>
      <c r="C172" s="31">
        <v>4301032053</v>
      </c>
      <c r="D172" s="564">
        <v>4680115886780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283</v>
      </c>
      <c r="B173" s="54" t="s">
        <v>284</v>
      </c>
      <c r="C173" s="31">
        <v>4301032051</v>
      </c>
      <c r="D173" s="564">
        <v>4680115886742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83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286</v>
      </c>
      <c r="B174" s="54" t="s">
        <v>287</v>
      </c>
      <c r="C174" s="31">
        <v>4301032052</v>
      </c>
      <c r="D174" s="564">
        <v>4680115886766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5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7"/>
      <c r="B175" s="558"/>
      <c r="C175" s="558"/>
      <c r="D175" s="558"/>
      <c r="E175" s="558"/>
      <c r="F175" s="558"/>
      <c r="G175" s="558"/>
      <c r="H175" s="558"/>
      <c r="I175" s="558"/>
      <c r="J175" s="558"/>
      <c r="K175" s="558"/>
      <c r="L175" s="558"/>
      <c r="M175" s="558"/>
      <c r="N175" s="558"/>
      <c r="O175" s="559"/>
      <c r="P175" s="569" t="s">
        <v>70</v>
      </c>
      <c r="Q175" s="570"/>
      <c r="R175" s="570"/>
      <c r="S175" s="570"/>
      <c r="T175" s="570"/>
      <c r="U175" s="570"/>
      <c r="V175" s="571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58"/>
      <c r="B176" s="558"/>
      <c r="C176" s="558"/>
      <c r="D176" s="558"/>
      <c r="E176" s="558"/>
      <c r="F176" s="558"/>
      <c r="G176" s="558"/>
      <c r="H176" s="558"/>
      <c r="I176" s="558"/>
      <c r="J176" s="558"/>
      <c r="K176" s="558"/>
      <c r="L176" s="558"/>
      <c r="M176" s="558"/>
      <c r="N176" s="558"/>
      <c r="O176" s="559"/>
      <c r="P176" s="569" t="s">
        <v>70</v>
      </c>
      <c r="Q176" s="570"/>
      <c r="R176" s="570"/>
      <c r="S176" s="570"/>
      <c r="T176" s="570"/>
      <c r="U176" s="570"/>
      <c r="V176" s="571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7" t="s">
        <v>288</v>
      </c>
      <c r="B177" s="558"/>
      <c r="C177" s="558"/>
      <c r="D177" s="558"/>
      <c r="E177" s="558"/>
      <c r="F177" s="558"/>
      <c r="G177" s="558"/>
      <c r="H177" s="558"/>
      <c r="I177" s="558"/>
      <c r="J177" s="558"/>
      <c r="K177" s="558"/>
      <c r="L177" s="558"/>
      <c r="M177" s="558"/>
      <c r="N177" s="558"/>
      <c r="O177" s="558"/>
      <c r="P177" s="558"/>
      <c r="Q177" s="558"/>
      <c r="R177" s="558"/>
      <c r="S177" s="558"/>
      <c r="T177" s="558"/>
      <c r="U177" s="558"/>
      <c r="V177" s="558"/>
      <c r="W177" s="558"/>
      <c r="X177" s="558"/>
      <c r="Y177" s="558"/>
      <c r="Z177" s="558"/>
      <c r="AA177" s="545"/>
      <c r="AB177" s="545"/>
      <c r="AC177" s="545"/>
    </row>
    <row r="178" spans="1:68" ht="27" customHeight="1" x14ac:dyDescent="0.25">
      <c r="A178" s="54" t="s">
        <v>289</v>
      </c>
      <c r="B178" s="54" t="s">
        <v>290</v>
      </c>
      <c r="C178" s="31">
        <v>4301170013</v>
      </c>
      <c r="D178" s="564">
        <v>4680115886797</v>
      </c>
      <c r="E178" s="565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6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1"/>
      <c r="R178" s="561"/>
      <c r="S178" s="561"/>
      <c r="T178" s="562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7"/>
      <c r="B179" s="558"/>
      <c r="C179" s="558"/>
      <c r="D179" s="558"/>
      <c r="E179" s="558"/>
      <c r="F179" s="558"/>
      <c r="G179" s="558"/>
      <c r="H179" s="558"/>
      <c r="I179" s="558"/>
      <c r="J179" s="558"/>
      <c r="K179" s="558"/>
      <c r="L179" s="558"/>
      <c r="M179" s="558"/>
      <c r="N179" s="558"/>
      <c r="O179" s="559"/>
      <c r="P179" s="569" t="s">
        <v>70</v>
      </c>
      <c r="Q179" s="570"/>
      <c r="R179" s="570"/>
      <c r="S179" s="570"/>
      <c r="T179" s="570"/>
      <c r="U179" s="570"/>
      <c r="V179" s="571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58"/>
      <c r="B180" s="558"/>
      <c r="C180" s="558"/>
      <c r="D180" s="558"/>
      <c r="E180" s="558"/>
      <c r="F180" s="558"/>
      <c r="G180" s="558"/>
      <c r="H180" s="558"/>
      <c r="I180" s="558"/>
      <c r="J180" s="558"/>
      <c r="K180" s="558"/>
      <c r="L180" s="558"/>
      <c r="M180" s="558"/>
      <c r="N180" s="558"/>
      <c r="O180" s="559"/>
      <c r="P180" s="569" t="s">
        <v>70</v>
      </c>
      <c r="Q180" s="570"/>
      <c r="R180" s="570"/>
      <c r="S180" s="570"/>
      <c r="T180" s="570"/>
      <c r="U180" s="570"/>
      <c r="V180" s="571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68" t="s">
        <v>291</v>
      </c>
      <c r="B181" s="558"/>
      <c r="C181" s="558"/>
      <c r="D181" s="558"/>
      <c r="E181" s="558"/>
      <c r="F181" s="558"/>
      <c r="G181" s="558"/>
      <c r="H181" s="558"/>
      <c r="I181" s="558"/>
      <c r="J181" s="558"/>
      <c r="K181" s="558"/>
      <c r="L181" s="558"/>
      <c r="M181" s="558"/>
      <c r="N181" s="558"/>
      <c r="O181" s="558"/>
      <c r="P181" s="558"/>
      <c r="Q181" s="558"/>
      <c r="R181" s="558"/>
      <c r="S181" s="558"/>
      <c r="T181" s="558"/>
      <c r="U181" s="558"/>
      <c r="V181" s="558"/>
      <c r="W181" s="558"/>
      <c r="X181" s="558"/>
      <c r="Y181" s="558"/>
      <c r="Z181" s="558"/>
      <c r="AA181" s="544"/>
      <c r="AB181" s="544"/>
      <c r="AC181" s="544"/>
    </row>
    <row r="182" spans="1:68" ht="14.25" customHeight="1" x14ac:dyDescent="0.25">
      <c r="A182" s="567" t="s">
        <v>102</v>
      </c>
      <c r="B182" s="558"/>
      <c r="C182" s="558"/>
      <c r="D182" s="558"/>
      <c r="E182" s="558"/>
      <c r="F182" s="558"/>
      <c r="G182" s="558"/>
      <c r="H182" s="558"/>
      <c r="I182" s="558"/>
      <c r="J182" s="558"/>
      <c r="K182" s="558"/>
      <c r="L182" s="558"/>
      <c r="M182" s="558"/>
      <c r="N182" s="558"/>
      <c r="O182" s="558"/>
      <c r="P182" s="558"/>
      <c r="Q182" s="558"/>
      <c r="R182" s="558"/>
      <c r="S182" s="558"/>
      <c r="T182" s="558"/>
      <c r="U182" s="558"/>
      <c r="V182" s="558"/>
      <c r="W182" s="558"/>
      <c r="X182" s="558"/>
      <c r="Y182" s="558"/>
      <c r="Z182" s="558"/>
      <c r="AA182" s="545"/>
      <c r="AB182" s="545"/>
      <c r="AC182" s="545"/>
    </row>
    <row r="183" spans="1:68" ht="16.5" customHeight="1" x14ac:dyDescent="0.25">
      <c r="A183" s="54" t="s">
        <v>292</v>
      </c>
      <c r="B183" s="54" t="s">
        <v>293</v>
      </c>
      <c r="C183" s="31">
        <v>4301011450</v>
      </c>
      <c r="D183" s="564">
        <v>4680115881402</v>
      </c>
      <c r="E183" s="565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6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1"/>
      <c r="R183" s="561"/>
      <c r="S183" s="561"/>
      <c r="T183" s="562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295</v>
      </c>
      <c r="B184" s="54" t="s">
        <v>296</v>
      </c>
      <c r="C184" s="31">
        <v>4301011768</v>
      </c>
      <c r="D184" s="564">
        <v>4680115881396</v>
      </c>
      <c r="E184" s="565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8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1"/>
      <c r="R184" s="561"/>
      <c r="S184" s="561"/>
      <c r="T184" s="562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7"/>
      <c r="B185" s="558"/>
      <c r="C185" s="558"/>
      <c r="D185" s="558"/>
      <c r="E185" s="558"/>
      <c r="F185" s="558"/>
      <c r="G185" s="558"/>
      <c r="H185" s="558"/>
      <c r="I185" s="558"/>
      <c r="J185" s="558"/>
      <c r="K185" s="558"/>
      <c r="L185" s="558"/>
      <c r="M185" s="558"/>
      <c r="N185" s="558"/>
      <c r="O185" s="559"/>
      <c r="P185" s="569" t="s">
        <v>70</v>
      </c>
      <c r="Q185" s="570"/>
      <c r="R185" s="570"/>
      <c r="S185" s="570"/>
      <c r="T185" s="570"/>
      <c r="U185" s="570"/>
      <c r="V185" s="571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58"/>
      <c r="B186" s="558"/>
      <c r="C186" s="558"/>
      <c r="D186" s="558"/>
      <c r="E186" s="558"/>
      <c r="F186" s="558"/>
      <c r="G186" s="558"/>
      <c r="H186" s="558"/>
      <c r="I186" s="558"/>
      <c r="J186" s="558"/>
      <c r="K186" s="558"/>
      <c r="L186" s="558"/>
      <c r="M186" s="558"/>
      <c r="N186" s="558"/>
      <c r="O186" s="559"/>
      <c r="P186" s="569" t="s">
        <v>70</v>
      </c>
      <c r="Q186" s="570"/>
      <c r="R186" s="570"/>
      <c r="S186" s="570"/>
      <c r="T186" s="570"/>
      <c r="U186" s="570"/>
      <c r="V186" s="571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7" t="s">
        <v>134</v>
      </c>
      <c r="B187" s="558"/>
      <c r="C187" s="558"/>
      <c r="D187" s="558"/>
      <c r="E187" s="558"/>
      <c r="F187" s="558"/>
      <c r="G187" s="558"/>
      <c r="H187" s="558"/>
      <c r="I187" s="558"/>
      <c r="J187" s="558"/>
      <c r="K187" s="558"/>
      <c r="L187" s="558"/>
      <c r="M187" s="558"/>
      <c r="N187" s="558"/>
      <c r="O187" s="558"/>
      <c r="P187" s="558"/>
      <c r="Q187" s="558"/>
      <c r="R187" s="558"/>
      <c r="S187" s="558"/>
      <c r="T187" s="558"/>
      <c r="U187" s="558"/>
      <c r="V187" s="558"/>
      <c r="W187" s="558"/>
      <c r="X187" s="558"/>
      <c r="Y187" s="558"/>
      <c r="Z187" s="558"/>
      <c r="AA187" s="545"/>
      <c r="AB187" s="545"/>
      <c r="AC187" s="545"/>
    </row>
    <row r="188" spans="1:68" ht="16.5" customHeight="1" x14ac:dyDescent="0.25">
      <c r="A188" s="54" t="s">
        <v>297</v>
      </c>
      <c r="B188" s="54" t="s">
        <v>298</v>
      </c>
      <c r="C188" s="31">
        <v>4301020262</v>
      </c>
      <c r="D188" s="564">
        <v>4680115882935</v>
      </c>
      <c r="E188" s="565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1"/>
      <c r="R188" s="561"/>
      <c r="S188" s="561"/>
      <c r="T188" s="562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300</v>
      </c>
      <c r="B189" s="54" t="s">
        <v>301</v>
      </c>
      <c r="C189" s="31">
        <v>4301020220</v>
      </c>
      <c r="D189" s="564">
        <v>4680115880764</v>
      </c>
      <c r="E189" s="565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79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1"/>
      <c r="R189" s="561"/>
      <c r="S189" s="561"/>
      <c r="T189" s="562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7"/>
      <c r="B190" s="558"/>
      <c r="C190" s="558"/>
      <c r="D190" s="558"/>
      <c r="E190" s="558"/>
      <c r="F190" s="558"/>
      <c r="G190" s="558"/>
      <c r="H190" s="558"/>
      <c r="I190" s="558"/>
      <c r="J190" s="558"/>
      <c r="K190" s="558"/>
      <c r="L190" s="558"/>
      <c r="M190" s="558"/>
      <c r="N190" s="558"/>
      <c r="O190" s="559"/>
      <c r="P190" s="569" t="s">
        <v>70</v>
      </c>
      <c r="Q190" s="570"/>
      <c r="R190" s="570"/>
      <c r="S190" s="570"/>
      <c r="T190" s="570"/>
      <c r="U190" s="570"/>
      <c r="V190" s="571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58"/>
      <c r="B191" s="558"/>
      <c r="C191" s="558"/>
      <c r="D191" s="558"/>
      <c r="E191" s="558"/>
      <c r="F191" s="558"/>
      <c r="G191" s="558"/>
      <c r="H191" s="558"/>
      <c r="I191" s="558"/>
      <c r="J191" s="558"/>
      <c r="K191" s="558"/>
      <c r="L191" s="558"/>
      <c r="M191" s="558"/>
      <c r="N191" s="558"/>
      <c r="O191" s="559"/>
      <c r="P191" s="569" t="s">
        <v>70</v>
      </c>
      <c r="Q191" s="570"/>
      <c r="R191" s="570"/>
      <c r="S191" s="570"/>
      <c r="T191" s="570"/>
      <c r="U191" s="570"/>
      <c r="V191" s="571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7" t="s">
        <v>63</v>
      </c>
      <c r="B192" s="558"/>
      <c r="C192" s="558"/>
      <c r="D192" s="558"/>
      <c r="E192" s="558"/>
      <c r="F192" s="558"/>
      <c r="G192" s="558"/>
      <c r="H192" s="558"/>
      <c r="I192" s="558"/>
      <c r="J192" s="558"/>
      <c r="K192" s="558"/>
      <c r="L192" s="558"/>
      <c r="M192" s="558"/>
      <c r="N192" s="558"/>
      <c r="O192" s="558"/>
      <c r="P192" s="558"/>
      <c r="Q192" s="558"/>
      <c r="R192" s="558"/>
      <c r="S192" s="558"/>
      <c r="T192" s="558"/>
      <c r="U192" s="558"/>
      <c r="V192" s="558"/>
      <c r="W192" s="558"/>
      <c r="X192" s="558"/>
      <c r="Y192" s="558"/>
      <c r="Z192" s="558"/>
      <c r="AA192" s="545"/>
      <c r="AB192" s="545"/>
      <c r="AC192" s="545"/>
    </row>
    <row r="193" spans="1:68" ht="27" customHeight="1" x14ac:dyDescent="0.25">
      <c r="A193" s="54" t="s">
        <v>302</v>
      </c>
      <c r="B193" s="54" t="s">
        <v>303</v>
      </c>
      <c r="C193" s="31">
        <v>4301031224</v>
      </c>
      <c r="D193" s="564">
        <v>4680115882683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305</v>
      </c>
      <c r="B194" s="54" t="s">
        <v>306</v>
      </c>
      <c r="C194" s="31">
        <v>4301031230</v>
      </c>
      <c r="D194" s="564">
        <v>4680115882690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308</v>
      </c>
      <c r="B195" s="54" t="s">
        <v>309</v>
      </c>
      <c r="C195" s="31">
        <v>4301031220</v>
      </c>
      <c r="D195" s="564">
        <v>4680115882669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64">
        <v>4680115882676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4301031223</v>
      </c>
      <c r="D197" s="564">
        <v>4680115884014</v>
      </c>
      <c r="E197" s="565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64">
        <v>4680115884007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4301031229</v>
      </c>
      <c r="D199" s="564">
        <v>4680115884038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4301031225</v>
      </c>
      <c r="D200" s="564">
        <v>4680115884021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7"/>
      <c r="B201" s="558"/>
      <c r="C201" s="558"/>
      <c r="D201" s="558"/>
      <c r="E201" s="558"/>
      <c r="F201" s="558"/>
      <c r="G201" s="558"/>
      <c r="H201" s="558"/>
      <c r="I201" s="558"/>
      <c r="J201" s="558"/>
      <c r="K201" s="558"/>
      <c r="L201" s="558"/>
      <c r="M201" s="558"/>
      <c r="N201" s="558"/>
      <c r="O201" s="559"/>
      <c r="P201" s="569" t="s">
        <v>70</v>
      </c>
      <c r="Q201" s="570"/>
      <c r="R201" s="570"/>
      <c r="S201" s="570"/>
      <c r="T201" s="570"/>
      <c r="U201" s="570"/>
      <c r="V201" s="571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x14ac:dyDescent="0.2">
      <c r="A202" s="558"/>
      <c r="B202" s="558"/>
      <c r="C202" s="558"/>
      <c r="D202" s="558"/>
      <c r="E202" s="558"/>
      <c r="F202" s="558"/>
      <c r="G202" s="558"/>
      <c r="H202" s="558"/>
      <c r="I202" s="558"/>
      <c r="J202" s="558"/>
      <c r="K202" s="558"/>
      <c r="L202" s="558"/>
      <c r="M202" s="558"/>
      <c r="N202" s="558"/>
      <c r="O202" s="559"/>
      <c r="P202" s="569" t="s">
        <v>70</v>
      </c>
      <c r="Q202" s="570"/>
      <c r="R202" s="570"/>
      <c r="S202" s="570"/>
      <c r="T202" s="570"/>
      <c r="U202" s="570"/>
      <c r="V202" s="571"/>
      <c r="W202" s="37" t="s">
        <v>68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customHeight="1" x14ac:dyDescent="0.25">
      <c r="A203" s="567" t="s">
        <v>72</v>
      </c>
      <c r="B203" s="558"/>
      <c r="C203" s="558"/>
      <c r="D203" s="558"/>
      <c r="E203" s="558"/>
      <c r="F203" s="558"/>
      <c r="G203" s="558"/>
      <c r="H203" s="558"/>
      <c r="I203" s="558"/>
      <c r="J203" s="558"/>
      <c r="K203" s="558"/>
      <c r="L203" s="558"/>
      <c r="M203" s="558"/>
      <c r="N203" s="558"/>
      <c r="O203" s="558"/>
      <c r="P203" s="558"/>
      <c r="Q203" s="558"/>
      <c r="R203" s="558"/>
      <c r="S203" s="558"/>
      <c r="T203" s="558"/>
      <c r="U203" s="558"/>
      <c r="V203" s="558"/>
      <c r="W203" s="558"/>
      <c r="X203" s="558"/>
      <c r="Y203" s="558"/>
      <c r="Z203" s="558"/>
      <c r="AA203" s="545"/>
      <c r="AB203" s="545"/>
      <c r="AC203" s="545"/>
    </row>
    <row r="204" spans="1:68" ht="27" customHeight="1" x14ac:dyDescent="0.25">
      <c r="A204" s="54" t="s">
        <v>322</v>
      </c>
      <c r="B204" s="54" t="s">
        <v>323</v>
      </c>
      <c r="C204" s="31">
        <v>4301051408</v>
      </c>
      <c r="D204" s="564">
        <v>4680115881594</v>
      </c>
      <c r="E204" s="565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1"/>
      <c r="R204" s="561"/>
      <c r="S204" s="561"/>
      <c r="T204" s="562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4301051411</v>
      </c>
      <c r="D205" s="564">
        <v>4680115881617</v>
      </c>
      <c r="E205" s="565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7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1"/>
      <c r="R205" s="561"/>
      <c r="S205" s="561"/>
      <c r="T205" s="562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64">
        <v>4680115880573</v>
      </c>
      <c r="E206" s="565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64">
        <v>4680115882195</v>
      </c>
      <c r="E207" s="565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4301051752</v>
      </c>
      <c r="D208" s="564">
        <v>4680115882607</v>
      </c>
      <c r="E208" s="565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64">
        <v>4680115880092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64">
        <v>4680115880221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64">
        <v>4680115880504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64">
        <v>4680115882164</v>
      </c>
      <c r="E212" s="565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7"/>
      <c r="B213" s="558"/>
      <c r="C213" s="558"/>
      <c r="D213" s="558"/>
      <c r="E213" s="558"/>
      <c r="F213" s="558"/>
      <c r="G213" s="558"/>
      <c r="H213" s="558"/>
      <c r="I213" s="558"/>
      <c r="J213" s="558"/>
      <c r="K213" s="558"/>
      <c r="L213" s="558"/>
      <c r="M213" s="558"/>
      <c r="N213" s="558"/>
      <c r="O213" s="559"/>
      <c r="P213" s="569" t="s">
        <v>70</v>
      </c>
      <c r="Q213" s="570"/>
      <c r="R213" s="570"/>
      <c r="S213" s="570"/>
      <c r="T213" s="570"/>
      <c r="U213" s="570"/>
      <c r="V213" s="571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0</v>
      </c>
      <c r="Y213" s="551">
        <f>IFERROR(Y204/H204,"0")+IFERROR(Y205/H205,"0")+IFERROR(Y206/H206,"0")+IFERROR(Y207/H207,"0")+IFERROR(Y208/H208,"0")+IFERROR(Y209/H209,"0")+IFERROR(Y210/H210,"0")+IFERROR(Y211/H211,"0")+IFERROR(Y212/H212,"0")</f>
        <v>0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2"/>
      <c r="AB213" s="552"/>
      <c r="AC213" s="552"/>
    </row>
    <row r="214" spans="1:68" x14ac:dyDescent="0.2">
      <c r="A214" s="558"/>
      <c r="B214" s="558"/>
      <c r="C214" s="558"/>
      <c r="D214" s="558"/>
      <c r="E214" s="558"/>
      <c r="F214" s="558"/>
      <c r="G214" s="558"/>
      <c r="H214" s="558"/>
      <c r="I214" s="558"/>
      <c r="J214" s="558"/>
      <c r="K214" s="558"/>
      <c r="L214" s="558"/>
      <c r="M214" s="558"/>
      <c r="N214" s="558"/>
      <c r="O214" s="559"/>
      <c r="P214" s="569" t="s">
        <v>70</v>
      </c>
      <c r="Q214" s="570"/>
      <c r="R214" s="570"/>
      <c r="S214" s="570"/>
      <c r="T214" s="570"/>
      <c r="U214" s="570"/>
      <c r="V214" s="571"/>
      <c r="W214" s="37" t="s">
        <v>68</v>
      </c>
      <c r="X214" s="551">
        <f>IFERROR(SUM(X204:X212),"0")</f>
        <v>0</v>
      </c>
      <c r="Y214" s="551">
        <f>IFERROR(SUM(Y204:Y212),"0")</f>
        <v>0</v>
      </c>
      <c r="Z214" s="37"/>
      <c r="AA214" s="552"/>
      <c r="AB214" s="552"/>
      <c r="AC214" s="552"/>
    </row>
    <row r="215" spans="1:68" ht="14.25" customHeight="1" x14ac:dyDescent="0.25">
      <c r="A215" s="567" t="s">
        <v>164</v>
      </c>
      <c r="B215" s="558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  <c r="N215" s="558"/>
      <c r="O215" s="558"/>
      <c r="P215" s="558"/>
      <c r="Q215" s="558"/>
      <c r="R215" s="558"/>
      <c r="S215" s="558"/>
      <c r="T215" s="558"/>
      <c r="U215" s="558"/>
      <c r="V215" s="558"/>
      <c r="W215" s="558"/>
      <c r="X215" s="558"/>
      <c r="Y215" s="558"/>
      <c r="Z215" s="558"/>
      <c r="AA215" s="545"/>
      <c r="AB215" s="545"/>
      <c r="AC215" s="545"/>
    </row>
    <row r="216" spans="1:68" ht="27" customHeight="1" x14ac:dyDescent="0.25">
      <c r="A216" s="54" t="s">
        <v>345</v>
      </c>
      <c r="B216" s="54" t="s">
        <v>346</v>
      </c>
      <c r="C216" s="31">
        <v>4301060463</v>
      </c>
      <c r="D216" s="564">
        <v>4680115880818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348</v>
      </c>
      <c r="B217" s="54" t="s">
        <v>349</v>
      </c>
      <c r="C217" s="31">
        <v>4301060389</v>
      </c>
      <c r="D217" s="564">
        <v>4680115880801</v>
      </c>
      <c r="E217" s="565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1"/>
      <c r="R217" s="561"/>
      <c r="S217" s="561"/>
      <c r="T217" s="562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7"/>
      <c r="B218" s="558"/>
      <c r="C218" s="558"/>
      <c r="D218" s="558"/>
      <c r="E218" s="558"/>
      <c r="F218" s="558"/>
      <c r="G218" s="558"/>
      <c r="H218" s="558"/>
      <c r="I218" s="558"/>
      <c r="J218" s="558"/>
      <c r="K218" s="558"/>
      <c r="L218" s="558"/>
      <c r="M218" s="558"/>
      <c r="N218" s="558"/>
      <c r="O218" s="559"/>
      <c r="P218" s="569" t="s">
        <v>70</v>
      </c>
      <c r="Q218" s="570"/>
      <c r="R218" s="570"/>
      <c r="S218" s="570"/>
      <c r="T218" s="570"/>
      <c r="U218" s="570"/>
      <c r="V218" s="571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x14ac:dyDescent="0.2">
      <c r="A219" s="558"/>
      <c r="B219" s="558"/>
      <c r="C219" s="558"/>
      <c r="D219" s="558"/>
      <c r="E219" s="558"/>
      <c r="F219" s="558"/>
      <c r="G219" s="558"/>
      <c r="H219" s="558"/>
      <c r="I219" s="558"/>
      <c r="J219" s="558"/>
      <c r="K219" s="558"/>
      <c r="L219" s="558"/>
      <c r="M219" s="558"/>
      <c r="N219" s="558"/>
      <c r="O219" s="559"/>
      <c r="P219" s="569" t="s">
        <v>70</v>
      </c>
      <c r="Q219" s="570"/>
      <c r="R219" s="570"/>
      <c r="S219" s="570"/>
      <c r="T219" s="570"/>
      <c r="U219" s="570"/>
      <c r="V219" s="571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customHeight="1" x14ac:dyDescent="0.25">
      <c r="A220" s="568" t="s">
        <v>351</v>
      </c>
      <c r="B220" s="558"/>
      <c r="C220" s="558"/>
      <c r="D220" s="558"/>
      <c r="E220" s="558"/>
      <c r="F220" s="558"/>
      <c r="G220" s="558"/>
      <c r="H220" s="558"/>
      <c r="I220" s="558"/>
      <c r="J220" s="558"/>
      <c r="K220" s="558"/>
      <c r="L220" s="558"/>
      <c r="M220" s="558"/>
      <c r="N220" s="558"/>
      <c r="O220" s="558"/>
      <c r="P220" s="558"/>
      <c r="Q220" s="558"/>
      <c r="R220" s="558"/>
      <c r="S220" s="558"/>
      <c r="T220" s="558"/>
      <c r="U220" s="558"/>
      <c r="V220" s="558"/>
      <c r="W220" s="558"/>
      <c r="X220" s="558"/>
      <c r="Y220" s="558"/>
      <c r="Z220" s="558"/>
      <c r="AA220" s="544"/>
      <c r="AB220" s="544"/>
      <c r="AC220" s="544"/>
    </row>
    <row r="221" spans="1:68" ht="14.25" customHeight="1" x14ac:dyDescent="0.25">
      <c r="A221" s="567" t="s">
        <v>102</v>
      </c>
      <c r="B221" s="558"/>
      <c r="C221" s="558"/>
      <c r="D221" s="558"/>
      <c r="E221" s="558"/>
      <c r="F221" s="558"/>
      <c r="G221" s="558"/>
      <c r="H221" s="558"/>
      <c r="I221" s="558"/>
      <c r="J221" s="558"/>
      <c r="K221" s="558"/>
      <c r="L221" s="558"/>
      <c r="M221" s="558"/>
      <c r="N221" s="558"/>
      <c r="O221" s="558"/>
      <c r="P221" s="558"/>
      <c r="Q221" s="558"/>
      <c r="R221" s="558"/>
      <c r="S221" s="558"/>
      <c r="T221" s="558"/>
      <c r="U221" s="558"/>
      <c r="V221" s="558"/>
      <c r="W221" s="558"/>
      <c r="X221" s="558"/>
      <c r="Y221" s="558"/>
      <c r="Z221" s="558"/>
      <c r="AA221" s="545"/>
      <c r="AB221" s="545"/>
      <c r="AC221" s="545"/>
    </row>
    <row r="222" spans="1:68" ht="27" customHeight="1" x14ac:dyDescent="0.25">
      <c r="A222" s="54" t="s">
        <v>352</v>
      </c>
      <c r="B222" s="54" t="s">
        <v>353</v>
      </c>
      <c r="C222" s="31">
        <v>4301011826</v>
      </c>
      <c r="D222" s="564">
        <v>4680115884137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4301011724</v>
      </c>
      <c r="D223" s="564">
        <v>4680115884236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358</v>
      </c>
      <c r="B224" s="54" t="s">
        <v>359</v>
      </c>
      <c r="C224" s="31">
        <v>4301011721</v>
      </c>
      <c r="D224" s="564">
        <v>4680115884175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57" t="s">
        <v>363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361</v>
      </c>
      <c r="B226" s="54" t="s">
        <v>364</v>
      </c>
      <c r="C226" s="31">
        <v>4301011824</v>
      </c>
      <c r="D226" s="564">
        <v>4680115884144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4301012149</v>
      </c>
      <c r="D227" s="564">
        <v>4680115886551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6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4301011726</v>
      </c>
      <c r="D228" s="564">
        <v>4680115884182</v>
      </c>
      <c r="E228" s="565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4" t="s">
        <v>372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370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7"/>
      <c r="B231" s="558"/>
      <c r="C231" s="558"/>
      <c r="D231" s="558"/>
      <c r="E231" s="558"/>
      <c r="F231" s="558"/>
      <c r="G231" s="558"/>
      <c r="H231" s="558"/>
      <c r="I231" s="558"/>
      <c r="J231" s="558"/>
      <c r="K231" s="558"/>
      <c r="L231" s="558"/>
      <c r="M231" s="558"/>
      <c r="N231" s="558"/>
      <c r="O231" s="559"/>
      <c r="P231" s="569" t="s">
        <v>70</v>
      </c>
      <c r="Q231" s="570"/>
      <c r="R231" s="570"/>
      <c r="S231" s="570"/>
      <c r="T231" s="570"/>
      <c r="U231" s="570"/>
      <c r="V231" s="571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58"/>
      <c r="B232" s="558"/>
      <c r="C232" s="558"/>
      <c r="D232" s="558"/>
      <c r="E232" s="558"/>
      <c r="F232" s="558"/>
      <c r="G232" s="558"/>
      <c r="H232" s="558"/>
      <c r="I232" s="558"/>
      <c r="J232" s="558"/>
      <c r="K232" s="558"/>
      <c r="L232" s="558"/>
      <c r="M232" s="558"/>
      <c r="N232" s="558"/>
      <c r="O232" s="559"/>
      <c r="P232" s="569" t="s">
        <v>70</v>
      </c>
      <c r="Q232" s="570"/>
      <c r="R232" s="570"/>
      <c r="S232" s="570"/>
      <c r="T232" s="570"/>
      <c r="U232" s="570"/>
      <c r="V232" s="571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customHeight="1" x14ac:dyDescent="0.25">
      <c r="A233" s="567" t="s">
        <v>134</v>
      </c>
      <c r="B233" s="558"/>
      <c r="C233" s="558"/>
      <c r="D233" s="558"/>
      <c r="E233" s="558"/>
      <c r="F233" s="558"/>
      <c r="G233" s="558"/>
      <c r="H233" s="558"/>
      <c r="I233" s="558"/>
      <c r="J233" s="558"/>
      <c r="K233" s="558"/>
      <c r="L233" s="558"/>
      <c r="M233" s="558"/>
      <c r="N233" s="558"/>
      <c r="O233" s="558"/>
      <c r="P233" s="558"/>
      <c r="Q233" s="558"/>
      <c r="R233" s="558"/>
      <c r="S233" s="558"/>
      <c r="T233" s="558"/>
      <c r="U233" s="558"/>
      <c r="V233" s="558"/>
      <c r="W233" s="558"/>
      <c r="X233" s="558"/>
      <c r="Y233" s="558"/>
      <c r="Z233" s="558"/>
      <c r="AA233" s="545"/>
      <c r="AB233" s="545"/>
      <c r="AC233" s="545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8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7"/>
      <c r="B235" s="558"/>
      <c r="C235" s="558"/>
      <c r="D235" s="558"/>
      <c r="E235" s="558"/>
      <c r="F235" s="558"/>
      <c r="G235" s="558"/>
      <c r="H235" s="558"/>
      <c r="I235" s="558"/>
      <c r="J235" s="558"/>
      <c r="K235" s="558"/>
      <c r="L235" s="558"/>
      <c r="M235" s="558"/>
      <c r="N235" s="558"/>
      <c r="O235" s="559"/>
      <c r="P235" s="569" t="s">
        <v>70</v>
      </c>
      <c r="Q235" s="570"/>
      <c r="R235" s="570"/>
      <c r="S235" s="570"/>
      <c r="T235" s="570"/>
      <c r="U235" s="570"/>
      <c r="V235" s="571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58"/>
      <c r="B236" s="558"/>
      <c r="C236" s="558"/>
      <c r="D236" s="558"/>
      <c r="E236" s="558"/>
      <c r="F236" s="558"/>
      <c r="G236" s="558"/>
      <c r="H236" s="558"/>
      <c r="I236" s="558"/>
      <c r="J236" s="558"/>
      <c r="K236" s="558"/>
      <c r="L236" s="558"/>
      <c r="M236" s="558"/>
      <c r="N236" s="558"/>
      <c r="O236" s="559"/>
      <c r="P236" s="569" t="s">
        <v>70</v>
      </c>
      <c r="Q236" s="570"/>
      <c r="R236" s="570"/>
      <c r="S236" s="570"/>
      <c r="T236" s="570"/>
      <c r="U236" s="570"/>
      <c r="V236" s="571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7" t="s">
        <v>378</v>
      </c>
      <c r="B237" s="558"/>
      <c r="C237" s="558"/>
      <c r="D237" s="558"/>
      <c r="E237" s="558"/>
      <c r="F237" s="558"/>
      <c r="G237" s="558"/>
      <c r="H237" s="558"/>
      <c r="I237" s="558"/>
      <c r="J237" s="558"/>
      <c r="K237" s="558"/>
      <c r="L237" s="558"/>
      <c r="M237" s="558"/>
      <c r="N237" s="558"/>
      <c r="O237" s="558"/>
      <c r="P237" s="558"/>
      <c r="Q237" s="558"/>
      <c r="R237" s="558"/>
      <c r="S237" s="558"/>
      <c r="T237" s="558"/>
      <c r="U237" s="558"/>
      <c r="V237" s="558"/>
      <c r="W237" s="558"/>
      <c r="X237" s="558"/>
      <c r="Y237" s="558"/>
      <c r="Z237" s="558"/>
      <c r="AA237" s="545"/>
      <c r="AB237" s="545"/>
      <c r="AC237" s="545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22" t="s">
        <v>381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7"/>
      <c r="B239" s="558"/>
      <c r="C239" s="558"/>
      <c r="D239" s="558"/>
      <c r="E239" s="558"/>
      <c r="F239" s="558"/>
      <c r="G239" s="558"/>
      <c r="H239" s="558"/>
      <c r="I239" s="558"/>
      <c r="J239" s="558"/>
      <c r="K239" s="558"/>
      <c r="L239" s="558"/>
      <c r="M239" s="558"/>
      <c r="N239" s="558"/>
      <c r="O239" s="559"/>
      <c r="P239" s="569" t="s">
        <v>70</v>
      </c>
      <c r="Q239" s="570"/>
      <c r="R239" s="570"/>
      <c r="S239" s="570"/>
      <c r="T239" s="570"/>
      <c r="U239" s="570"/>
      <c r="V239" s="571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58"/>
      <c r="B240" s="558"/>
      <c r="C240" s="558"/>
      <c r="D240" s="558"/>
      <c r="E240" s="558"/>
      <c r="F240" s="558"/>
      <c r="G240" s="558"/>
      <c r="H240" s="558"/>
      <c r="I240" s="558"/>
      <c r="J240" s="558"/>
      <c r="K240" s="558"/>
      <c r="L240" s="558"/>
      <c r="M240" s="558"/>
      <c r="N240" s="558"/>
      <c r="O240" s="559"/>
      <c r="P240" s="569" t="s">
        <v>70</v>
      </c>
      <c r="Q240" s="570"/>
      <c r="R240" s="570"/>
      <c r="S240" s="570"/>
      <c r="T240" s="570"/>
      <c r="U240" s="570"/>
      <c r="V240" s="571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7" t="s">
        <v>383</v>
      </c>
      <c r="B241" s="558"/>
      <c r="C241" s="558"/>
      <c r="D241" s="558"/>
      <c r="E241" s="558"/>
      <c r="F241" s="558"/>
      <c r="G241" s="558"/>
      <c r="H241" s="558"/>
      <c r="I241" s="558"/>
      <c r="J241" s="558"/>
      <c r="K241" s="558"/>
      <c r="L241" s="558"/>
      <c r="M241" s="558"/>
      <c r="N241" s="558"/>
      <c r="O241" s="558"/>
      <c r="P241" s="558"/>
      <c r="Q241" s="558"/>
      <c r="R241" s="558"/>
      <c r="S241" s="558"/>
      <c r="T241" s="558"/>
      <c r="U241" s="558"/>
      <c r="V241" s="558"/>
      <c r="W241" s="558"/>
      <c r="X241" s="558"/>
      <c r="Y241" s="558"/>
      <c r="Z241" s="558"/>
      <c r="AA241" s="545"/>
      <c r="AB241" s="545"/>
      <c r="AC241" s="545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8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589" t="s">
        <v>389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87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3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7"/>
      <c r="B246" s="558"/>
      <c r="C246" s="558"/>
      <c r="D246" s="558"/>
      <c r="E246" s="558"/>
      <c r="F246" s="558"/>
      <c r="G246" s="558"/>
      <c r="H246" s="558"/>
      <c r="I246" s="558"/>
      <c r="J246" s="558"/>
      <c r="K246" s="558"/>
      <c r="L246" s="558"/>
      <c r="M246" s="558"/>
      <c r="N246" s="558"/>
      <c r="O246" s="559"/>
      <c r="P246" s="569" t="s">
        <v>70</v>
      </c>
      <c r="Q246" s="570"/>
      <c r="R246" s="570"/>
      <c r="S246" s="570"/>
      <c r="T246" s="570"/>
      <c r="U246" s="570"/>
      <c r="V246" s="571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58"/>
      <c r="B247" s="558"/>
      <c r="C247" s="558"/>
      <c r="D247" s="558"/>
      <c r="E247" s="558"/>
      <c r="F247" s="558"/>
      <c r="G247" s="558"/>
      <c r="H247" s="558"/>
      <c r="I247" s="558"/>
      <c r="J247" s="558"/>
      <c r="K247" s="558"/>
      <c r="L247" s="558"/>
      <c r="M247" s="558"/>
      <c r="N247" s="558"/>
      <c r="O247" s="559"/>
      <c r="P247" s="569" t="s">
        <v>70</v>
      </c>
      <c r="Q247" s="570"/>
      <c r="R247" s="570"/>
      <c r="S247" s="570"/>
      <c r="T247" s="570"/>
      <c r="U247" s="570"/>
      <c r="V247" s="571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68" t="s">
        <v>394</v>
      </c>
      <c r="B248" s="558"/>
      <c r="C248" s="558"/>
      <c r="D248" s="558"/>
      <c r="E248" s="558"/>
      <c r="F248" s="558"/>
      <c r="G248" s="558"/>
      <c r="H248" s="558"/>
      <c r="I248" s="558"/>
      <c r="J248" s="558"/>
      <c r="K248" s="558"/>
      <c r="L248" s="558"/>
      <c r="M248" s="558"/>
      <c r="N248" s="558"/>
      <c r="O248" s="558"/>
      <c r="P248" s="558"/>
      <c r="Q248" s="558"/>
      <c r="R248" s="558"/>
      <c r="S248" s="558"/>
      <c r="T248" s="558"/>
      <c r="U248" s="558"/>
      <c r="V248" s="558"/>
      <c r="W248" s="558"/>
      <c r="X248" s="558"/>
      <c r="Y248" s="558"/>
      <c r="Z248" s="558"/>
      <c r="AA248" s="544"/>
      <c r="AB248" s="544"/>
      <c r="AC248" s="544"/>
    </row>
    <row r="249" spans="1:68" ht="14.25" customHeight="1" x14ac:dyDescent="0.25">
      <c r="A249" s="567" t="s">
        <v>102</v>
      </c>
      <c r="B249" s="558"/>
      <c r="C249" s="558"/>
      <c r="D249" s="558"/>
      <c r="E249" s="558"/>
      <c r="F249" s="558"/>
      <c r="G249" s="558"/>
      <c r="H249" s="558"/>
      <c r="I249" s="558"/>
      <c r="J249" s="558"/>
      <c r="K249" s="558"/>
      <c r="L249" s="558"/>
      <c r="M249" s="558"/>
      <c r="N249" s="558"/>
      <c r="O249" s="558"/>
      <c r="P249" s="558"/>
      <c r="Q249" s="558"/>
      <c r="R249" s="558"/>
      <c r="S249" s="558"/>
      <c r="T249" s="558"/>
      <c r="U249" s="558"/>
      <c r="V249" s="558"/>
      <c r="W249" s="558"/>
      <c r="X249" s="558"/>
      <c r="Y249" s="558"/>
      <c r="Z249" s="558"/>
      <c r="AA249" s="545"/>
      <c r="AB249" s="545"/>
      <c r="AC249" s="545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7"/>
      <c r="B255" s="558"/>
      <c r="C255" s="558"/>
      <c r="D255" s="558"/>
      <c r="E255" s="558"/>
      <c r="F255" s="558"/>
      <c r="G255" s="558"/>
      <c r="H255" s="558"/>
      <c r="I255" s="558"/>
      <c r="J255" s="558"/>
      <c r="K255" s="558"/>
      <c r="L255" s="558"/>
      <c r="M255" s="558"/>
      <c r="N255" s="558"/>
      <c r="O255" s="559"/>
      <c r="P255" s="569" t="s">
        <v>70</v>
      </c>
      <c r="Q255" s="570"/>
      <c r="R255" s="570"/>
      <c r="S255" s="570"/>
      <c r="T255" s="570"/>
      <c r="U255" s="570"/>
      <c r="V255" s="571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58"/>
      <c r="B256" s="558"/>
      <c r="C256" s="558"/>
      <c r="D256" s="558"/>
      <c r="E256" s="558"/>
      <c r="F256" s="558"/>
      <c r="G256" s="558"/>
      <c r="H256" s="558"/>
      <c r="I256" s="558"/>
      <c r="J256" s="558"/>
      <c r="K256" s="558"/>
      <c r="L256" s="558"/>
      <c r="M256" s="558"/>
      <c r="N256" s="558"/>
      <c r="O256" s="559"/>
      <c r="P256" s="569" t="s">
        <v>70</v>
      </c>
      <c r="Q256" s="570"/>
      <c r="R256" s="570"/>
      <c r="S256" s="570"/>
      <c r="T256" s="570"/>
      <c r="U256" s="570"/>
      <c r="V256" s="571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68" t="s">
        <v>410</v>
      </c>
      <c r="B257" s="558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N257" s="558"/>
      <c r="O257" s="558"/>
      <c r="P257" s="558"/>
      <c r="Q257" s="558"/>
      <c r="R257" s="558"/>
      <c r="S257" s="558"/>
      <c r="T257" s="558"/>
      <c r="U257" s="558"/>
      <c r="V257" s="558"/>
      <c r="W257" s="558"/>
      <c r="X257" s="558"/>
      <c r="Y257" s="558"/>
      <c r="Z257" s="558"/>
      <c r="AA257" s="544"/>
      <c r="AB257" s="544"/>
      <c r="AC257" s="544"/>
    </row>
    <row r="258" spans="1:68" ht="14.25" customHeight="1" x14ac:dyDescent="0.25">
      <c r="A258" s="567" t="s">
        <v>102</v>
      </c>
      <c r="B258" s="558"/>
      <c r="C258" s="558"/>
      <c r="D258" s="558"/>
      <c r="E258" s="558"/>
      <c r="F258" s="558"/>
      <c r="G258" s="558"/>
      <c r="H258" s="558"/>
      <c r="I258" s="558"/>
      <c r="J258" s="558"/>
      <c r="K258" s="558"/>
      <c r="L258" s="558"/>
      <c r="M258" s="558"/>
      <c r="N258" s="558"/>
      <c r="O258" s="558"/>
      <c r="P258" s="558"/>
      <c r="Q258" s="558"/>
      <c r="R258" s="558"/>
      <c r="S258" s="558"/>
      <c r="T258" s="558"/>
      <c r="U258" s="558"/>
      <c r="V258" s="558"/>
      <c r="W258" s="558"/>
      <c r="X258" s="558"/>
      <c r="Y258" s="558"/>
      <c r="Z258" s="558"/>
      <c r="AA258" s="545"/>
      <c r="AB258" s="545"/>
      <c r="AC258" s="545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8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40" t="s">
        <v>415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420</v>
      </c>
      <c r="B262" s="54" t="s">
        <v>421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45" t="s">
        <v>422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7"/>
      <c r="B263" s="558"/>
      <c r="C263" s="558"/>
      <c r="D263" s="558"/>
      <c r="E263" s="558"/>
      <c r="F263" s="558"/>
      <c r="G263" s="558"/>
      <c r="H263" s="558"/>
      <c r="I263" s="558"/>
      <c r="J263" s="558"/>
      <c r="K263" s="558"/>
      <c r="L263" s="558"/>
      <c r="M263" s="558"/>
      <c r="N263" s="558"/>
      <c r="O263" s="559"/>
      <c r="P263" s="569" t="s">
        <v>70</v>
      </c>
      <c r="Q263" s="570"/>
      <c r="R263" s="570"/>
      <c r="S263" s="570"/>
      <c r="T263" s="570"/>
      <c r="U263" s="570"/>
      <c r="V263" s="571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58"/>
      <c r="B264" s="558"/>
      <c r="C264" s="558"/>
      <c r="D264" s="558"/>
      <c r="E264" s="558"/>
      <c r="F264" s="558"/>
      <c r="G264" s="558"/>
      <c r="H264" s="558"/>
      <c r="I264" s="558"/>
      <c r="J264" s="558"/>
      <c r="K264" s="558"/>
      <c r="L264" s="558"/>
      <c r="M264" s="558"/>
      <c r="N264" s="558"/>
      <c r="O264" s="559"/>
      <c r="P264" s="569" t="s">
        <v>70</v>
      </c>
      <c r="Q264" s="570"/>
      <c r="R264" s="570"/>
      <c r="S264" s="570"/>
      <c r="T264" s="570"/>
      <c r="U264" s="570"/>
      <c r="V264" s="571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68" t="s">
        <v>424</v>
      </c>
      <c r="B265" s="558"/>
      <c r="C265" s="558"/>
      <c r="D265" s="558"/>
      <c r="E265" s="558"/>
      <c r="F265" s="558"/>
      <c r="G265" s="558"/>
      <c r="H265" s="558"/>
      <c r="I265" s="558"/>
      <c r="J265" s="558"/>
      <c r="K265" s="558"/>
      <c r="L265" s="558"/>
      <c r="M265" s="558"/>
      <c r="N265" s="558"/>
      <c r="O265" s="558"/>
      <c r="P265" s="558"/>
      <c r="Q265" s="558"/>
      <c r="R265" s="558"/>
      <c r="S265" s="558"/>
      <c r="T265" s="558"/>
      <c r="U265" s="558"/>
      <c r="V265" s="558"/>
      <c r="W265" s="558"/>
      <c r="X265" s="558"/>
      <c r="Y265" s="558"/>
      <c r="Z265" s="558"/>
      <c r="AA265" s="544"/>
      <c r="AB265" s="544"/>
      <c r="AC265" s="544"/>
    </row>
    <row r="266" spans="1:68" ht="14.25" customHeight="1" x14ac:dyDescent="0.25">
      <c r="A266" s="567" t="s">
        <v>72</v>
      </c>
      <c r="B266" s="558"/>
      <c r="C266" s="558"/>
      <c r="D266" s="558"/>
      <c r="E266" s="558"/>
      <c r="F266" s="558"/>
      <c r="G266" s="558"/>
      <c r="H266" s="558"/>
      <c r="I266" s="558"/>
      <c r="J266" s="558"/>
      <c r="K266" s="558"/>
      <c r="L266" s="558"/>
      <c r="M266" s="558"/>
      <c r="N266" s="558"/>
      <c r="O266" s="558"/>
      <c r="P266" s="558"/>
      <c r="Q266" s="558"/>
      <c r="R266" s="558"/>
      <c r="S266" s="558"/>
      <c r="T266" s="558"/>
      <c r="U266" s="558"/>
      <c r="V266" s="558"/>
      <c r="W266" s="558"/>
      <c r="X266" s="558"/>
      <c r="Y266" s="558"/>
      <c r="Z266" s="558"/>
      <c r="AA266" s="545"/>
      <c r="AB266" s="545"/>
      <c r="AC266" s="545"/>
    </row>
    <row r="267" spans="1:68" ht="27" customHeight="1" x14ac:dyDescent="0.25">
      <c r="A267" s="54" t="s">
        <v>425</v>
      </c>
      <c r="B267" s="54" t="s">
        <v>426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428</v>
      </c>
      <c r="B268" s="54" t="s">
        <v>429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8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6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7"/>
      <c r="B270" s="558"/>
      <c r="C270" s="558"/>
      <c r="D270" s="558"/>
      <c r="E270" s="558"/>
      <c r="F270" s="558"/>
      <c r="G270" s="558"/>
      <c r="H270" s="558"/>
      <c r="I270" s="558"/>
      <c r="J270" s="558"/>
      <c r="K270" s="558"/>
      <c r="L270" s="558"/>
      <c r="M270" s="558"/>
      <c r="N270" s="558"/>
      <c r="O270" s="559"/>
      <c r="P270" s="569" t="s">
        <v>70</v>
      </c>
      <c r="Q270" s="570"/>
      <c r="R270" s="570"/>
      <c r="S270" s="570"/>
      <c r="T270" s="570"/>
      <c r="U270" s="570"/>
      <c r="V270" s="571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58"/>
      <c r="B271" s="558"/>
      <c r="C271" s="558"/>
      <c r="D271" s="558"/>
      <c r="E271" s="558"/>
      <c r="F271" s="558"/>
      <c r="G271" s="558"/>
      <c r="H271" s="558"/>
      <c r="I271" s="558"/>
      <c r="J271" s="558"/>
      <c r="K271" s="558"/>
      <c r="L271" s="558"/>
      <c r="M271" s="558"/>
      <c r="N271" s="558"/>
      <c r="O271" s="559"/>
      <c r="P271" s="569" t="s">
        <v>70</v>
      </c>
      <c r="Q271" s="570"/>
      <c r="R271" s="570"/>
      <c r="S271" s="570"/>
      <c r="T271" s="570"/>
      <c r="U271" s="570"/>
      <c r="V271" s="571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68" t="s">
        <v>434</v>
      </c>
      <c r="B272" s="558"/>
      <c r="C272" s="558"/>
      <c r="D272" s="558"/>
      <c r="E272" s="558"/>
      <c r="F272" s="558"/>
      <c r="G272" s="558"/>
      <c r="H272" s="558"/>
      <c r="I272" s="558"/>
      <c r="J272" s="558"/>
      <c r="K272" s="558"/>
      <c r="L272" s="558"/>
      <c r="M272" s="558"/>
      <c r="N272" s="558"/>
      <c r="O272" s="558"/>
      <c r="P272" s="558"/>
      <c r="Q272" s="558"/>
      <c r="R272" s="558"/>
      <c r="S272" s="558"/>
      <c r="T272" s="558"/>
      <c r="U272" s="558"/>
      <c r="V272" s="558"/>
      <c r="W272" s="558"/>
      <c r="X272" s="558"/>
      <c r="Y272" s="558"/>
      <c r="Z272" s="558"/>
      <c r="AA272" s="544"/>
      <c r="AB272" s="544"/>
      <c r="AC272" s="544"/>
    </row>
    <row r="273" spans="1:68" ht="14.25" customHeight="1" x14ac:dyDescent="0.25">
      <c r="A273" s="567" t="s">
        <v>63</v>
      </c>
      <c r="B273" s="558"/>
      <c r="C273" s="558"/>
      <c r="D273" s="558"/>
      <c r="E273" s="558"/>
      <c r="F273" s="558"/>
      <c r="G273" s="558"/>
      <c r="H273" s="558"/>
      <c r="I273" s="558"/>
      <c r="J273" s="558"/>
      <c r="K273" s="558"/>
      <c r="L273" s="558"/>
      <c r="M273" s="558"/>
      <c r="N273" s="558"/>
      <c r="O273" s="558"/>
      <c r="P273" s="558"/>
      <c r="Q273" s="558"/>
      <c r="R273" s="558"/>
      <c r="S273" s="558"/>
      <c r="T273" s="558"/>
      <c r="U273" s="558"/>
      <c r="V273" s="558"/>
      <c r="W273" s="558"/>
      <c r="X273" s="558"/>
      <c r="Y273" s="558"/>
      <c r="Z273" s="558"/>
      <c r="AA273" s="545"/>
      <c r="AB273" s="545"/>
      <c r="AC273" s="545"/>
    </row>
    <row r="274" spans="1:68" ht="27" customHeight="1" x14ac:dyDescent="0.25">
      <c r="A274" s="54" t="s">
        <v>435</v>
      </c>
      <c r="B274" s="54" t="s">
        <v>436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68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7"/>
      <c r="B275" s="558"/>
      <c r="C275" s="558"/>
      <c r="D275" s="558"/>
      <c r="E275" s="558"/>
      <c r="F275" s="558"/>
      <c r="G275" s="558"/>
      <c r="H275" s="558"/>
      <c r="I275" s="558"/>
      <c r="J275" s="558"/>
      <c r="K275" s="558"/>
      <c r="L275" s="558"/>
      <c r="M275" s="558"/>
      <c r="N275" s="558"/>
      <c r="O275" s="559"/>
      <c r="P275" s="569" t="s">
        <v>70</v>
      </c>
      <c r="Q275" s="570"/>
      <c r="R275" s="570"/>
      <c r="S275" s="570"/>
      <c r="T275" s="570"/>
      <c r="U275" s="570"/>
      <c r="V275" s="571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58"/>
      <c r="B276" s="558"/>
      <c r="C276" s="558"/>
      <c r="D276" s="558"/>
      <c r="E276" s="558"/>
      <c r="F276" s="558"/>
      <c r="G276" s="558"/>
      <c r="H276" s="558"/>
      <c r="I276" s="558"/>
      <c r="J276" s="558"/>
      <c r="K276" s="558"/>
      <c r="L276" s="558"/>
      <c r="M276" s="558"/>
      <c r="N276" s="558"/>
      <c r="O276" s="559"/>
      <c r="P276" s="569" t="s">
        <v>70</v>
      </c>
      <c r="Q276" s="570"/>
      <c r="R276" s="570"/>
      <c r="S276" s="570"/>
      <c r="T276" s="570"/>
      <c r="U276" s="570"/>
      <c r="V276" s="571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7" t="s">
        <v>72</v>
      </c>
      <c r="B277" s="558"/>
      <c r="C277" s="558"/>
      <c r="D277" s="558"/>
      <c r="E277" s="558"/>
      <c r="F277" s="558"/>
      <c r="G277" s="558"/>
      <c r="H277" s="558"/>
      <c r="I277" s="558"/>
      <c r="J277" s="558"/>
      <c r="K277" s="558"/>
      <c r="L277" s="558"/>
      <c r="M277" s="558"/>
      <c r="N277" s="558"/>
      <c r="O277" s="558"/>
      <c r="P277" s="558"/>
      <c r="Q277" s="558"/>
      <c r="R277" s="558"/>
      <c r="S277" s="558"/>
      <c r="T277" s="558"/>
      <c r="U277" s="558"/>
      <c r="V277" s="558"/>
      <c r="W277" s="558"/>
      <c r="X277" s="558"/>
      <c r="Y277" s="558"/>
      <c r="Z277" s="558"/>
      <c r="AA277" s="545"/>
      <c r="AB277" s="545"/>
      <c r="AC277" s="545"/>
    </row>
    <row r="278" spans="1:68" ht="27" customHeight="1" x14ac:dyDescent="0.25">
      <c r="A278" s="54" t="s">
        <v>438</v>
      </c>
      <c r="B278" s="54" t="s">
        <v>439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64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7"/>
      <c r="B279" s="558"/>
      <c r="C279" s="558"/>
      <c r="D279" s="558"/>
      <c r="E279" s="558"/>
      <c r="F279" s="558"/>
      <c r="G279" s="558"/>
      <c r="H279" s="558"/>
      <c r="I279" s="558"/>
      <c r="J279" s="558"/>
      <c r="K279" s="558"/>
      <c r="L279" s="558"/>
      <c r="M279" s="558"/>
      <c r="N279" s="558"/>
      <c r="O279" s="559"/>
      <c r="P279" s="569" t="s">
        <v>70</v>
      </c>
      <c r="Q279" s="570"/>
      <c r="R279" s="570"/>
      <c r="S279" s="570"/>
      <c r="T279" s="570"/>
      <c r="U279" s="570"/>
      <c r="V279" s="571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58"/>
      <c r="B280" s="558"/>
      <c r="C280" s="558"/>
      <c r="D280" s="558"/>
      <c r="E280" s="558"/>
      <c r="F280" s="558"/>
      <c r="G280" s="558"/>
      <c r="H280" s="558"/>
      <c r="I280" s="558"/>
      <c r="J280" s="558"/>
      <c r="K280" s="558"/>
      <c r="L280" s="558"/>
      <c r="M280" s="558"/>
      <c r="N280" s="558"/>
      <c r="O280" s="559"/>
      <c r="P280" s="569" t="s">
        <v>70</v>
      </c>
      <c r="Q280" s="570"/>
      <c r="R280" s="570"/>
      <c r="S280" s="570"/>
      <c r="T280" s="570"/>
      <c r="U280" s="570"/>
      <c r="V280" s="571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68" t="s">
        <v>441</v>
      </c>
      <c r="B281" s="558"/>
      <c r="C281" s="558"/>
      <c r="D281" s="558"/>
      <c r="E281" s="558"/>
      <c r="F281" s="558"/>
      <c r="G281" s="558"/>
      <c r="H281" s="558"/>
      <c r="I281" s="558"/>
      <c r="J281" s="558"/>
      <c r="K281" s="558"/>
      <c r="L281" s="558"/>
      <c r="M281" s="558"/>
      <c r="N281" s="558"/>
      <c r="O281" s="558"/>
      <c r="P281" s="558"/>
      <c r="Q281" s="558"/>
      <c r="R281" s="558"/>
      <c r="S281" s="558"/>
      <c r="T281" s="558"/>
      <c r="U281" s="558"/>
      <c r="V281" s="558"/>
      <c r="W281" s="558"/>
      <c r="X281" s="558"/>
      <c r="Y281" s="558"/>
      <c r="Z281" s="558"/>
      <c r="AA281" s="544"/>
      <c r="AB281" s="544"/>
      <c r="AC281" s="544"/>
    </row>
    <row r="282" spans="1:68" ht="14.25" customHeight="1" x14ac:dyDescent="0.25">
      <c r="A282" s="567" t="s">
        <v>102</v>
      </c>
      <c r="B282" s="558"/>
      <c r="C282" s="558"/>
      <c r="D282" s="558"/>
      <c r="E282" s="558"/>
      <c r="F282" s="558"/>
      <c r="G282" s="558"/>
      <c r="H282" s="558"/>
      <c r="I282" s="558"/>
      <c r="J282" s="558"/>
      <c r="K282" s="558"/>
      <c r="L282" s="558"/>
      <c r="M282" s="558"/>
      <c r="N282" s="558"/>
      <c r="O282" s="558"/>
      <c r="P282" s="558"/>
      <c r="Q282" s="558"/>
      <c r="R282" s="558"/>
      <c r="S282" s="558"/>
      <c r="T282" s="558"/>
      <c r="U282" s="558"/>
      <c r="V282" s="558"/>
      <c r="W282" s="558"/>
      <c r="X282" s="558"/>
      <c r="Y282" s="558"/>
      <c r="Z282" s="558"/>
      <c r="AA282" s="545"/>
      <c r="AB282" s="545"/>
      <c r="AC282" s="545"/>
    </row>
    <row r="283" spans="1:68" ht="27" customHeight="1" x14ac:dyDescent="0.25">
      <c r="A283" s="54" t="s">
        <v>442</v>
      </c>
      <c r="B283" s="54" t="s">
        <v>443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7"/>
      <c r="B284" s="558"/>
      <c r="C284" s="558"/>
      <c r="D284" s="558"/>
      <c r="E284" s="558"/>
      <c r="F284" s="558"/>
      <c r="G284" s="558"/>
      <c r="H284" s="558"/>
      <c r="I284" s="558"/>
      <c r="J284" s="558"/>
      <c r="K284" s="558"/>
      <c r="L284" s="558"/>
      <c r="M284" s="558"/>
      <c r="N284" s="558"/>
      <c r="O284" s="559"/>
      <c r="P284" s="569" t="s">
        <v>70</v>
      </c>
      <c r="Q284" s="570"/>
      <c r="R284" s="570"/>
      <c r="S284" s="570"/>
      <c r="T284" s="570"/>
      <c r="U284" s="570"/>
      <c r="V284" s="571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58"/>
      <c r="B285" s="558"/>
      <c r="C285" s="558"/>
      <c r="D285" s="558"/>
      <c r="E285" s="558"/>
      <c r="F285" s="558"/>
      <c r="G285" s="558"/>
      <c r="H285" s="558"/>
      <c r="I285" s="558"/>
      <c r="J285" s="558"/>
      <c r="K285" s="558"/>
      <c r="L285" s="558"/>
      <c r="M285" s="558"/>
      <c r="N285" s="558"/>
      <c r="O285" s="559"/>
      <c r="P285" s="569" t="s">
        <v>70</v>
      </c>
      <c r="Q285" s="570"/>
      <c r="R285" s="570"/>
      <c r="S285" s="570"/>
      <c r="T285" s="570"/>
      <c r="U285" s="570"/>
      <c r="V285" s="571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68" t="s">
        <v>446</v>
      </c>
      <c r="B286" s="558"/>
      <c r="C286" s="558"/>
      <c r="D286" s="558"/>
      <c r="E286" s="558"/>
      <c r="F286" s="558"/>
      <c r="G286" s="558"/>
      <c r="H286" s="558"/>
      <c r="I286" s="558"/>
      <c r="J286" s="558"/>
      <c r="K286" s="558"/>
      <c r="L286" s="558"/>
      <c r="M286" s="558"/>
      <c r="N286" s="558"/>
      <c r="O286" s="558"/>
      <c r="P286" s="558"/>
      <c r="Q286" s="558"/>
      <c r="R286" s="558"/>
      <c r="S286" s="558"/>
      <c r="T286" s="558"/>
      <c r="U286" s="558"/>
      <c r="V286" s="558"/>
      <c r="W286" s="558"/>
      <c r="X286" s="558"/>
      <c r="Y286" s="558"/>
      <c r="Z286" s="558"/>
      <c r="AA286" s="544"/>
      <c r="AB286" s="544"/>
      <c r="AC286" s="544"/>
    </row>
    <row r="287" spans="1:68" ht="14.25" customHeight="1" x14ac:dyDescent="0.25">
      <c r="A287" s="567" t="s">
        <v>102</v>
      </c>
      <c r="B287" s="558"/>
      <c r="C287" s="558"/>
      <c r="D287" s="558"/>
      <c r="E287" s="558"/>
      <c r="F287" s="558"/>
      <c r="G287" s="558"/>
      <c r="H287" s="558"/>
      <c r="I287" s="558"/>
      <c r="J287" s="558"/>
      <c r="K287" s="558"/>
      <c r="L287" s="558"/>
      <c r="M287" s="558"/>
      <c r="N287" s="558"/>
      <c r="O287" s="558"/>
      <c r="P287" s="558"/>
      <c r="Q287" s="558"/>
      <c r="R287" s="558"/>
      <c r="S287" s="558"/>
      <c r="T287" s="558"/>
      <c r="U287" s="558"/>
      <c r="V287" s="558"/>
      <c r="W287" s="558"/>
      <c r="X287" s="558"/>
      <c r="Y287" s="558"/>
      <c r="Z287" s="558"/>
      <c r="AA287" s="545"/>
      <c r="AB287" s="545"/>
      <c r="AC287" s="545"/>
    </row>
    <row r="288" spans="1:68" ht="27" customHeight="1" x14ac:dyDescent="0.25">
      <c r="A288" s="54" t="s">
        <v>447</v>
      </c>
      <c r="B288" s="54" t="s">
        <v>448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6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450</v>
      </c>
      <c r="B289" s="54" t="s">
        <v>451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456</v>
      </c>
      <c r="B291" s="54" t="s">
        <v>457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6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7"/>
      <c r="B293" s="558"/>
      <c r="C293" s="558"/>
      <c r="D293" s="558"/>
      <c r="E293" s="558"/>
      <c r="F293" s="558"/>
      <c r="G293" s="558"/>
      <c r="H293" s="558"/>
      <c r="I293" s="558"/>
      <c r="J293" s="558"/>
      <c r="K293" s="558"/>
      <c r="L293" s="558"/>
      <c r="M293" s="558"/>
      <c r="N293" s="558"/>
      <c r="O293" s="559"/>
      <c r="P293" s="569" t="s">
        <v>70</v>
      </c>
      <c r="Q293" s="570"/>
      <c r="R293" s="570"/>
      <c r="S293" s="570"/>
      <c r="T293" s="570"/>
      <c r="U293" s="570"/>
      <c r="V293" s="571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58"/>
      <c r="B294" s="558"/>
      <c r="C294" s="558"/>
      <c r="D294" s="558"/>
      <c r="E294" s="558"/>
      <c r="F294" s="558"/>
      <c r="G294" s="558"/>
      <c r="H294" s="558"/>
      <c r="I294" s="558"/>
      <c r="J294" s="558"/>
      <c r="K294" s="558"/>
      <c r="L294" s="558"/>
      <c r="M294" s="558"/>
      <c r="N294" s="558"/>
      <c r="O294" s="559"/>
      <c r="P294" s="569" t="s">
        <v>70</v>
      </c>
      <c r="Q294" s="570"/>
      <c r="R294" s="570"/>
      <c r="S294" s="570"/>
      <c r="T294" s="570"/>
      <c r="U294" s="570"/>
      <c r="V294" s="571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7" t="s">
        <v>63</v>
      </c>
      <c r="B295" s="558"/>
      <c r="C295" s="558"/>
      <c r="D295" s="558"/>
      <c r="E295" s="558"/>
      <c r="F295" s="558"/>
      <c r="G295" s="558"/>
      <c r="H295" s="558"/>
      <c r="I295" s="558"/>
      <c r="J295" s="558"/>
      <c r="K295" s="558"/>
      <c r="L295" s="558"/>
      <c r="M295" s="558"/>
      <c r="N295" s="558"/>
      <c r="O295" s="558"/>
      <c r="P295" s="558"/>
      <c r="Q295" s="558"/>
      <c r="R295" s="558"/>
      <c r="S295" s="558"/>
      <c r="T295" s="558"/>
      <c r="U295" s="558"/>
      <c r="V295" s="558"/>
      <c r="W295" s="558"/>
      <c r="X295" s="558"/>
      <c r="Y295" s="558"/>
      <c r="Z295" s="558"/>
      <c r="AA295" s="545"/>
      <c r="AB295" s="545"/>
      <c r="AC295" s="545"/>
    </row>
    <row r="296" spans="1:68" ht="27" customHeight="1" x14ac:dyDescent="0.25">
      <c r="A296" s="54" t="s">
        <v>461</v>
      </c>
      <c r="B296" s="54" t="s">
        <v>462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464</v>
      </c>
      <c r="B297" s="54" t="s">
        <v>465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6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4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8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57"/>
      <c r="B303" s="558"/>
      <c r="C303" s="558"/>
      <c r="D303" s="558"/>
      <c r="E303" s="558"/>
      <c r="F303" s="558"/>
      <c r="G303" s="558"/>
      <c r="H303" s="558"/>
      <c r="I303" s="558"/>
      <c r="J303" s="558"/>
      <c r="K303" s="558"/>
      <c r="L303" s="558"/>
      <c r="M303" s="558"/>
      <c r="N303" s="558"/>
      <c r="O303" s="559"/>
      <c r="P303" s="569" t="s">
        <v>70</v>
      </c>
      <c r="Q303" s="570"/>
      <c r="R303" s="570"/>
      <c r="S303" s="570"/>
      <c r="T303" s="570"/>
      <c r="U303" s="570"/>
      <c r="V303" s="571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58"/>
      <c r="B304" s="558"/>
      <c r="C304" s="558"/>
      <c r="D304" s="558"/>
      <c r="E304" s="558"/>
      <c r="F304" s="558"/>
      <c r="G304" s="558"/>
      <c r="H304" s="558"/>
      <c r="I304" s="558"/>
      <c r="J304" s="558"/>
      <c r="K304" s="558"/>
      <c r="L304" s="558"/>
      <c r="M304" s="558"/>
      <c r="N304" s="558"/>
      <c r="O304" s="559"/>
      <c r="P304" s="569" t="s">
        <v>70</v>
      </c>
      <c r="Q304" s="570"/>
      <c r="R304" s="570"/>
      <c r="S304" s="570"/>
      <c r="T304" s="570"/>
      <c r="U304" s="570"/>
      <c r="V304" s="571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7" t="s">
        <v>72</v>
      </c>
      <c r="B305" s="558"/>
      <c r="C305" s="558"/>
      <c r="D305" s="558"/>
      <c r="E305" s="558"/>
      <c r="F305" s="558"/>
      <c r="G305" s="558"/>
      <c r="H305" s="558"/>
      <c r="I305" s="558"/>
      <c r="J305" s="558"/>
      <c r="K305" s="558"/>
      <c r="L305" s="558"/>
      <c r="M305" s="558"/>
      <c r="N305" s="558"/>
      <c r="O305" s="558"/>
      <c r="P305" s="558"/>
      <c r="Q305" s="558"/>
      <c r="R305" s="558"/>
      <c r="S305" s="558"/>
      <c r="T305" s="558"/>
      <c r="U305" s="558"/>
      <c r="V305" s="558"/>
      <c r="W305" s="558"/>
      <c r="X305" s="558"/>
      <c r="Y305" s="558"/>
      <c r="Z305" s="558"/>
      <c r="AA305" s="545"/>
      <c r="AB305" s="545"/>
      <c r="AC305" s="545"/>
    </row>
    <row r="306" spans="1:68" ht="27" customHeight="1" x14ac:dyDescent="0.25">
      <c r="A306" s="54" t="s">
        <v>480</v>
      </c>
      <c r="B306" s="54" t="s">
        <v>481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5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7"/>
      <c r="B311" s="558"/>
      <c r="C311" s="558"/>
      <c r="D311" s="558"/>
      <c r="E311" s="558"/>
      <c r="F311" s="558"/>
      <c r="G311" s="558"/>
      <c r="H311" s="558"/>
      <c r="I311" s="558"/>
      <c r="J311" s="558"/>
      <c r="K311" s="558"/>
      <c r="L311" s="558"/>
      <c r="M311" s="558"/>
      <c r="N311" s="558"/>
      <c r="O311" s="559"/>
      <c r="P311" s="569" t="s">
        <v>70</v>
      </c>
      <c r="Q311" s="570"/>
      <c r="R311" s="570"/>
      <c r="S311" s="570"/>
      <c r="T311" s="570"/>
      <c r="U311" s="570"/>
      <c r="V311" s="571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58"/>
      <c r="B312" s="558"/>
      <c r="C312" s="558"/>
      <c r="D312" s="558"/>
      <c r="E312" s="558"/>
      <c r="F312" s="558"/>
      <c r="G312" s="558"/>
      <c r="H312" s="558"/>
      <c r="I312" s="558"/>
      <c r="J312" s="558"/>
      <c r="K312" s="558"/>
      <c r="L312" s="558"/>
      <c r="M312" s="558"/>
      <c r="N312" s="558"/>
      <c r="O312" s="559"/>
      <c r="P312" s="569" t="s">
        <v>70</v>
      </c>
      <c r="Q312" s="570"/>
      <c r="R312" s="570"/>
      <c r="S312" s="570"/>
      <c r="T312" s="570"/>
      <c r="U312" s="570"/>
      <c r="V312" s="571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7" t="s">
        <v>164</v>
      </c>
      <c r="B313" s="558"/>
      <c r="C313" s="558"/>
      <c r="D313" s="558"/>
      <c r="E313" s="558"/>
      <c r="F313" s="558"/>
      <c r="G313" s="558"/>
      <c r="H313" s="558"/>
      <c r="I313" s="558"/>
      <c r="J313" s="558"/>
      <c r="K313" s="558"/>
      <c r="L313" s="558"/>
      <c r="M313" s="558"/>
      <c r="N313" s="558"/>
      <c r="O313" s="558"/>
      <c r="P313" s="558"/>
      <c r="Q313" s="558"/>
      <c r="R313" s="558"/>
      <c r="S313" s="558"/>
      <c r="T313" s="558"/>
      <c r="U313" s="558"/>
      <c r="V313" s="558"/>
      <c r="W313" s="558"/>
      <c r="X313" s="558"/>
      <c r="Y313" s="558"/>
      <c r="Z313" s="558"/>
      <c r="AA313" s="545"/>
      <c r="AB313" s="545"/>
      <c r="AC313" s="545"/>
    </row>
    <row r="314" spans="1:68" ht="27" customHeight="1" x14ac:dyDescent="0.25">
      <c r="A314" s="54" t="s">
        <v>495</v>
      </c>
      <c r="B314" s="54" t="s">
        <v>496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68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87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501</v>
      </c>
      <c r="B316" s="54" t="s">
        <v>502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8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7"/>
      <c r="B317" s="558"/>
      <c r="C317" s="558"/>
      <c r="D317" s="558"/>
      <c r="E317" s="558"/>
      <c r="F317" s="558"/>
      <c r="G317" s="558"/>
      <c r="H317" s="558"/>
      <c r="I317" s="558"/>
      <c r="J317" s="558"/>
      <c r="K317" s="558"/>
      <c r="L317" s="558"/>
      <c r="M317" s="558"/>
      <c r="N317" s="558"/>
      <c r="O317" s="559"/>
      <c r="P317" s="569" t="s">
        <v>70</v>
      </c>
      <c r="Q317" s="570"/>
      <c r="R317" s="570"/>
      <c r="S317" s="570"/>
      <c r="T317" s="570"/>
      <c r="U317" s="570"/>
      <c r="V317" s="571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x14ac:dyDescent="0.2">
      <c r="A318" s="558"/>
      <c r="B318" s="558"/>
      <c r="C318" s="558"/>
      <c r="D318" s="558"/>
      <c r="E318" s="558"/>
      <c r="F318" s="558"/>
      <c r="G318" s="558"/>
      <c r="H318" s="558"/>
      <c r="I318" s="558"/>
      <c r="J318" s="558"/>
      <c r="K318" s="558"/>
      <c r="L318" s="558"/>
      <c r="M318" s="558"/>
      <c r="N318" s="558"/>
      <c r="O318" s="559"/>
      <c r="P318" s="569" t="s">
        <v>70</v>
      </c>
      <c r="Q318" s="570"/>
      <c r="R318" s="570"/>
      <c r="S318" s="570"/>
      <c r="T318" s="570"/>
      <c r="U318" s="570"/>
      <c r="V318" s="571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customHeight="1" x14ac:dyDescent="0.25">
      <c r="A319" s="567" t="s">
        <v>94</v>
      </c>
      <c r="B319" s="558"/>
      <c r="C319" s="558"/>
      <c r="D319" s="558"/>
      <c r="E319" s="558"/>
      <c r="F319" s="558"/>
      <c r="G319" s="558"/>
      <c r="H319" s="558"/>
      <c r="I319" s="558"/>
      <c r="J319" s="558"/>
      <c r="K319" s="558"/>
      <c r="L319" s="558"/>
      <c r="M319" s="558"/>
      <c r="N319" s="558"/>
      <c r="O319" s="558"/>
      <c r="P319" s="558"/>
      <c r="Q319" s="558"/>
      <c r="R319" s="558"/>
      <c r="S319" s="558"/>
      <c r="T319" s="558"/>
      <c r="U319" s="558"/>
      <c r="V319" s="558"/>
      <c r="W319" s="558"/>
      <c r="X319" s="558"/>
      <c r="Y319" s="558"/>
      <c r="Z319" s="558"/>
      <c r="AA319" s="545"/>
      <c r="AB319" s="545"/>
      <c r="AC319" s="545"/>
    </row>
    <row r="320" spans="1:68" ht="27" customHeight="1" x14ac:dyDescent="0.25">
      <c r="A320" s="54" t="s">
        <v>504</v>
      </c>
      <c r="B320" s="54" t="s">
        <v>505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686" t="s">
        <v>506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02" t="s">
        <v>510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57"/>
      <c r="B324" s="558"/>
      <c r="C324" s="558"/>
      <c r="D324" s="558"/>
      <c r="E324" s="558"/>
      <c r="F324" s="558"/>
      <c r="G324" s="558"/>
      <c r="H324" s="558"/>
      <c r="I324" s="558"/>
      <c r="J324" s="558"/>
      <c r="K324" s="558"/>
      <c r="L324" s="558"/>
      <c r="M324" s="558"/>
      <c r="N324" s="558"/>
      <c r="O324" s="559"/>
      <c r="P324" s="569" t="s">
        <v>70</v>
      </c>
      <c r="Q324" s="570"/>
      <c r="R324" s="570"/>
      <c r="S324" s="570"/>
      <c r="T324" s="570"/>
      <c r="U324" s="570"/>
      <c r="V324" s="571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58"/>
      <c r="B325" s="558"/>
      <c r="C325" s="558"/>
      <c r="D325" s="558"/>
      <c r="E325" s="558"/>
      <c r="F325" s="558"/>
      <c r="G325" s="558"/>
      <c r="H325" s="558"/>
      <c r="I325" s="558"/>
      <c r="J325" s="558"/>
      <c r="K325" s="558"/>
      <c r="L325" s="558"/>
      <c r="M325" s="558"/>
      <c r="N325" s="558"/>
      <c r="O325" s="559"/>
      <c r="P325" s="569" t="s">
        <v>70</v>
      </c>
      <c r="Q325" s="570"/>
      <c r="R325" s="570"/>
      <c r="S325" s="570"/>
      <c r="T325" s="570"/>
      <c r="U325" s="570"/>
      <c r="V325" s="571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7" t="s">
        <v>516</v>
      </c>
      <c r="B326" s="558"/>
      <c r="C326" s="558"/>
      <c r="D326" s="558"/>
      <c r="E326" s="558"/>
      <c r="F326" s="558"/>
      <c r="G326" s="558"/>
      <c r="H326" s="558"/>
      <c r="I326" s="558"/>
      <c r="J326" s="558"/>
      <c r="K326" s="558"/>
      <c r="L326" s="558"/>
      <c r="M326" s="558"/>
      <c r="N326" s="558"/>
      <c r="O326" s="558"/>
      <c r="P326" s="558"/>
      <c r="Q326" s="558"/>
      <c r="R326" s="558"/>
      <c r="S326" s="558"/>
      <c r="T326" s="558"/>
      <c r="U326" s="558"/>
      <c r="V326" s="558"/>
      <c r="W326" s="558"/>
      <c r="X326" s="558"/>
      <c r="Y326" s="558"/>
      <c r="Z326" s="558"/>
      <c r="AA326" s="545"/>
      <c r="AB326" s="545"/>
      <c r="AC326" s="545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8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8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7"/>
      <c r="B330" s="558"/>
      <c r="C330" s="558"/>
      <c r="D330" s="558"/>
      <c r="E330" s="558"/>
      <c r="F330" s="558"/>
      <c r="G330" s="558"/>
      <c r="H330" s="558"/>
      <c r="I330" s="558"/>
      <c r="J330" s="558"/>
      <c r="K330" s="558"/>
      <c r="L330" s="558"/>
      <c r="M330" s="558"/>
      <c r="N330" s="558"/>
      <c r="O330" s="559"/>
      <c r="P330" s="569" t="s">
        <v>70</v>
      </c>
      <c r="Q330" s="570"/>
      <c r="R330" s="570"/>
      <c r="S330" s="570"/>
      <c r="T330" s="570"/>
      <c r="U330" s="570"/>
      <c r="V330" s="571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58"/>
      <c r="B331" s="558"/>
      <c r="C331" s="558"/>
      <c r="D331" s="558"/>
      <c r="E331" s="558"/>
      <c r="F331" s="558"/>
      <c r="G331" s="558"/>
      <c r="H331" s="558"/>
      <c r="I331" s="558"/>
      <c r="J331" s="558"/>
      <c r="K331" s="558"/>
      <c r="L331" s="558"/>
      <c r="M331" s="558"/>
      <c r="N331" s="558"/>
      <c r="O331" s="559"/>
      <c r="P331" s="569" t="s">
        <v>70</v>
      </c>
      <c r="Q331" s="570"/>
      <c r="R331" s="570"/>
      <c r="S331" s="570"/>
      <c r="T331" s="570"/>
      <c r="U331" s="570"/>
      <c r="V331" s="571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68" t="s">
        <v>525</v>
      </c>
      <c r="B332" s="558"/>
      <c r="C332" s="558"/>
      <c r="D332" s="558"/>
      <c r="E332" s="558"/>
      <c r="F332" s="558"/>
      <c r="G332" s="558"/>
      <c r="H332" s="558"/>
      <c r="I332" s="558"/>
      <c r="J332" s="558"/>
      <c r="K332" s="558"/>
      <c r="L332" s="558"/>
      <c r="M332" s="558"/>
      <c r="N332" s="558"/>
      <c r="O332" s="558"/>
      <c r="P332" s="558"/>
      <c r="Q332" s="558"/>
      <c r="R332" s="558"/>
      <c r="S332" s="558"/>
      <c r="T332" s="558"/>
      <c r="U332" s="558"/>
      <c r="V332" s="558"/>
      <c r="W332" s="558"/>
      <c r="X332" s="558"/>
      <c r="Y332" s="558"/>
      <c r="Z332" s="558"/>
      <c r="AA332" s="544"/>
      <c r="AB332" s="544"/>
      <c r="AC332" s="544"/>
    </row>
    <row r="333" spans="1:68" ht="14.25" customHeight="1" x14ac:dyDescent="0.25">
      <c r="A333" s="567" t="s">
        <v>72</v>
      </c>
      <c r="B333" s="558"/>
      <c r="C333" s="558"/>
      <c r="D333" s="558"/>
      <c r="E333" s="558"/>
      <c r="F333" s="558"/>
      <c r="G333" s="558"/>
      <c r="H333" s="558"/>
      <c r="I333" s="558"/>
      <c r="J333" s="558"/>
      <c r="K333" s="558"/>
      <c r="L333" s="558"/>
      <c r="M333" s="558"/>
      <c r="N333" s="558"/>
      <c r="O333" s="558"/>
      <c r="P333" s="558"/>
      <c r="Q333" s="558"/>
      <c r="R333" s="558"/>
      <c r="S333" s="558"/>
      <c r="T333" s="558"/>
      <c r="U333" s="558"/>
      <c r="V333" s="558"/>
      <c r="W333" s="558"/>
      <c r="X333" s="558"/>
      <c r="Y333" s="558"/>
      <c r="Z333" s="558"/>
      <c r="AA333" s="545"/>
      <c r="AB333" s="545"/>
      <c r="AC333" s="545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8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66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6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57"/>
      <c r="B337" s="558"/>
      <c r="C337" s="558"/>
      <c r="D337" s="558"/>
      <c r="E337" s="558"/>
      <c r="F337" s="558"/>
      <c r="G337" s="558"/>
      <c r="H337" s="558"/>
      <c r="I337" s="558"/>
      <c r="J337" s="558"/>
      <c r="K337" s="558"/>
      <c r="L337" s="558"/>
      <c r="M337" s="558"/>
      <c r="N337" s="558"/>
      <c r="O337" s="559"/>
      <c r="P337" s="569" t="s">
        <v>70</v>
      </c>
      <c r="Q337" s="570"/>
      <c r="R337" s="570"/>
      <c r="S337" s="570"/>
      <c r="T337" s="570"/>
      <c r="U337" s="570"/>
      <c r="V337" s="571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58"/>
      <c r="B338" s="558"/>
      <c r="C338" s="558"/>
      <c r="D338" s="558"/>
      <c r="E338" s="558"/>
      <c r="F338" s="558"/>
      <c r="G338" s="558"/>
      <c r="H338" s="558"/>
      <c r="I338" s="558"/>
      <c r="J338" s="558"/>
      <c r="K338" s="558"/>
      <c r="L338" s="558"/>
      <c r="M338" s="558"/>
      <c r="N338" s="558"/>
      <c r="O338" s="559"/>
      <c r="P338" s="569" t="s">
        <v>70</v>
      </c>
      <c r="Q338" s="570"/>
      <c r="R338" s="570"/>
      <c r="S338" s="570"/>
      <c r="T338" s="570"/>
      <c r="U338" s="570"/>
      <c r="V338" s="571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580" t="s">
        <v>535</v>
      </c>
      <c r="B339" s="581"/>
      <c r="C339" s="581"/>
      <c r="D339" s="581"/>
      <c r="E339" s="581"/>
      <c r="F339" s="581"/>
      <c r="G339" s="581"/>
      <c r="H339" s="581"/>
      <c r="I339" s="581"/>
      <c r="J339" s="581"/>
      <c r="K339" s="581"/>
      <c r="L339" s="581"/>
      <c r="M339" s="581"/>
      <c r="N339" s="581"/>
      <c r="O339" s="581"/>
      <c r="P339" s="581"/>
      <c r="Q339" s="581"/>
      <c r="R339" s="581"/>
      <c r="S339" s="581"/>
      <c r="T339" s="581"/>
      <c r="U339" s="581"/>
      <c r="V339" s="581"/>
      <c r="W339" s="581"/>
      <c r="X339" s="581"/>
      <c r="Y339" s="581"/>
      <c r="Z339" s="581"/>
      <c r="AA339" s="48"/>
      <c r="AB339" s="48"/>
      <c r="AC339" s="48"/>
    </row>
    <row r="340" spans="1:68" ht="16.5" customHeight="1" x14ac:dyDescent="0.25">
      <c r="A340" s="568" t="s">
        <v>536</v>
      </c>
      <c r="B340" s="558"/>
      <c r="C340" s="558"/>
      <c r="D340" s="558"/>
      <c r="E340" s="558"/>
      <c r="F340" s="558"/>
      <c r="G340" s="558"/>
      <c r="H340" s="558"/>
      <c r="I340" s="558"/>
      <c r="J340" s="558"/>
      <c r="K340" s="558"/>
      <c r="L340" s="558"/>
      <c r="M340" s="558"/>
      <c r="N340" s="558"/>
      <c r="O340" s="558"/>
      <c r="P340" s="558"/>
      <c r="Q340" s="558"/>
      <c r="R340" s="558"/>
      <c r="S340" s="558"/>
      <c r="T340" s="558"/>
      <c r="U340" s="558"/>
      <c r="V340" s="558"/>
      <c r="W340" s="558"/>
      <c r="X340" s="558"/>
      <c r="Y340" s="558"/>
      <c r="Z340" s="558"/>
      <c r="AA340" s="544"/>
      <c r="AB340" s="544"/>
      <c r="AC340" s="544"/>
    </row>
    <row r="341" spans="1:68" ht="14.25" customHeight="1" x14ac:dyDescent="0.25">
      <c r="A341" s="567" t="s">
        <v>102</v>
      </c>
      <c r="B341" s="558"/>
      <c r="C341" s="558"/>
      <c r="D341" s="558"/>
      <c r="E341" s="558"/>
      <c r="F341" s="558"/>
      <c r="G341" s="558"/>
      <c r="H341" s="558"/>
      <c r="I341" s="558"/>
      <c r="J341" s="558"/>
      <c r="K341" s="558"/>
      <c r="L341" s="558"/>
      <c r="M341" s="558"/>
      <c r="N341" s="558"/>
      <c r="O341" s="558"/>
      <c r="P341" s="558"/>
      <c r="Q341" s="558"/>
      <c r="R341" s="558"/>
      <c r="S341" s="558"/>
      <c r="T341" s="558"/>
      <c r="U341" s="558"/>
      <c r="V341" s="558"/>
      <c r="W341" s="558"/>
      <c r="X341" s="558"/>
      <c r="Y341" s="558"/>
      <c r="Z341" s="558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1000</v>
      </c>
      <c r="Y342" s="550">
        <f t="shared" ref="Y342:Y348" si="38">IFERROR(IF(X342="",0,CEILING((X342/$H342),1)*$H342),"")</f>
        <v>1005</v>
      </c>
      <c r="Z342" s="36">
        <f>IFERROR(IF(Y342=0,"",ROUNDUP(Y342/H342,0)*0.02175),"")</f>
        <v>1.4572499999999999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1032</v>
      </c>
      <c r="BN342" s="64">
        <f t="shared" ref="BN342:BN348" si="40">IFERROR(Y342*I342/H342,"0")</f>
        <v>1037.1600000000001</v>
      </c>
      <c r="BO342" s="64">
        <f t="shared" ref="BO342:BO348" si="41">IFERROR(1/J342*(X342/H342),"0")</f>
        <v>1.3888888888888888</v>
      </c>
      <c r="BP342" s="64">
        <f t="shared" ref="BP342:BP348" si="42">IFERROR(1/J342*(Y342/H342),"0")</f>
        <v>1.3958333333333333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1000</v>
      </c>
      <c r="Y343" s="550">
        <f t="shared" si="38"/>
        <v>1005</v>
      </c>
      <c r="Z343" s="36">
        <f>IFERROR(IF(Y343=0,"",ROUNDUP(Y343/H343,0)*0.02175),"")</f>
        <v>1.4572499999999999</v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1032</v>
      </c>
      <c r="BN343" s="64">
        <f t="shared" si="40"/>
        <v>1037.1600000000001</v>
      </c>
      <c r="BO343" s="64">
        <f t="shared" si="41"/>
        <v>1.3888888888888888</v>
      </c>
      <c r="BP343" s="64">
        <f t="shared" si="42"/>
        <v>1.3958333333333333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6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1000</v>
      </c>
      <c r="Y344" s="550">
        <f t="shared" si="38"/>
        <v>1005</v>
      </c>
      <c r="Z344" s="36">
        <f>IFERROR(IF(Y344=0,"",ROUNDUP(Y344/H344,0)*0.02175),"")</f>
        <v>1.4572499999999999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1032</v>
      </c>
      <c r="BN344" s="64">
        <f t="shared" si="40"/>
        <v>1037.1600000000001</v>
      </c>
      <c r="BO344" s="64">
        <f t="shared" si="41"/>
        <v>1.3888888888888888</v>
      </c>
      <c r="BP344" s="64">
        <f t="shared" si="42"/>
        <v>1.3958333333333333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6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6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7"/>
      <c r="B349" s="558"/>
      <c r="C349" s="558"/>
      <c r="D349" s="558"/>
      <c r="E349" s="558"/>
      <c r="F349" s="558"/>
      <c r="G349" s="558"/>
      <c r="H349" s="558"/>
      <c r="I349" s="558"/>
      <c r="J349" s="558"/>
      <c r="K349" s="558"/>
      <c r="L349" s="558"/>
      <c r="M349" s="558"/>
      <c r="N349" s="558"/>
      <c r="O349" s="559"/>
      <c r="P349" s="569" t="s">
        <v>70</v>
      </c>
      <c r="Q349" s="570"/>
      <c r="R349" s="570"/>
      <c r="S349" s="570"/>
      <c r="T349" s="570"/>
      <c r="U349" s="570"/>
      <c r="V349" s="571"/>
      <c r="W349" s="37" t="s">
        <v>71</v>
      </c>
      <c r="X349" s="551">
        <f>IFERROR(X342/H342,"0")+IFERROR(X343/H343,"0")+IFERROR(X344/H344,"0")+IFERROR(X345/H345,"0")+IFERROR(X346/H346,"0")+IFERROR(X347/H347,"0")+IFERROR(X348/H348,"0")</f>
        <v>200</v>
      </c>
      <c r="Y349" s="551">
        <f>IFERROR(Y342/H342,"0")+IFERROR(Y343/H343,"0")+IFERROR(Y344/H344,"0")+IFERROR(Y345/H345,"0")+IFERROR(Y346/H346,"0")+IFERROR(Y347/H347,"0")+IFERROR(Y348/H348,"0")</f>
        <v>201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4.3717499999999996</v>
      </c>
      <c r="AA349" s="552"/>
      <c r="AB349" s="552"/>
      <c r="AC349" s="552"/>
    </row>
    <row r="350" spans="1:68" x14ac:dyDescent="0.2">
      <c r="A350" s="558"/>
      <c r="B350" s="558"/>
      <c r="C350" s="558"/>
      <c r="D350" s="558"/>
      <c r="E350" s="558"/>
      <c r="F350" s="558"/>
      <c r="G350" s="558"/>
      <c r="H350" s="558"/>
      <c r="I350" s="558"/>
      <c r="J350" s="558"/>
      <c r="K350" s="558"/>
      <c r="L350" s="558"/>
      <c r="M350" s="558"/>
      <c r="N350" s="558"/>
      <c r="O350" s="559"/>
      <c r="P350" s="569" t="s">
        <v>70</v>
      </c>
      <c r="Q350" s="570"/>
      <c r="R350" s="570"/>
      <c r="S350" s="570"/>
      <c r="T350" s="570"/>
      <c r="U350" s="570"/>
      <c r="V350" s="571"/>
      <c r="W350" s="37" t="s">
        <v>68</v>
      </c>
      <c r="X350" s="551">
        <f>IFERROR(SUM(X342:X348),"0")</f>
        <v>3000</v>
      </c>
      <c r="Y350" s="551">
        <f>IFERROR(SUM(Y342:Y348),"0")</f>
        <v>3015</v>
      </c>
      <c r="Z350" s="37"/>
      <c r="AA350" s="552"/>
      <c r="AB350" s="552"/>
      <c r="AC350" s="552"/>
    </row>
    <row r="351" spans="1:68" ht="14.25" customHeight="1" x14ac:dyDescent="0.25">
      <c r="A351" s="567" t="s">
        <v>134</v>
      </c>
      <c r="B351" s="558"/>
      <c r="C351" s="558"/>
      <c r="D351" s="558"/>
      <c r="E351" s="558"/>
      <c r="F351" s="558"/>
      <c r="G351" s="558"/>
      <c r="H351" s="558"/>
      <c r="I351" s="558"/>
      <c r="J351" s="558"/>
      <c r="K351" s="558"/>
      <c r="L351" s="558"/>
      <c r="M351" s="558"/>
      <c r="N351" s="558"/>
      <c r="O351" s="558"/>
      <c r="P351" s="558"/>
      <c r="Q351" s="558"/>
      <c r="R351" s="558"/>
      <c r="S351" s="558"/>
      <c r="T351" s="558"/>
      <c r="U351" s="558"/>
      <c r="V351" s="558"/>
      <c r="W351" s="558"/>
      <c r="X351" s="558"/>
      <c r="Y351" s="558"/>
      <c r="Z351" s="558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1000</v>
      </c>
      <c r="Y352" s="550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7"/>
      <c r="B354" s="558"/>
      <c r="C354" s="558"/>
      <c r="D354" s="558"/>
      <c r="E354" s="558"/>
      <c r="F354" s="558"/>
      <c r="G354" s="558"/>
      <c r="H354" s="558"/>
      <c r="I354" s="558"/>
      <c r="J354" s="558"/>
      <c r="K354" s="558"/>
      <c r="L354" s="558"/>
      <c r="M354" s="558"/>
      <c r="N354" s="558"/>
      <c r="O354" s="559"/>
      <c r="P354" s="569" t="s">
        <v>70</v>
      </c>
      <c r="Q354" s="570"/>
      <c r="R354" s="570"/>
      <c r="S354" s="570"/>
      <c r="T354" s="570"/>
      <c r="U354" s="570"/>
      <c r="V354" s="571"/>
      <c r="W354" s="37" t="s">
        <v>71</v>
      </c>
      <c r="X354" s="551">
        <f>IFERROR(X352/H352,"0")+IFERROR(X353/H353,"0")</f>
        <v>66.666666666666671</v>
      </c>
      <c r="Y354" s="551">
        <f>IFERROR(Y352/H352,"0")+IFERROR(Y353/H353,"0")</f>
        <v>67</v>
      </c>
      <c r="Z354" s="551">
        <f>IFERROR(IF(Z352="",0,Z352),"0")+IFERROR(IF(Z353="",0,Z353),"0")</f>
        <v>1.4572499999999999</v>
      </c>
      <c r="AA354" s="552"/>
      <c r="AB354" s="552"/>
      <c r="AC354" s="552"/>
    </row>
    <row r="355" spans="1:68" x14ac:dyDescent="0.2">
      <c r="A355" s="558"/>
      <c r="B355" s="558"/>
      <c r="C355" s="558"/>
      <c r="D355" s="558"/>
      <c r="E355" s="558"/>
      <c r="F355" s="558"/>
      <c r="G355" s="558"/>
      <c r="H355" s="558"/>
      <c r="I355" s="558"/>
      <c r="J355" s="558"/>
      <c r="K355" s="558"/>
      <c r="L355" s="558"/>
      <c r="M355" s="558"/>
      <c r="N355" s="558"/>
      <c r="O355" s="559"/>
      <c r="P355" s="569" t="s">
        <v>70</v>
      </c>
      <c r="Q355" s="570"/>
      <c r="R355" s="570"/>
      <c r="S355" s="570"/>
      <c r="T355" s="570"/>
      <c r="U355" s="570"/>
      <c r="V355" s="571"/>
      <c r="W355" s="37" t="s">
        <v>68</v>
      </c>
      <c r="X355" s="551">
        <f>IFERROR(SUM(X352:X353),"0")</f>
        <v>1000</v>
      </c>
      <c r="Y355" s="551">
        <f>IFERROR(SUM(Y352:Y353),"0")</f>
        <v>1005</v>
      </c>
      <c r="Z355" s="37"/>
      <c r="AA355" s="552"/>
      <c r="AB355" s="552"/>
      <c r="AC355" s="552"/>
    </row>
    <row r="356" spans="1:68" ht="14.25" customHeight="1" x14ac:dyDescent="0.25">
      <c r="A356" s="567" t="s">
        <v>72</v>
      </c>
      <c r="B356" s="558"/>
      <c r="C356" s="558"/>
      <c r="D356" s="558"/>
      <c r="E356" s="558"/>
      <c r="F356" s="558"/>
      <c r="G356" s="558"/>
      <c r="H356" s="558"/>
      <c r="I356" s="558"/>
      <c r="J356" s="558"/>
      <c r="K356" s="558"/>
      <c r="L356" s="558"/>
      <c r="M356" s="558"/>
      <c r="N356" s="558"/>
      <c r="O356" s="558"/>
      <c r="P356" s="558"/>
      <c r="Q356" s="558"/>
      <c r="R356" s="558"/>
      <c r="S356" s="558"/>
      <c r="T356" s="558"/>
      <c r="U356" s="558"/>
      <c r="V356" s="558"/>
      <c r="W356" s="558"/>
      <c r="X356" s="558"/>
      <c r="Y356" s="558"/>
      <c r="Z356" s="558"/>
      <c r="AA356" s="545"/>
      <c r="AB356" s="545"/>
      <c r="AC356" s="545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63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8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57"/>
      <c r="B359" s="558"/>
      <c r="C359" s="558"/>
      <c r="D359" s="558"/>
      <c r="E359" s="558"/>
      <c r="F359" s="558"/>
      <c r="G359" s="558"/>
      <c r="H359" s="558"/>
      <c r="I359" s="558"/>
      <c r="J359" s="558"/>
      <c r="K359" s="558"/>
      <c r="L359" s="558"/>
      <c r="M359" s="558"/>
      <c r="N359" s="558"/>
      <c r="O359" s="559"/>
      <c r="P359" s="569" t="s">
        <v>70</v>
      </c>
      <c r="Q359" s="570"/>
      <c r="R359" s="570"/>
      <c r="S359" s="570"/>
      <c r="T359" s="570"/>
      <c r="U359" s="570"/>
      <c r="V359" s="571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58"/>
      <c r="B360" s="558"/>
      <c r="C360" s="558"/>
      <c r="D360" s="558"/>
      <c r="E360" s="558"/>
      <c r="F360" s="558"/>
      <c r="G360" s="558"/>
      <c r="H360" s="558"/>
      <c r="I360" s="558"/>
      <c r="J360" s="558"/>
      <c r="K360" s="558"/>
      <c r="L360" s="558"/>
      <c r="M360" s="558"/>
      <c r="N360" s="558"/>
      <c r="O360" s="559"/>
      <c r="P360" s="569" t="s">
        <v>70</v>
      </c>
      <c r="Q360" s="570"/>
      <c r="R360" s="570"/>
      <c r="S360" s="570"/>
      <c r="T360" s="570"/>
      <c r="U360" s="570"/>
      <c r="V360" s="571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7" t="s">
        <v>164</v>
      </c>
      <c r="B361" s="558"/>
      <c r="C361" s="558"/>
      <c r="D361" s="558"/>
      <c r="E361" s="558"/>
      <c r="F361" s="558"/>
      <c r="G361" s="558"/>
      <c r="H361" s="558"/>
      <c r="I361" s="558"/>
      <c r="J361" s="558"/>
      <c r="K361" s="558"/>
      <c r="L361" s="558"/>
      <c r="M361" s="558"/>
      <c r="N361" s="558"/>
      <c r="O361" s="558"/>
      <c r="P361" s="558"/>
      <c r="Q361" s="558"/>
      <c r="R361" s="558"/>
      <c r="S361" s="558"/>
      <c r="T361" s="558"/>
      <c r="U361" s="558"/>
      <c r="V361" s="558"/>
      <c r="W361" s="558"/>
      <c r="X361" s="558"/>
      <c r="Y361" s="558"/>
      <c r="Z361" s="558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629" t="s">
        <v>569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57"/>
      <c r="B363" s="558"/>
      <c r="C363" s="558"/>
      <c r="D363" s="558"/>
      <c r="E363" s="558"/>
      <c r="F363" s="558"/>
      <c r="G363" s="558"/>
      <c r="H363" s="558"/>
      <c r="I363" s="558"/>
      <c r="J363" s="558"/>
      <c r="K363" s="558"/>
      <c r="L363" s="558"/>
      <c r="M363" s="558"/>
      <c r="N363" s="558"/>
      <c r="O363" s="559"/>
      <c r="P363" s="569" t="s">
        <v>70</v>
      </c>
      <c r="Q363" s="570"/>
      <c r="R363" s="570"/>
      <c r="S363" s="570"/>
      <c r="T363" s="570"/>
      <c r="U363" s="570"/>
      <c r="V363" s="571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58"/>
      <c r="B364" s="558"/>
      <c r="C364" s="558"/>
      <c r="D364" s="558"/>
      <c r="E364" s="558"/>
      <c r="F364" s="558"/>
      <c r="G364" s="558"/>
      <c r="H364" s="558"/>
      <c r="I364" s="558"/>
      <c r="J364" s="558"/>
      <c r="K364" s="558"/>
      <c r="L364" s="558"/>
      <c r="M364" s="558"/>
      <c r="N364" s="558"/>
      <c r="O364" s="559"/>
      <c r="P364" s="569" t="s">
        <v>70</v>
      </c>
      <c r="Q364" s="570"/>
      <c r="R364" s="570"/>
      <c r="S364" s="570"/>
      <c r="T364" s="570"/>
      <c r="U364" s="570"/>
      <c r="V364" s="571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68" t="s">
        <v>571</v>
      </c>
      <c r="B365" s="558"/>
      <c r="C365" s="558"/>
      <c r="D365" s="558"/>
      <c r="E365" s="558"/>
      <c r="F365" s="558"/>
      <c r="G365" s="558"/>
      <c r="H365" s="558"/>
      <c r="I365" s="558"/>
      <c r="J365" s="558"/>
      <c r="K365" s="558"/>
      <c r="L365" s="558"/>
      <c r="M365" s="558"/>
      <c r="N365" s="558"/>
      <c r="O365" s="558"/>
      <c r="P365" s="558"/>
      <c r="Q365" s="558"/>
      <c r="R365" s="558"/>
      <c r="S365" s="558"/>
      <c r="T365" s="558"/>
      <c r="U365" s="558"/>
      <c r="V365" s="558"/>
      <c r="W365" s="558"/>
      <c r="X365" s="558"/>
      <c r="Y365" s="558"/>
      <c r="Z365" s="558"/>
      <c r="AA365" s="544"/>
      <c r="AB365" s="544"/>
      <c r="AC365" s="544"/>
    </row>
    <row r="366" spans="1:68" ht="14.25" customHeight="1" x14ac:dyDescent="0.25">
      <c r="A366" s="567" t="s">
        <v>102</v>
      </c>
      <c r="B366" s="558"/>
      <c r="C366" s="558"/>
      <c r="D366" s="558"/>
      <c r="E366" s="558"/>
      <c r="F366" s="558"/>
      <c r="G366" s="558"/>
      <c r="H366" s="558"/>
      <c r="I366" s="558"/>
      <c r="J366" s="558"/>
      <c r="K366" s="558"/>
      <c r="L366" s="558"/>
      <c r="M366" s="558"/>
      <c r="N366" s="558"/>
      <c r="O366" s="558"/>
      <c r="P366" s="558"/>
      <c r="Q366" s="558"/>
      <c r="R366" s="558"/>
      <c r="S366" s="558"/>
      <c r="T366" s="558"/>
      <c r="U366" s="558"/>
      <c r="V366" s="558"/>
      <c r="W366" s="558"/>
      <c r="X366" s="558"/>
      <c r="Y366" s="558"/>
      <c r="Z366" s="558"/>
      <c r="AA366" s="545"/>
      <c r="AB366" s="545"/>
      <c r="AC366" s="545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7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578</v>
      </c>
      <c r="B369" s="54" t="s">
        <v>579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6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7"/>
      <c r="B370" s="558"/>
      <c r="C370" s="558"/>
      <c r="D370" s="558"/>
      <c r="E370" s="558"/>
      <c r="F370" s="558"/>
      <c r="G370" s="558"/>
      <c r="H370" s="558"/>
      <c r="I370" s="558"/>
      <c r="J370" s="558"/>
      <c r="K370" s="558"/>
      <c r="L370" s="558"/>
      <c r="M370" s="558"/>
      <c r="N370" s="558"/>
      <c r="O370" s="559"/>
      <c r="P370" s="569" t="s">
        <v>70</v>
      </c>
      <c r="Q370" s="570"/>
      <c r="R370" s="570"/>
      <c r="S370" s="570"/>
      <c r="T370" s="570"/>
      <c r="U370" s="570"/>
      <c r="V370" s="571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58"/>
      <c r="B371" s="558"/>
      <c r="C371" s="558"/>
      <c r="D371" s="558"/>
      <c r="E371" s="558"/>
      <c r="F371" s="558"/>
      <c r="G371" s="558"/>
      <c r="H371" s="558"/>
      <c r="I371" s="558"/>
      <c r="J371" s="558"/>
      <c r="K371" s="558"/>
      <c r="L371" s="558"/>
      <c r="M371" s="558"/>
      <c r="N371" s="558"/>
      <c r="O371" s="559"/>
      <c r="P371" s="569" t="s">
        <v>70</v>
      </c>
      <c r="Q371" s="570"/>
      <c r="R371" s="570"/>
      <c r="S371" s="570"/>
      <c r="T371" s="570"/>
      <c r="U371" s="570"/>
      <c r="V371" s="571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7" t="s">
        <v>63</v>
      </c>
      <c r="B372" s="558"/>
      <c r="C372" s="558"/>
      <c r="D372" s="558"/>
      <c r="E372" s="558"/>
      <c r="F372" s="558"/>
      <c r="G372" s="558"/>
      <c r="H372" s="558"/>
      <c r="I372" s="558"/>
      <c r="J372" s="558"/>
      <c r="K372" s="558"/>
      <c r="L372" s="558"/>
      <c r="M372" s="558"/>
      <c r="N372" s="558"/>
      <c r="O372" s="558"/>
      <c r="P372" s="558"/>
      <c r="Q372" s="558"/>
      <c r="R372" s="558"/>
      <c r="S372" s="558"/>
      <c r="T372" s="558"/>
      <c r="U372" s="558"/>
      <c r="V372" s="558"/>
      <c r="W372" s="558"/>
      <c r="X372" s="558"/>
      <c r="Y372" s="558"/>
      <c r="Z372" s="558"/>
      <c r="AA372" s="545"/>
      <c r="AB372" s="545"/>
      <c r="AC372" s="545"/>
    </row>
    <row r="373" spans="1:68" ht="27" customHeight="1" x14ac:dyDescent="0.25">
      <c r="A373" s="54" t="s">
        <v>580</v>
      </c>
      <c r="B373" s="54" t="s">
        <v>581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5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7"/>
      <c r="B374" s="558"/>
      <c r="C374" s="558"/>
      <c r="D374" s="558"/>
      <c r="E374" s="558"/>
      <c r="F374" s="558"/>
      <c r="G374" s="558"/>
      <c r="H374" s="558"/>
      <c r="I374" s="558"/>
      <c r="J374" s="558"/>
      <c r="K374" s="558"/>
      <c r="L374" s="558"/>
      <c r="M374" s="558"/>
      <c r="N374" s="558"/>
      <c r="O374" s="559"/>
      <c r="P374" s="569" t="s">
        <v>70</v>
      </c>
      <c r="Q374" s="570"/>
      <c r="R374" s="570"/>
      <c r="S374" s="570"/>
      <c r="T374" s="570"/>
      <c r="U374" s="570"/>
      <c r="V374" s="571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58"/>
      <c r="B375" s="558"/>
      <c r="C375" s="558"/>
      <c r="D375" s="558"/>
      <c r="E375" s="558"/>
      <c r="F375" s="558"/>
      <c r="G375" s="558"/>
      <c r="H375" s="558"/>
      <c r="I375" s="558"/>
      <c r="J375" s="558"/>
      <c r="K375" s="558"/>
      <c r="L375" s="558"/>
      <c r="M375" s="558"/>
      <c r="N375" s="558"/>
      <c r="O375" s="559"/>
      <c r="P375" s="569" t="s">
        <v>70</v>
      </c>
      <c r="Q375" s="570"/>
      <c r="R375" s="570"/>
      <c r="S375" s="570"/>
      <c r="T375" s="570"/>
      <c r="U375" s="570"/>
      <c r="V375" s="571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7" t="s">
        <v>72</v>
      </c>
      <c r="B376" s="558"/>
      <c r="C376" s="558"/>
      <c r="D376" s="558"/>
      <c r="E376" s="558"/>
      <c r="F376" s="558"/>
      <c r="G376" s="558"/>
      <c r="H376" s="558"/>
      <c r="I376" s="558"/>
      <c r="J376" s="558"/>
      <c r="K376" s="558"/>
      <c r="L376" s="558"/>
      <c r="M376" s="558"/>
      <c r="N376" s="558"/>
      <c r="O376" s="558"/>
      <c r="P376" s="558"/>
      <c r="Q376" s="558"/>
      <c r="R376" s="558"/>
      <c r="S376" s="558"/>
      <c r="T376" s="558"/>
      <c r="U376" s="558"/>
      <c r="V376" s="558"/>
      <c r="W376" s="558"/>
      <c r="X376" s="558"/>
      <c r="Y376" s="558"/>
      <c r="Z376" s="558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2000</v>
      </c>
      <c r="Y377" s="550">
        <f>IFERROR(IF(X377="",0,CEILING((X377/$H377),1)*$H377),"")</f>
        <v>2007</v>
      </c>
      <c r="Z377" s="36">
        <f>IFERROR(IF(Y377=0,"",ROUNDUP(Y377/H377,0)*0.01898),"")</f>
        <v>4.2325400000000002</v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2115.3333333333335</v>
      </c>
      <c r="BN377" s="64">
        <f>IFERROR(Y377*I377/H377,"0")</f>
        <v>2122.7370000000001</v>
      </c>
      <c r="BO377" s="64">
        <f>IFERROR(1/J377*(X377/H377),"0")</f>
        <v>3.4722222222222223</v>
      </c>
      <c r="BP377" s="64">
        <f>IFERROR(1/J377*(Y377/H377),"0")</f>
        <v>3.484375</v>
      </c>
    </row>
    <row r="378" spans="1:68" ht="27" customHeight="1" x14ac:dyDescent="0.25">
      <c r="A378" s="54" t="s">
        <v>586</v>
      </c>
      <c r="B378" s="54" t="s">
        <v>587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7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7"/>
      <c r="B379" s="558"/>
      <c r="C379" s="558"/>
      <c r="D379" s="558"/>
      <c r="E379" s="558"/>
      <c r="F379" s="558"/>
      <c r="G379" s="558"/>
      <c r="H379" s="558"/>
      <c r="I379" s="558"/>
      <c r="J379" s="558"/>
      <c r="K379" s="558"/>
      <c r="L379" s="558"/>
      <c r="M379" s="558"/>
      <c r="N379" s="558"/>
      <c r="O379" s="559"/>
      <c r="P379" s="569" t="s">
        <v>70</v>
      </c>
      <c r="Q379" s="570"/>
      <c r="R379" s="570"/>
      <c r="S379" s="570"/>
      <c r="T379" s="570"/>
      <c r="U379" s="570"/>
      <c r="V379" s="571"/>
      <c r="W379" s="37" t="s">
        <v>71</v>
      </c>
      <c r="X379" s="551">
        <f>IFERROR(X377/H377,"0")+IFERROR(X378/H378,"0")</f>
        <v>222.22222222222223</v>
      </c>
      <c r="Y379" s="551">
        <f>IFERROR(Y377/H377,"0")+IFERROR(Y378/H378,"0")</f>
        <v>223</v>
      </c>
      <c r="Z379" s="551">
        <f>IFERROR(IF(Z377="",0,Z377),"0")+IFERROR(IF(Z378="",0,Z378),"0")</f>
        <v>4.2325400000000002</v>
      </c>
      <c r="AA379" s="552"/>
      <c r="AB379" s="552"/>
      <c r="AC379" s="552"/>
    </row>
    <row r="380" spans="1:68" x14ac:dyDescent="0.2">
      <c r="A380" s="558"/>
      <c r="B380" s="558"/>
      <c r="C380" s="558"/>
      <c r="D380" s="558"/>
      <c r="E380" s="558"/>
      <c r="F380" s="558"/>
      <c r="G380" s="558"/>
      <c r="H380" s="558"/>
      <c r="I380" s="558"/>
      <c r="J380" s="558"/>
      <c r="K380" s="558"/>
      <c r="L380" s="558"/>
      <c r="M380" s="558"/>
      <c r="N380" s="558"/>
      <c r="O380" s="559"/>
      <c r="P380" s="569" t="s">
        <v>70</v>
      </c>
      <c r="Q380" s="570"/>
      <c r="R380" s="570"/>
      <c r="S380" s="570"/>
      <c r="T380" s="570"/>
      <c r="U380" s="570"/>
      <c r="V380" s="571"/>
      <c r="W380" s="37" t="s">
        <v>68</v>
      </c>
      <c r="X380" s="551">
        <f>IFERROR(SUM(X377:X378),"0")</f>
        <v>2000</v>
      </c>
      <c r="Y380" s="551">
        <f>IFERROR(SUM(Y377:Y378),"0")</f>
        <v>2007</v>
      </c>
      <c r="Z380" s="37"/>
      <c r="AA380" s="552"/>
      <c r="AB380" s="552"/>
      <c r="AC380" s="552"/>
    </row>
    <row r="381" spans="1:68" ht="14.25" customHeight="1" x14ac:dyDescent="0.25">
      <c r="A381" s="567" t="s">
        <v>164</v>
      </c>
      <c r="B381" s="558"/>
      <c r="C381" s="558"/>
      <c r="D381" s="558"/>
      <c r="E381" s="558"/>
      <c r="F381" s="558"/>
      <c r="G381" s="558"/>
      <c r="H381" s="558"/>
      <c r="I381" s="558"/>
      <c r="J381" s="558"/>
      <c r="K381" s="558"/>
      <c r="L381" s="558"/>
      <c r="M381" s="558"/>
      <c r="N381" s="558"/>
      <c r="O381" s="558"/>
      <c r="P381" s="558"/>
      <c r="Q381" s="558"/>
      <c r="R381" s="558"/>
      <c r="S381" s="558"/>
      <c r="T381" s="558"/>
      <c r="U381" s="558"/>
      <c r="V381" s="558"/>
      <c r="W381" s="558"/>
      <c r="X381" s="558"/>
      <c r="Y381" s="558"/>
      <c r="Z381" s="558"/>
      <c r="AA381" s="545"/>
      <c r="AB381" s="545"/>
      <c r="AC381" s="545"/>
    </row>
    <row r="382" spans="1:68" ht="27" customHeight="1" x14ac:dyDescent="0.25">
      <c r="A382" s="54" t="s">
        <v>588</v>
      </c>
      <c r="B382" s="54" t="s">
        <v>589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81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7"/>
      <c r="B383" s="558"/>
      <c r="C383" s="558"/>
      <c r="D383" s="558"/>
      <c r="E383" s="558"/>
      <c r="F383" s="558"/>
      <c r="G383" s="558"/>
      <c r="H383" s="558"/>
      <c r="I383" s="558"/>
      <c r="J383" s="558"/>
      <c r="K383" s="558"/>
      <c r="L383" s="558"/>
      <c r="M383" s="558"/>
      <c r="N383" s="558"/>
      <c r="O383" s="559"/>
      <c r="P383" s="569" t="s">
        <v>70</v>
      </c>
      <c r="Q383" s="570"/>
      <c r="R383" s="570"/>
      <c r="S383" s="570"/>
      <c r="T383" s="570"/>
      <c r="U383" s="570"/>
      <c r="V383" s="571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58"/>
      <c r="B384" s="558"/>
      <c r="C384" s="558"/>
      <c r="D384" s="558"/>
      <c r="E384" s="558"/>
      <c r="F384" s="558"/>
      <c r="G384" s="558"/>
      <c r="H384" s="558"/>
      <c r="I384" s="558"/>
      <c r="J384" s="558"/>
      <c r="K384" s="558"/>
      <c r="L384" s="558"/>
      <c r="M384" s="558"/>
      <c r="N384" s="558"/>
      <c r="O384" s="559"/>
      <c r="P384" s="569" t="s">
        <v>70</v>
      </c>
      <c r="Q384" s="570"/>
      <c r="R384" s="570"/>
      <c r="S384" s="570"/>
      <c r="T384" s="570"/>
      <c r="U384" s="570"/>
      <c r="V384" s="571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580" t="s">
        <v>591</v>
      </c>
      <c r="B385" s="581"/>
      <c r="C385" s="581"/>
      <c r="D385" s="581"/>
      <c r="E385" s="581"/>
      <c r="F385" s="581"/>
      <c r="G385" s="581"/>
      <c r="H385" s="581"/>
      <c r="I385" s="581"/>
      <c r="J385" s="581"/>
      <c r="K385" s="581"/>
      <c r="L385" s="581"/>
      <c r="M385" s="581"/>
      <c r="N385" s="581"/>
      <c r="O385" s="581"/>
      <c r="P385" s="581"/>
      <c r="Q385" s="581"/>
      <c r="R385" s="581"/>
      <c r="S385" s="581"/>
      <c r="T385" s="581"/>
      <c r="U385" s="581"/>
      <c r="V385" s="581"/>
      <c r="W385" s="581"/>
      <c r="X385" s="581"/>
      <c r="Y385" s="581"/>
      <c r="Z385" s="581"/>
      <c r="AA385" s="48"/>
      <c r="AB385" s="48"/>
      <c r="AC385" s="48"/>
    </row>
    <row r="386" spans="1:68" ht="16.5" customHeight="1" x14ac:dyDescent="0.25">
      <c r="A386" s="568" t="s">
        <v>592</v>
      </c>
      <c r="B386" s="558"/>
      <c r="C386" s="558"/>
      <c r="D386" s="558"/>
      <c r="E386" s="558"/>
      <c r="F386" s="558"/>
      <c r="G386" s="558"/>
      <c r="H386" s="558"/>
      <c r="I386" s="558"/>
      <c r="J386" s="558"/>
      <c r="K386" s="558"/>
      <c r="L386" s="558"/>
      <c r="M386" s="558"/>
      <c r="N386" s="558"/>
      <c r="O386" s="558"/>
      <c r="P386" s="558"/>
      <c r="Q386" s="558"/>
      <c r="R386" s="558"/>
      <c r="S386" s="558"/>
      <c r="T386" s="558"/>
      <c r="U386" s="558"/>
      <c r="V386" s="558"/>
      <c r="W386" s="558"/>
      <c r="X386" s="558"/>
      <c r="Y386" s="558"/>
      <c r="Z386" s="558"/>
      <c r="AA386" s="544"/>
      <c r="AB386" s="544"/>
      <c r="AC386" s="544"/>
    </row>
    <row r="387" spans="1:68" ht="14.25" customHeight="1" x14ac:dyDescent="0.25">
      <c r="A387" s="567" t="s">
        <v>63</v>
      </c>
      <c r="B387" s="558"/>
      <c r="C387" s="558"/>
      <c r="D387" s="558"/>
      <c r="E387" s="558"/>
      <c r="F387" s="558"/>
      <c r="G387" s="558"/>
      <c r="H387" s="558"/>
      <c r="I387" s="558"/>
      <c r="J387" s="558"/>
      <c r="K387" s="558"/>
      <c r="L387" s="558"/>
      <c r="M387" s="558"/>
      <c r="N387" s="558"/>
      <c r="O387" s="558"/>
      <c r="P387" s="558"/>
      <c r="Q387" s="558"/>
      <c r="R387" s="558"/>
      <c r="S387" s="558"/>
      <c r="T387" s="558"/>
      <c r="U387" s="558"/>
      <c r="V387" s="558"/>
      <c r="W387" s="558"/>
      <c r="X387" s="558"/>
      <c r="Y387" s="558"/>
      <c r="Z387" s="558"/>
      <c r="AA387" s="545"/>
      <c r="AB387" s="545"/>
      <c r="AC387" s="545"/>
    </row>
    <row r="388" spans="1:68" ht="27" customHeight="1" x14ac:dyDescent="0.25">
      <c r="A388" s="54" t="s">
        <v>593</v>
      </c>
      <c r="B388" s="54" t="s">
        <v>594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596</v>
      </c>
      <c r="B389" s="54" t="s">
        <v>597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596</v>
      </c>
      <c r="B390" s="54" t="s">
        <v>599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69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603</v>
      </c>
      <c r="B392" s="54" t="s">
        <v>604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0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607</v>
      </c>
      <c r="B394" s="54" t="s">
        <v>608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613</v>
      </c>
      <c r="B396" s="54" t="s">
        <v>614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616</v>
      </c>
      <c r="B397" s="54" t="s">
        <v>617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57"/>
      <c r="B398" s="558"/>
      <c r="C398" s="558"/>
      <c r="D398" s="558"/>
      <c r="E398" s="558"/>
      <c r="F398" s="558"/>
      <c r="G398" s="558"/>
      <c r="H398" s="558"/>
      <c r="I398" s="558"/>
      <c r="J398" s="558"/>
      <c r="K398" s="558"/>
      <c r="L398" s="558"/>
      <c r="M398" s="558"/>
      <c r="N398" s="558"/>
      <c r="O398" s="559"/>
      <c r="P398" s="569" t="s">
        <v>70</v>
      </c>
      <c r="Q398" s="570"/>
      <c r="R398" s="570"/>
      <c r="S398" s="570"/>
      <c r="T398" s="570"/>
      <c r="U398" s="570"/>
      <c r="V398" s="571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58"/>
      <c r="B399" s="558"/>
      <c r="C399" s="558"/>
      <c r="D399" s="558"/>
      <c r="E399" s="558"/>
      <c r="F399" s="558"/>
      <c r="G399" s="558"/>
      <c r="H399" s="558"/>
      <c r="I399" s="558"/>
      <c r="J399" s="558"/>
      <c r="K399" s="558"/>
      <c r="L399" s="558"/>
      <c r="M399" s="558"/>
      <c r="N399" s="558"/>
      <c r="O399" s="559"/>
      <c r="P399" s="569" t="s">
        <v>70</v>
      </c>
      <c r="Q399" s="570"/>
      <c r="R399" s="570"/>
      <c r="S399" s="570"/>
      <c r="T399" s="570"/>
      <c r="U399" s="570"/>
      <c r="V399" s="571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7" t="s">
        <v>72</v>
      </c>
      <c r="B400" s="558"/>
      <c r="C400" s="558"/>
      <c r="D400" s="558"/>
      <c r="E400" s="558"/>
      <c r="F400" s="558"/>
      <c r="G400" s="558"/>
      <c r="H400" s="558"/>
      <c r="I400" s="558"/>
      <c r="J400" s="558"/>
      <c r="K400" s="558"/>
      <c r="L400" s="558"/>
      <c r="M400" s="558"/>
      <c r="N400" s="558"/>
      <c r="O400" s="558"/>
      <c r="P400" s="558"/>
      <c r="Q400" s="558"/>
      <c r="R400" s="558"/>
      <c r="S400" s="558"/>
      <c r="T400" s="558"/>
      <c r="U400" s="558"/>
      <c r="V400" s="558"/>
      <c r="W400" s="558"/>
      <c r="X400" s="558"/>
      <c r="Y400" s="558"/>
      <c r="Z400" s="558"/>
      <c r="AA400" s="545"/>
      <c r="AB400" s="545"/>
      <c r="AC400" s="545"/>
    </row>
    <row r="401" spans="1:68" ht="27" customHeight="1" x14ac:dyDescent="0.25">
      <c r="A401" s="54" t="s">
        <v>618</v>
      </c>
      <c r="B401" s="54" t="s">
        <v>619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8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8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57"/>
      <c r="B403" s="558"/>
      <c r="C403" s="558"/>
      <c r="D403" s="558"/>
      <c r="E403" s="558"/>
      <c r="F403" s="558"/>
      <c r="G403" s="558"/>
      <c r="H403" s="558"/>
      <c r="I403" s="558"/>
      <c r="J403" s="558"/>
      <c r="K403" s="558"/>
      <c r="L403" s="558"/>
      <c r="M403" s="558"/>
      <c r="N403" s="558"/>
      <c r="O403" s="559"/>
      <c r="P403" s="569" t="s">
        <v>70</v>
      </c>
      <c r="Q403" s="570"/>
      <c r="R403" s="570"/>
      <c r="S403" s="570"/>
      <c r="T403" s="570"/>
      <c r="U403" s="570"/>
      <c r="V403" s="571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58"/>
      <c r="B404" s="558"/>
      <c r="C404" s="558"/>
      <c r="D404" s="558"/>
      <c r="E404" s="558"/>
      <c r="F404" s="558"/>
      <c r="G404" s="558"/>
      <c r="H404" s="558"/>
      <c r="I404" s="558"/>
      <c r="J404" s="558"/>
      <c r="K404" s="558"/>
      <c r="L404" s="558"/>
      <c r="M404" s="558"/>
      <c r="N404" s="558"/>
      <c r="O404" s="559"/>
      <c r="P404" s="569" t="s">
        <v>70</v>
      </c>
      <c r="Q404" s="570"/>
      <c r="R404" s="570"/>
      <c r="S404" s="570"/>
      <c r="T404" s="570"/>
      <c r="U404" s="570"/>
      <c r="V404" s="571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68" t="s">
        <v>624</v>
      </c>
      <c r="B405" s="558"/>
      <c r="C405" s="558"/>
      <c r="D405" s="558"/>
      <c r="E405" s="558"/>
      <c r="F405" s="558"/>
      <c r="G405" s="558"/>
      <c r="H405" s="558"/>
      <c r="I405" s="558"/>
      <c r="J405" s="558"/>
      <c r="K405" s="558"/>
      <c r="L405" s="558"/>
      <c r="M405" s="558"/>
      <c r="N405" s="558"/>
      <c r="O405" s="558"/>
      <c r="P405" s="558"/>
      <c r="Q405" s="558"/>
      <c r="R405" s="558"/>
      <c r="S405" s="558"/>
      <c r="T405" s="558"/>
      <c r="U405" s="558"/>
      <c r="V405" s="558"/>
      <c r="W405" s="558"/>
      <c r="X405" s="558"/>
      <c r="Y405" s="558"/>
      <c r="Z405" s="558"/>
      <c r="AA405" s="544"/>
      <c r="AB405" s="544"/>
      <c r="AC405" s="544"/>
    </row>
    <row r="406" spans="1:68" ht="14.25" customHeight="1" x14ac:dyDescent="0.25">
      <c r="A406" s="567" t="s">
        <v>134</v>
      </c>
      <c r="B406" s="558"/>
      <c r="C406" s="558"/>
      <c r="D406" s="558"/>
      <c r="E406" s="558"/>
      <c r="F406" s="558"/>
      <c r="G406" s="558"/>
      <c r="H406" s="558"/>
      <c r="I406" s="558"/>
      <c r="J406" s="558"/>
      <c r="K406" s="558"/>
      <c r="L406" s="558"/>
      <c r="M406" s="558"/>
      <c r="N406" s="558"/>
      <c r="O406" s="558"/>
      <c r="P406" s="558"/>
      <c r="Q406" s="558"/>
      <c r="R406" s="558"/>
      <c r="S406" s="558"/>
      <c r="T406" s="558"/>
      <c r="U406" s="558"/>
      <c r="V406" s="558"/>
      <c r="W406" s="558"/>
      <c r="X406" s="558"/>
      <c r="Y406" s="558"/>
      <c r="Z406" s="558"/>
      <c r="AA406" s="545"/>
      <c r="AB406" s="545"/>
      <c r="AC406" s="545"/>
    </row>
    <row r="407" spans="1:68" ht="27" customHeight="1" x14ac:dyDescent="0.25">
      <c r="A407" s="54" t="s">
        <v>625</v>
      </c>
      <c r="B407" s="54" t="s">
        <v>626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57"/>
      <c r="B408" s="558"/>
      <c r="C408" s="558"/>
      <c r="D408" s="558"/>
      <c r="E408" s="558"/>
      <c r="F408" s="558"/>
      <c r="G408" s="558"/>
      <c r="H408" s="558"/>
      <c r="I408" s="558"/>
      <c r="J408" s="558"/>
      <c r="K408" s="558"/>
      <c r="L408" s="558"/>
      <c r="M408" s="558"/>
      <c r="N408" s="558"/>
      <c r="O408" s="559"/>
      <c r="P408" s="569" t="s">
        <v>70</v>
      </c>
      <c r="Q408" s="570"/>
      <c r="R408" s="570"/>
      <c r="S408" s="570"/>
      <c r="T408" s="570"/>
      <c r="U408" s="570"/>
      <c r="V408" s="571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58"/>
      <c r="B409" s="558"/>
      <c r="C409" s="558"/>
      <c r="D409" s="558"/>
      <c r="E409" s="558"/>
      <c r="F409" s="558"/>
      <c r="G409" s="558"/>
      <c r="H409" s="558"/>
      <c r="I409" s="558"/>
      <c r="J409" s="558"/>
      <c r="K409" s="558"/>
      <c r="L409" s="558"/>
      <c r="M409" s="558"/>
      <c r="N409" s="558"/>
      <c r="O409" s="559"/>
      <c r="P409" s="569" t="s">
        <v>70</v>
      </c>
      <c r="Q409" s="570"/>
      <c r="R409" s="570"/>
      <c r="S409" s="570"/>
      <c r="T409" s="570"/>
      <c r="U409" s="570"/>
      <c r="V409" s="571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7" t="s">
        <v>63</v>
      </c>
      <c r="B410" s="558"/>
      <c r="C410" s="558"/>
      <c r="D410" s="558"/>
      <c r="E410" s="558"/>
      <c r="F410" s="558"/>
      <c r="G410" s="558"/>
      <c r="H410" s="558"/>
      <c r="I410" s="558"/>
      <c r="J410" s="558"/>
      <c r="K410" s="558"/>
      <c r="L410" s="558"/>
      <c r="M410" s="558"/>
      <c r="N410" s="558"/>
      <c r="O410" s="558"/>
      <c r="P410" s="558"/>
      <c r="Q410" s="558"/>
      <c r="R410" s="558"/>
      <c r="S410" s="558"/>
      <c r="T410" s="558"/>
      <c r="U410" s="558"/>
      <c r="V410" s="558"/>
      <c r="W410" s="558"/>
      <c r="X410" s="558"/>
      <c r="Y410" s="558"/>
      <c r="Z410" s="558"/>
      <c r="AA410" s="545"/>
      <c r="AB410" s="545"/>
      <c r="AC410" s="545"/>
    </row>
    <row r="411" spans="1:68" ht="27" customHeight="1" x14ac:dyDescent="0.25">
      <c r="A411" s="54" t="s">
        <v>628</v>
      </c>
      <c r="B411" s="54" t="s">
        <v>629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80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631</v>
      </c>
      <c r="B412" s="54" t="s">
        <v>632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634</v>
      </c>
      <c r="B413" s="54" t="s">
        <v>635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2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637</v>
      </c>
      <c r="B414" s="54" t="s">
        <v>638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57"/>
      <c r="B415" s="558"/>
      <c r="C415" s="558"/>
      <c r="D415" s="558"/>
      <c r="E415" s="558"/>
      <c r="F415" s="558"/>
      <c r="G415" s="558"/>
      <c r="H415" s="558"/>
      <c r="I415" s="558"/>
      <c r="J415" s="558"/>
      <c r="K415" s="558"/>
      <c r="L415" s="558"/>
      <c r="M415" s="558"/>
      <c r="N415" s="558"/>
      <c r="O415" s="559"/>
      <c r="P415" s="569" t="s">
        <v>70</v>
      </c>
      <c r="Q415" s="570"/>
      <c r="R415" s="570"/>
      <c r="S415" s="570"/>
      <c r="T415" s="570"/>
      <c r="U415" s="570"/>
      <c r="V415" s="571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58"/>
      <c r="B416" s="558"/>
      <c r="C416" s="558"/>
      <c r="D416" s="558"/>
      <c r="E416" s="558"/>
      <c r="F416" s="558"/>
      <c r="G416" s="558"/>
      <c r="H416" s="558"/>
      <c r="I416" s="558"/>
      <c r="J416" s="558"/>
      <c r="K416" s="558"/>
      <c r="L416" s="558"/>
      <c r="M416" s="558"/>
      <c r="N416" s="558"/>
      <c r="O416" s="559"/>
      <c r="P416" s="569" t="s">
        <v>70</v>
      </c>
      <c r="Q416" s="570"/>
      <c r="R416" s="570"/>
      <c r="S416" s="570"/>
      <c r="T416" s="570"/>
      <c r="U416" s="570"/>
      <c r="V416" s="571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68" t="s">
        <v>639</v>
      </c>
      <c r="B417" s="558"/>
      <c r="C417" s="558"/>
      <c r="D417" s="558"/>
      <c r="E417" s="558"/>
      <c r="F417" s="558"/>
      <c r="G417" s="558"/>
      <c r="H417" s="558"/>
      <c r="I417" s="558"/>
      <c r="J417" s="558"/>
      <c r="K417" s="558"/>
      <c r="L417" s="558"/>
      <c r="M417" s="558"/>
      <c r="N417" s="558"/>
      <c r="O417" s="558"/>
      <c r="P417" s="558"/>
      <c r="Q417" s="558"/>
      <c r="R417" s="558"/>
      <c r="S417" s="558"/>
      <c r="T417" s="558"/>
      <c r="U417" s="558"/>
      <c r="V417" s="558"/>
      <c r="W417" s="558"/>
      <c r="X417" s="558"/>
      <c r="Y417" s="558"/>
      <c r="Z417" s="558"/>
      <c r="AA417" s="544"/>
      <c r="AB417" s="544"/>
      <c r="AC417" s="544"/>
    </row>
    <row r="418" spans="1:68" ht="14.25" customHeight="1" x14ac:dyDescent="0.25">
      <c r="A418" s="567" t="s">
        <v>63</v>
      </c>
      <c r="B418" s="558"/>
      <c r="C418" s="558"/>
      <c r="D418" s="558"/>
      <c r="E418" s="558"/>
      <c r="F418" s="558"/>
      <c r="G418" s="558"/>
      <c r="H418" s="558"/>
      <c r="I418" s="558"/>
      <c r="J418" s="558"/>
      <c r="K418" s="558"/>
      <c r="L418" s="558"/>
      <c r="M418" s="558"/>
      <c r="N418" s="558"/>
      <c r="O418" s="558"/>
      <c r="P418" s="558"/>
      <c r="Q418" s="558"/>
      <c r="R418" s="558"/>
      <c r="S418" s="558"/>
      <c r="T418" s="558"/>
      <c r="U418" s="558"/>
      <c r="V418" s="558"/>
      <c r="W418" s="558"/>
      <c r="X418" s="558"/>
      <c r="Y418" s="558"/>
      <c r="Z418" s="558"/>
      <c r="AA418" s="545"/>
      <c r="AB418" s="545"/>
      <c r="AC418" s="545"/>
    </row>
    <row r="419" spans="1:68" ht="27" customHeight="1" x14ac:dyDescent="0.25">
      <c r="A419" s="54" t="s">
        <v>640</v>
      </c>
      <c r="B419" s="54" t="s">
        <v>641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6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57"/>
      <c r="B420" s="558"/>
      <c r="C420" s="558"/>
      <c r="D420" s="558"/>
      <c r="E420" s="558"/>
      <c r="F420" s="558"/>
      <c r="G420" s="558"/>
      <c r="H420" s="558"/>
      <c r="I420" s="558"/>
      <c r="J420" s="558"/>
      <c r="K420" s="558"/>
      <c r="L420" s="558"/>
      <c r="M420" s="558"/>
      <c r="N420" s="558"/>
      <c r="O420" s="559"/>
      <c r="P420" s="569" t="s">
        <v>70</v>
      </c>
      <c r="Q420" s="570"/>
      <c r="R420" s="570"/>
      <c r="S420" s="570"/>
      <c r="T420" s="570"/>
      <c r="U420" s="570"/>
      <c r="V420" s="571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58"/>
      <c r="B421" s="558"/>
      <c r="C421" s="558"/>
      <c r="D421" s="558"/>
      <c r="E421" s="558"/>
      <c r="F421" s="558"/>
      <c r="G421" s="558"/>
      <c r="H421" s="558"/>
      <c r="I421" s="558"/>
      <c r="J421" s="558"/>
      <c r="K421" s="558"/>
      <c r="L421" s="558"/>
      <c r="M421" s="558"/>
      <c r="N421" s="558"/>
      <c r="O421" s="559"/>
      <c r="P421" s="569" t="s">
        <v>70</v>
      </c>
      <c r="Q421" s="570"/>
      <c r="R421" s="570"/>
      <c r="S421" s="570"/>
      <c r="T421" s="570"/>
      <c r="U421" s="570"/>
      <c r="V421" s="571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68" t="s">
        <v>643</v>
      </c>
      <c r="B422" s="558"/>
      <c r="C422" s="558"/>
      <c r="D422" s="558"/>
      <c r="E422" s="558"/>
      <c r="F422" s="558"/>
      <c r="G422" s="558"/>
      <c r="H422" s="558"/>
      <c r="I422" s="558"/>
      <c r="J422" s="558"/>
      <c r="K422" s="558"/>
      <c r="L422" s="558"/>
      <c r="M422" s="558"/>
      <c r="N422" s="558"/>
      <c r="O422" s="558"/>
      <c r="P422" s="558"/>
      <c r="Q422" s="558"/>
      <c r="R422" s="558"/>
      <c r="S422" s="558"/>
      <c r="T422" s="558"/>
      <c r="U422" s="558"/>
      <c r="V422" s="558"/>
      <c r="W422" s="558"/>
      <c r="X422" s="558"/>
      <c r="Y422" s="558"/>
      <c r="Z422" s="558"/>
      <c r="AA422" s="544"/>
      <c r="AB422" s="544"/>
      <c r="AC422" s="544"/>
    </row>
    <row r="423" spans="1:68" ht="14.25" customHeight="1" x14ac:dyDescent="0.25">
      <c r="A423" s="567" t="s">
        <v>63</v>
      </c>
      <c r="B423" s="558"/>
      <c r="C423" s="558"/>
      <c r="D423" s="558"/>
      <c r="E423" s="558"/>
      <c r="F423" s="558"/>
      <c r="G423" s="558"/>
      <c r="H423" s="558"/>
      <c r="I423" s="558"/>
      <c r="J423" s="558"/>
      <c r="K423" s="558"/>
      <c r="L423" s="558"/>
      <c r="M423" s="558"/>
      <c r="N423" s="558"/>
      <c r="O423" s="558"/>
      <c r="P423" s="558"/>
      <c r="Q423" s="558"/>
      <c r="R423" s="558"/>
      <c r="S423" s="558"/>
      <c r="T423" s="558"/>
      <c r="U423" s="558"/>
      <c r="V423" s="558"/>
      <c r="W423" s="558"/>
      <c r="X423" s="558"/>
      <c r="Y423" s="558"/>
      <c r="Z423" s="558"/>
      <c r="AA423" s="545"/>
      <c r="AB423" s="545"/>
      <c r="AC423" s="545"/>
    </row>
    <row r="424" spans="1:68" ht="27" customHeight="1" x14ac:dyDescent="0.25">
      <c r="A424" s="54" t="s">
        <v>644</v>
      </c>
      <c r="B424" s="54" t="s">
        <v>645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57"/>
      <c r="B425" s="558"/>
      <c r="C425" s="558"/>
      <c r="D425" s="558"/>
      <c r="E425" s="558"/>
      <c r="F425" s="558"/>
      <c r="G425" s="558"/>
      <c r="H425" s="558"/>
      <c r="I425" s="558"/>
      <c r="J425" s="558"/>
      <c r="K425" s="558"/>
      <c r="L425" s="558"/>
      <c r="M425" s="558"/>
      <c r="N425" s="558"/>
      <c r="O425" s="559"/>
      <c r="P425" s="569" t="s">
        <v>70</v>
      </c>
      <c r="Q425" s="570"/>
      <c r="R425" s="570"/>
      <c r="S425" s="570"/>
      <c r="T425" s="570"/>
      <c r="U425" s="570"/>
      <c r="V425" s="571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58"/>
      <c r="B426" s="558"/>
      <c r="C426" s="558"/>
      <c r="D426" s="558"/>
      <c r="E426" s="558"/>
      <c r="F426" s="558"/>
      <c r="G426" s="558"/>
      <c r="H426" s="558"/>
      <c r="I426" s="558"/>
      <c r="J426" s="558"/>
      <c r="K426" s="558"/>
      <c r="L426" s="558"/>
      <c r="M426" s="558"/>
      <c r="N426" s="558"/>
      <c r="O426" s="559"/>
      <c r="P426" s="569" t="s">
        <v>70</v>
      </c>
      <c r="Q426" s="570"/>
      <c r="R426" s="570"/>
      <c r="S426" s="570"/>
      <c r="T426" s="570"/>
      <c r="U426" s="570"/>
      <c r="V426" s="571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580" t="s">
        <v>647</v>
      </c>
      <c r="B427" s="581"/>
      <c r="C427" s="581"/>
      <c r="D427" s="581"/>
      <c r="E427" s="581"/>
      <c r="F427" s="581"/>
      <c r="G427" s="581"/>
      <c r="H427" s="581"/>
      <c r="I427" s="581"/>
      <c r="J427" s="581"/>
      <c r="K427" s="581"/>
      <c r="L427" s="581"/>
      <c r="M427" s="581"/>
      <c r="N427" s="581"/>
      <c r="O427" s="581"/>
      <c r="P427" s="581"/>
      <c r="Q427" s="581"/>
      <c r="R427" s="581"/>
      <c r="S427" s="581"/>
      <c r="T427" s="581"/>
      <c r="U427" s="581"/>
      <c r="V427" s="581"/>
      <c r="W427" s="581"/>
      <c r="X427" s="581"/>
      <c r="Y427" s="581"/>
      <c r="Z427" s="581"/>
      <c r="AA427" s="48"/>
      <c r="AB427" s="48"/>
      <c r="AC427" s="48"/>
    </row>
    <row r="428" spans="1:68" ht="16.5" customHeight="1" x14ac:dyDescent="0.25">
      <c r="A428" s="568" t="s">
        <v>647</v>
      </c>
      <c r="B428" s="558"/>
      <c r="C428" s="558"/>
      <c r="D428" s="558"/>
      <c r="E428" s="558"/>
      <c r="F428" s="558"/>
      <c r="G428" s="558"/>
      <c r="H428" s="558"/>
      <c r="I428" s="558"/>
      <c r="J428" s="558"/>
      <c r="K428" s="558"/>
      <c r="L428" s="558"/>
      <c r="M428" s="558"/>
      <c r="N428" s="558"/>
      <c r="O428" s="558"/>
      <c r="P428" s="558"/>
      <c r="Q428" s="558"/>
      <c r="R428" s="558"/>
      <c r="S428" s="558"/>
      <c r="T428" s="558"/>
      <c r="U428" s="558"/>
      <c r="V428" s="558"/>
      <c r="W428" s="558"/>
      <c r="X428" s="558"/>
      <c r="Y428" s="558"/>
      <c r="Z428" s="558"/>
      <c r="AA428" s="544"/>
      <c r="AB428" s="544"/>
      <c r="AC428" s="544"/>
    </row>
    <row r="429" spans="1:68" ht="14.25" customHeight="1" x14ac:dyDescent="0.25">
      <c r="A429" s="567" t="s">
        <v>102</v>
      </c>
      <c r="B429" s="558"/>
      <c r="C429" s="558"/>
      <c r="D429" s="558"/>
      <c r="E429" s="558"/>
      <c r="F429" s="558"/>
      <c r="G429" s="558"/>
      <c r="H429" s="558"/>
      <c r="I429" s="558"/>
      <c r="J429" s="558"/>
      <c r="K429" s="558"/>
      <c r="L429" s="558"/>
      <c r="M429" s="558"/>
      <c r="N429" s="558"/>
      <c r="O429" s="558"/>
      <c r="P429" s="558"/>
      <c r="Q429" s="558"/>
      <c r="R429" s="558"/>
      <c r="S429" s="558"/>
      <c r="T429" s="558"/>
      <c r="U429" s="558"/>
      <c r="V429" s="558"/>
      <c r="W429" s="558"/>
      <c r="X429" s="558"/>
      <c r="Y429" s="558"/>
      <c r="Z429" s="558"/>
      <c r="AA429" s="545"/>
      <c r="AB429" s="545"/>
      <c r="AC429" s="545"/>
    </row>
    <row r="430" spans="1:68" ht="27" customHeight="1" x14ac:dyDescent="0.25">
      <c r="A430" s="54" t="s">
        <v>648</v>
      </c>
      <c r="B430" s="54" t="s">
        <v>649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6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customHeight="1" x14ac:dyDescent="0.25">
      <c r="A431" s="54" t="s">
        <v>651</v>
      </c>
      <c r="B431" s="54" t="s">
        <v>652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654</v>
      </c>
      <c r="B432" s="54" t="s">
        <v>655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8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1000</v>
      </c>
      <c r="Y432" s="550">
        <f t="shared" si="49"/>
        <v>1003.2</v>
      </c>
      <c r="Z432" s="36">
        <f t="shared" si="50"/>
        <v>2.2724000000000002</v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1068.1818181818182</v>
      </c>
      <c r="BN432" s="64">
        <f t="shared" si="52"/>
        <v>1071.5999999999999</v>
      </c>
      <c r="BO432" s="64">
        <f t="shared" si="53"/>
        <v>1.821095571095571</v>
      </c>
      <c r="BP432" s="64">
        <f t="shared" si="54"/>
        <v>1.8269230769230771</v>
      </c>
    </row>
    <row r="433" spans="1:68" ht="27" customHeight="1" x14ac:dyDescent="0.25">
      <c r="A433" s="54" t="s">
        <v>657</v>
      </c>
      <c r="B433" s="54" t="s">
        <v>658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744" t="s">
        <v>659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661</v>
      </c>
      <c r="B434" s="54" t="s">
        <v>662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6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1000</v>
      </c>
      <c r="Y435" s="550">
        <f t="shared" si="49"/>
        <v>1003.2</v>
      </c>
      <c r="Z435" s="36">
        <f t="shared" si="50"/>
        <v>2.2724000000000002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1068.1818181818182</v>
      </c>
      <c r="BN435" s="64">
        <f t="shared" si="52"/>
        <v>1071.5999999999999</v>
      </c>
      <c r="BO435" s="64">
        <f t="shared" si="53"/>
        <v>1.821095571095571</v>
      </c>
      <c r="BP435" s="64">
        <f t="shared" si="54"/>
        <v>1.8269230769230771</v>
      </c>
    </row>
    <row r="436" spans="1:68" ht="16.5" customHeight="1" x14ac:dyDescent="0.25">
      <c r="A436" s="54" t="s">
        <v>667</v>
      </c>
      <c r="B436" s="54" t="s">
        <v>668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5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87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43" t="s">
        <v>676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0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7"/>
      <c r="B443" s="558"/>
      <c r="C443" s="558"/>
      <c r="D443" s="558"/>
      <c r="E443" s="558"/>
      <c r="F443" s="558"/>
      <c r="G443" s="558"/>
      <c r="H443" s="558"/>
      <c r="I443" s="558"/>
      <c r="J443" s="558"/>
      <c r="K443" s="558"/>
      <c r="L443" s="558"/>
      <c r="M443" s="558"/>
      <c r="N443" s="558"/>
      <c r="O443" s="559"/>
      <c r="P443" s="569" t="s">
        <v>70</v>
      </c>
      <c r="Q443" s="570"/>
      <c r="R443" s="570"/>
      <c r="S443" s="570"/>
      <c r="T443" s="570"/>
      <c r="U443" s="570"/>
      <c r="V443" s="571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378.78787878787875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380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4.5448000000000004</v>
      </c>
      <c r="AA443" s="552"/>
      <c r="AB443" s="552"/>
      <c r="AC443" s="552"/>
    </row>
    <row r="444" spans="1:68" x14ac:dyDescent="0.2">
      <c r="A444" s="558"/>
      <c r="B444" s="558"/>
      <c r="C444" s="558"/>
      <c r="D444" s="558"/>
      <c r="E444" s="558"/>
      <c r="F444" s="558"/>
      <c r="G444" s="558"/>
      <c r="H444" s="558"/>
      <c r="I444" s="558"/>
      <c r="J444" s="558"/>
      <c r="K444" s="558"/>
      <c r="L444" s="558"/>
      <c r="M444" s="558"/>
      <c r="N444" s="558"/>
      <c r="O444" s="559"/>
      <c r="P444" s="569" t="s">
        <v>70</v>
      </c>
      <c r="Q444" s="570"/>
      <c r="R444" s="570"/>
      <c r="S444" s="570"/>
      <c r="T444" s="570"/>
      <c r="U444" s="570"/>
      <c r="V444" s="571"/>
      <c r="W444" s="37" t="s">
        <v>68</v>
      </c>
      <c r="X444" s="551">
        <f>IFERROR(SUM(X430:X442),"0")</f>
        <v>2000</v>
      </c>
      <c r="Y444" s="551">
        <f>IFERROR(SUM(Y430:Y442),"0")</f>
        <v>2006.4</v>
      </c>
      <c r="Z444" s="37"/>
      <c r="AA444" s="552"/>
      <c r="AB444" s="552"/>
      <c r="AC444" s="552"/>
    </row>
    <row r="445" spans="1:68" ht="14.25" customHeight="1" x14ac:dyDescent="0.25">
      <c r="A445" s="567" t="s">
        <v>134</v>
      </c>
      <c r="B445" s="558"/>
      <c r="C445" s="558"/>
      <c r="D445" s="558"/>
      <c r="E445" s="558"/>
      <c r="F445" s="558"/>
      <c r="G445" s="558"/>
      <c r="H445" s="558"/>
      <c r="I445" s="558"/>
      <c r="J445" s="558"/>
      <c r="K445" s="558"/>
      <c r="L445" s="558"/>
      <c r="M445" s="558"/>
      <c r="N445" s="558"/>
      <c r="O445" s="558"/>
      <c r="P445" s="558"/>
      <c r="Q445" s="558"/>
      <c r="R445" s="558"/>
      <c r="S445" s="558"/>
      <c r="T445" s="558"/>
      <c r="U445" s="558"/>
      <c r="V445" s="558"/>
      <c r="W445" s="558"/>
      <c r="X445" s="558"/>
      <c r="Y445" s="558"/>
      <c r="Z445" s="558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1000</v>
      </c>
      <c r="Y446" s="550">
        <f>IFERROR(IF(X446="",0,CEILING((X446/$H446),1)*$H446),"")</f>
        <v>1003.2</v>
      </c>
      <c r="Z446" s="36">
        <f>IFERROR(IF(Y446=0,"",ROUNDUP(Y446/H446,0)*0.01196),"")</f>
        <v>2.2724000000000002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1068.1818181818182</v>
      </c>
      <c r="BN446" s="64">
        <f>IFERROR(Y446*I446/H446,"0")</f>
        <v>1071.5999999999999</v>
      </c>
      <c r="BO446" s="64">
        <f>IFERROR(1/J446*(X446/H446),"0")</f>
        <v>1.821095571095571</v>
      </c>
      <c r="BP446" s="64">
        <f>IFERROR(1/J446*(Y446/H446),"0")</f>
        <v>1.8269230769230771</v>
      </c>
    </row>
    <row r="447" spans="1:68" ht="16.5" customHeight="1" x14ac:dyDescent="0.25">
      <c r="A447" s="54" t="s">
        <v>686</v>
      </c>
      <c r="B447" s="54" t="s">
        <v>687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58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688</v>
      </c>
      <c r="B448" s="54" t="s">
        <v>689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7"/>
      <c r="B449" s="558"/>
      <c r="C449" s="558"/>
      <c r="D449" s="558"/>
      <c r="E449" s="558"/>
      <c r="F449" s="558"/>
      <c r="G449" s="558"/>
      <c r="H449" s="558"/>
      <c r="I449" s="558"/>
      <c r="J449" s="558"/>
      <c r="K449" s="558"/>
      <c r="L449" s="558"/>
      <c r="M449" s="558"/>
      <c r="N449" s="558"/>
      <c r="O449" s="559"/>
      <c r="P449" s="569" t="s">
        <v>70</v>
      </c>
      <c r="Q449" s="570"/>
      <c r="R449" s="570"/>
      <c r="S449" s="570"/>
      <c r="T449" s="570"/>
      <c r="U449" s="570"/>
      <c r="V449" s="571"/>
      <c r="W449" s="37" t="s">
        <v>71</v>
      </c>
      <c r="X449" s="551">
        <f>IFERROR(X446/H446,"0")+IFERROR(X447/H447,"0")+IFERROR(X448/H448,"0")</f>
        <v>189.39393939393938</v>
      </c>
      <c r="Y449" s="551">
        <f>IFERROR(Y446/H446,"0")+IFERROR(Y447/H447,"0")+IFERROR(Y448/H448,"0")</f>
        <v>190</v>
      </c>
      <c r="Z449" s="551">
        <f>IFERROR(IF(Z446="",0,Z446),"0")+IFERROR(IF(Z447="",0,Z447),"0")+IFERROR(IF(Z448="",0,Z448),"0")</f>
        <v>2.2724000000000002</v>
      </c>
      <c r="AA449" s="552"/>
      <c r="AB449" s="552"/>
      <c r="AC449" s="552"/>
    </row>
    <row r="450" spans="1:68" x14ac:dyDescent="0.2">
      <c r="A450" s="558"/>
      <c r="B450" s="558"/>
      <c r="C450" s="558"/>
      <c r="D450" s="558"/>
      <c r="E450" s="558"/>
      <c r="F450" s="558"/>
      <c r="G450" s="558"/>
      <c r="H450" s="558"/>
      <c r="I450" s="558"/>
      <c r="J450" s="558"/>
      <c r="K450" s="558"/>
      <c r="L450" s="558"/>
      <c r="M450" s="558"/>
      <c r="N450" s="558"/>
      <c r="O450" s="559"/>
      <c r="P450" s="569" t="s">
        <v>70</v>
      </c>
      <c r="Q450" s="570"/>
      <c r="R450" s="570"/>
      <c r="S450" s="570"/>
      <c r="T450" s="570"/>
      <c r="U450" s="570"/>
      <c r="V450" s="571"/>
      <c r="W450" s="37" t="s">
        <v>68</v>
      </c>
      <c r="X450" s="551">
        <f>IFERROR(SUM(X446:X448),"0")</f>
        <v>1000</v>
      </c>
      <c r="Y450" s="551">
        <f>IFERROR(SUM(Y446:Y448),"0")</f>
        <v>1003.2</v>
      </c>
      <c r="Z450" s="37"/>
      <c r="AA450" s="552"/>
      <c r="AB450" s="552"/>
      <c r="AC450" s="552"/>
    </row>
    <row r="451" spans="1:68" ht="14.25" customHeight="1" x14ac:dyDescent="0.25">
      <c r="A451" s="567" t="s">
        <v>63</v>
      </c>
      <c r="B451" s="558"/>
      <c r="C451" s="558"/>
      <c r="D451" s="558"/>
      <c r="E451" s="558"/>
      <c r="F451" s="558"/>
      <c r="G451" s="558"/>
      <c r="H451" s="558"/>
      <c r="I451" s="558"/>
      <c r="J451" s="558"/>
      <c r="K451" s="558"/>
      <c r="L451" s="558"/>
      <c r="M451" s="558"/>
      <c r="N451" s="558"/>
      <c r="O451" s="558"/>
      <c r="P451" s="558"/>
      <c r="Q451" s="558"/>
      <c r="R451" s="558"/>
      <c r="S451" s="558"/>
      <c r="T451" s="558"/>
      <c r="U451" s="558"/>
      <c r="V451" s="558"/>
      <c r="W451" s="558"/>
      <c r="X451" s="558"/>
      <c r="Y451" s="558"/>
      <c r="Z451" s="558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0</v>
      </c>
      <c r="Y452" s="550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81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0</v>
      </c>
      <c r="Y453" s="550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590</v>
      </c>
      <c r="Y454" s="550">
        <f t="shared" si="55"/>
        <v>591.36</v>
      </c>
      <c r="Z454" s="36">
        <f>IFERROR(IF(Y454=0,"",ROUNDUP(Y454/H454,0)*0.01196),"")</f>
        <v>1.33952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630.22727272727263</v>
      </c>
      <c r="BN454" s="64">
        <f t="shared" si="57"/>
        <v>631.67999999999995</v>
      </c>
      <c r="BO454" s="64">
        <f t="shared" si="58"/>
        <v>1.0744463869463869</v>
      </c>
      <c r="BP454" s="64">
        <f t="shared" si="59"/>
        <v>1.0769230769230771</v>
      </c>
    </row>
    <row r="455" spans="1:68" ht="27" customHeight="1" x14ac:dyDescent="0.25">
      <c r="A455" s="54" t="s">
        <v>699</v>
      </c>
      <c r="B455" s="54" t="s">
        <v>700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703</v>
      </c>
      <c r="B457" s="54" t="s">
        <v>704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5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7"/>
      <c r="B458" s="558"/>
      <c r="C458" s="558"/>
      <c r="D458" s="558"/>
      <c r="E458" s="558"/>
      <c r="F458" s="558"/>
      <c r="G458" s="558"/>
      <c r="H458" s="558"/>
      <c r="I458" s="558"/>
      <c r="J458" s="558"/>
      <c r="K458" s="558"/>
      <c r="L458" s="558"/>
      <c r="M458" s="558"/>
      <c r="N458" s="558"/>
      <c r="O458" s="559"/>
      <c r="P458" s="569" t="s">
        <v>70</v>
      </c>
      <c r="Q458" s="570"/>
      <c r="R458" s="570"/>
      <c r="S458" s="570"/>
      <c r="T458" s="570"/>
      <c r="U458" s="570"/>
      <c r="V458" s="571"/>
      <c r="W458" s="37" t="s">
        <v>71</v>
      </c>
      <c r="X458" s="551">
        <f>IFERROR(X452/H452,"0")+IFERROR(X453/H453,"0")+IFERROR(X454/H454,"0")+IFERROR(X455/H455,"0")+IFERROR(X456/H456,"0")+IFERROR(X457/H457,"0")</f>
        <v>111.74242424242424</v>
      </c>
      <c r="Y458" s="551">
        <f>IFERROR(Y452/H452,"0")+IFERROR(Y453/H453,"0")+IFERROR(Y454/H454,"0")+IFERROR(Y455/H455,"0")+IFERROR(Y456/H456,"0")+IFERROR(Y457/H457,"0")</f>
        <v>112</v>
      </c>
      <c r="Z458" s="551">
        <f>IFERROR(IF(Z452="",0,Z452),"0")+IFERROR(IF(Z453="",0,Z453),"0")+IFERROR(IF(Z454="",0,Z454),"0")+IFERROR(IF(Z455="",0,Z455),"0")+IFERROR(IF(Z456="",0,Z456),"0")+IFERROR(IF(Z457="",0,Z457),"0")</f>
        <v>1.33952</v>
      </c>
      <c r="AA458" s="552"/>
      <c r="AB458" s="552"/>
      <c r="AC458" s="552"/>
    </row>
    <row r="459" spans="1:68" x14ac:dyDescent="0.2">
      <c r="A459" s="558"/>
      <c r="B459" s="558"/>
      <c r="C459" s="558"/>
      <c r="D459" s="558"/>
      <c r="E459" s="558"/>
      <c r="F459" s="558"/>
      <c r="G459" s="558"/>
      <c r="H459" s="558"/>
      <c r="I459" s="558"/>
      <c r="J459" s="558"/>
      <c r="K459" s="558"/>
      <c r="L459" s="558"/>
      <c r="M459" s="558"/>
      <c r="N459" s="558"/>
      <c r="O459" s="559"/>
      <c r="P459" s="569" t="s">
        <v>70</v>
      </c>
      <c r="Q459" s="570"/>
      <c r="R459" s="570"/>
      <c r="S459" s="570"/>
      <c r="T459" s="570"/>
      <c r="U459" s="570"/>
      <c r="V459" s="571"/>
      <c r="W459" s="37" t="s">
        <v>68</v>
      </c>
      <c r="X459" s="551">
        <f>IFERROR(SUM(X452:X457),"0")</f>
        <v>590</v>
      </c>
      <c r="Y459" s="551">
        <f>IFERROR(SUM(Y452:Y457),"0")</f>
        <v>591.36</v>
      </c>
      <c r="Z459" s="37"/>
      <c r="AA459" s="552"/>
      <c r="AB459" s="552"/>
      <c r="AC459" s="552"/>
    </row>
    <row r="460" spans="1:68" ht="14.25" customHeight="1" x14ac:dyDescent="0.25">
      <c r="A460" s="567" t="s">
        <v>72</v>
      </c>
      <c r="B460" s="558"/>
      <c r="C460" s="558"/>
      <c r="D460" s="558"/>
      <c r="E460" s="558"/>
      <c r="F460" s="558"/>
      <c r="G460" s="558"/>
      <c r="H460" s="558"/>
      <c r="I460" s="558"/>
      <c r="J460" s="558"/>
      <c r="K460" s="558"/>
      <c r="L460" s="558"/>
      <c r="M460" s="558"/>
      <c r="N460" s="558"/>
      <c r="O460" s="558"/>
      <c r="P460" s="558"/>
      <c r="Q460" s="558"/>
      <c r="R460" s="558"/>
      <c r="S460" s="558"/>
      <c r="T460" s="558"/>
      <c r="U460" s="558"/>
      <c r="V460" s="558"/>
      <c r="W460" s="558"/>
      <c r="X460" s="558"/>
      <c r="Y460" s="558"/>
      <c r="Z460" s="558"/>
      <c r="AA460" s="545"/>
      <c r="AB460" s="545"/>
      <c r="AC460" s="545"/>
    </row>
    <row r="461" spans="1:68" ht="16.5" customHeight="1" x14ac:dyDescent="0.25">
      <c r="A461" s="54" t="s">
        <v>705</v>
      </c>
      <c r="B461" s="54" t="s">
        <v>706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66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708</v>
      </c>
      <c r="B462" s="54" t="s">
        <v>709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66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6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7"/>
      <c r="B464" s="558"/>
      <c r="C464" s="558"/>
      <c r="D464" s="558"/>
      <c r="E464" s="558"/>
      <c r="F464" s="558"/>
      <c r="G464" s="558"/>
      <c r="H464" s="558"/>
      <c r="I464" s="558"/>
      <c r="J464" s="558"/>
      <c r="K464" s="558"/>
      <c r="L464" s="558"/>
      <c r="M464" s="558"/>
      <c r="N464" s="558"/>
      <c r="O464" s="559"/>
      <c r="P464" s="569" t="s">
        <v>70</v>
      </c>
      <c r="Q464" s="570"/>
      <c r="R464" s="570"/>
      <c r="S464" s="570"/>
      <c r="T464" s="570"/>
      <c r="U464" s="570"/>
      <c r="V464" s="571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58"/>
      <c r="B465" s="558"/>
      <c r="C465" s="558"/>
      <c r="D465" s="558"/>
      <c r="E465" s="558"/>
      <c r="F465" s="558"/>
      <c r="G465" s="558"/>
      <c r="H465" s="558"/>
      <c r="I465" s="558"/>
      <c r="J465" s="558"/>
      <c r="K465" s="558"/>
      <c r="L465" s="558"/>
      <c r="M465" s="558"/>
      <c r="N465" s="558"/>
      <c r="O465" s="559"/>
      <c r="P465" s="569" t="s">
        <v>70</v>
      </c>
      <c r="Q465" s="570"/>
      <c r="R465" s="570"/>
      <c r="S465" s="570"/>
      <c r="T465" s="570"/>
      <c r="U465" s="570"/>
      <c r="V465" s="571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580" t="s">
        <v>714</v>
      </c>
      <c r="B466" s="581"/>
      <c r="C466" s="581"/>
      <c r="D466" s="581"/>
      <c r="E466" s="581"/>
      <c r="F466" s="581"/>
      <c r="G466" s="581"/>
      <c r="H466" s="581"/>
      <c r="I466" s="581"/>
      <c r="J466" s="581"/>
      <c r="K466" s="581"/>
      <c r="L466" s="581"/>
      <c r="M466" s="581"/>
      <c r="N466" s="581"/>
      <c r="O466" s="581"/>
      <c r="P466" s="581"/>
      <c r="Q466" s="581"/>
      <c r="R466" s="581"/>
      <c r="S466" s="581"/>
      <c r="T466" s="581"/>
      <c r="U466" s="581"/>
      <c r="V466" s="581"/>
      <c r="W466" s="581"/>
      <c r="X466" s="581"/>
      <c r="Y466" s="581"/>
      <c r="Z466" s="581"/>
      <c r="AA466" s="48"/>
      <c r="AB466" s="48"/>
      <c r="AC466" s="48"/>
    </row>
    <row r="467" spans="1:68" ht="16.5" customHeight="1" x14ac:dyDescent="0.25">
      <c r="A467" s="568" t="s">
        <v>714</v>
      </c>
      <c r="B467" s="558"/>
      <c r="C467" s="558"/>
      <c r="D467" s="558"/>
      <c r="E467" s="558"/>
      <c r="F467" s="558"/>
      <c r="G467" s="558"/>
      <c r="H467" s="558"/>
      <c r="I467" s="558"/>
      <c r="J467" s="558"/>
      <c r="K467" s="558"/>
      <c r="L467" s="558"/>
      <c r="M467" s="558"/>
      <c r="N467" s="558"/>
      <c r="O467" s="558"/>
      <c r="P467" s="558"/>
      <c r="Q467" s="558"/>
      <c r="R467" s="558"/>
      <c r="S467" s="558"/>
      <c r="T467" s="558"/>
      <c r="U467" s="558"/>
      <c r="V467" s="558"/>
      <c r="W467" s="558"/>
      <c r="X467" s="558"/>
      <c r="Y467" s="558"/>
      <c r="Z467" s="558"/>
      <c r="AA467" s="544"/>
      <c r="AB467" s="544"/>
      <c r="AC467" s="544"/>
    </row>
    <row r="468" spans="1:68" ht="14.25" customHeight="1" x14ac:dyDescent="0.25">
      <c r="A468" s="567" t="s">
        <v>102</v>
      </c>
      <c r="B468" s="558"/>
      <c r="C468" s="558"/>
      <c r="D468" s="558"/>
      <c r="E468" s="558"/>
      <c r="F468" s="558"/>
      <c r="G468" s="558"/>
      <c r="H468" s="558"/>
      <c r="I468" s="558"/>
      <c r="J468" s="558"/>
      <c r="K468" s="558"/>
      <c r="L468" s="558"/>
      <c r="M468" s="558"/>
      <c r="N468" s="558"/>
      <c r="O468" s="558"/>
      <c r="P468" s="558"/>
      <c r="Q468" s="558"/>
      <c r="R468" s="558"/>
      <c r="S468" s="558"/>
      <c r="T468" s="558"/>
      <c r="U468" s="558"/>
      <c r="V468" s="558"/>
      <c r="W468" s="558"/>
      <c r="X468" s="558"/>
      <c r="Y468" s="558"/>
      <c r="Z468" s="558"/>
      <c r="AA468" s="545"/>
      <c r="AB468" s="545"/>
      <c r="AC468" s="545"/>
    </row>
    <row r="469" spans="1:68" ht="27" customHeight="1" x14ac:dyDescent="0.25">
      <c r="A469" s="54" t="s">
        <v>715</v>
      </c>
      <c r="B469" s="54" t="s">
        <v>716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8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718</v>
      </c>
      <c r="B470" s="54" t="s">
        <v>719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4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721</v>
      </c>
      <c r="B471" s="54" t="s">
        <v>722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84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7"/>
      <c r="B473" s="558"/>
      <c r="C473" s="558"/>
      <c r="D473" s="558"/>
      <c r="E473" s="558"/>
      <c r="F473" s="558"/>
      <c r="G473" s="558"/>
      <c r="H473" s="558"/>
      <c r="I473" s="558"/>
      <c r="J473" s="558"/>
      <c r="K473" s="558"/>
      <c r="L473" s="558"/>
      <c r="M473" s="558"/>
      <c r="N473" s="558"/>
      <c r="O473" s="559"/>
      <c r="P473" s="569" t="s">
        <v>70</v>
      </c>
      <c r="Q473" s="570"/>
      <c r="R473" s="570"/>
      <c r="S473" s="570"/>
      <c r="T473" s="570"/>
      <c r="U473" s="570"/>
      <c r="V473" s="571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58"/>
      <c r="B474" s="558"/>
      <c r="C474" s="558"/>
      <c r="D474" s="558"/>
      <c r="E474" s="558"/>
      <c r="F474" s="558"/>
      <c r="G474" s="558"/>
      <c r="H474" s="558"/>
      <c r="I474" s="558"/>
      <c r="J474" s="558"/>
      <c r="K474" s="558"/>
      <c r="L474" s="558"/>
      <c r="M474" s="558"/>
      <c r="N474" s="558"/>
      <c r="O474" s="559"/>
      <c r="P474" s="569" t="s">
        <v>70</v>
      </c>
      <c r="Q474" s="570"/>
      <c r="R474" s="570"/>
      <c r="S474" s="570"/>
      <c r="T474" s="570"/>
      <c r="U474" s="570"/>
      <c r="V474" s="571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7" t="s">
        <v>134</v>
      </c>
      <c r="B475" s="558"/>
      <c r="C475" s="558"/>
      <c r="D475" s="558"/>
      <c r="E475" s="558"/>
      <c r="F475" s="558"/>
      <c r="G475" s="558"/>
      <c r="H475" s="558"/>
      <c r="I475" s="558"/>
      <c r="J475" s="558"/>
      <c r="K475" s="558"/>
      <c r="L475" s="558"/>
      <c r="M475" s="558"/>
      <c r="N475" s="558"/>
      <c r="O475" s="558"/>
      <c r="P475" s="558"/>
      <c r="Q475" s="558"/>
      <c r="R475" s="558"/>
      <c r="S475" s="558"/>
      <c r="T475" s="558"/>
      <c r="U475" s="558"/>
      <c r="V475" s="558"/>
      <c r="W475" s="558"/>
      <c r="X475" s="558"/>
      <c r="Y475" s="558"/>
      <c r="Z475" s="558"/>
      <c r="AA475" s="545"/>
      <c r="AB475" s="545"/>
      <c r="AC475" s="545"/>
    </row>
    <row r="476" spans="1:68" ht="27" customHeight="1" x14ac:dyDescent="0.25">
      <c r="A476" s="54" t="s">
        <v>726</v>
      </c>
      <c r="B476" s="54" t="s">
        <v>727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04" t="s">
        <v>731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7"/>
      <c r="B479" s="558"/>
      <c r="C479" s="558"/>
      <c r="D479" s="558"/>
      <c r="E479" s="558"/>
      <c r="F479" s="558"/>
      <c r="G479" s="558"/>
      <c r="H479" s="558"/>
      <c r="I479" s="558"/>
      <c r="J479" s="558"/>
      <c r="K479" s="558"/>
      <c r="L479" s="558"/>
      <c r="M479" s="558"/>
      <c r="N479" s="558"/>
      <c r="O479" s="559"/>
      <c r="P479" s="569" t="s">
        <v>70</v>
      </c>
      <c r="Q479" s="570"/>
      <c r="R479" s="570"/>
      <c r="S479" s="570"/>
      <c r="T479" s="570"/>
      <c r="U479" s="570"/>
      <c r="V479" s="571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58"/>
      <c r="B480" s="558"/>
      <c r="C480" s="558"/>
      <c r="D480" s="558"/>
      <c r="E480" s="558"/>
      <c r="F480" s="558"/>
      <c r="G480" s="558"/>
      <c r="H480" s="558"/>
      <c r="I480" s="558"/>
      <c r="J480" s="558"/>
      <c r="K480" s="558"/>
      <c r="L480" s="558"/>
      <c r="M480" s="558"/>
      <c r="N480" s="558"/>
      <c r="O480" s="559"/>
      <c r="P480" s="569" t="s">
        <v>70</v>
      </c>
      <c r="Q480" s="570"/>
      <c r="R480" s="570"/>
      <c r="S480" s="570"/>
      <c r="T480" s="570"/>
      <c r="U480" s="570"/>
      <c r="V480" s="571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7" t="s">
        <v>63</v>
      </c>
      <c r="B481" s="558"/>
      <c r="C481" s="558"/>
      <c r="D481" s="558"/>
      <c r="E481" s="558"/>
      <c r="F481" s="558"/>
      <c r="G481" s="558"/>
      <c r="H481" s="558"/>
      <c r="I481" s="558"/>
      <c r="J481" s="558"/>
      <c r="K481" s="558"/>
      <c r="L481" s="558"/>
      <c r="M481" s="558"/>
      <c r="N481" s="558"/>
      <c r="O481" s="558"/>
      <c r="P481" s="558"/>
      <c r="Q481" s="558"/>
      <c r="R481" s="558"/>
      <c r="S481" s="558"/>
      <c r="T481" s="558"/>
      <c r="U481" s="558"/>
      <c r="V481" s="558"/>
      <c r="W481" s="558"/>
      <c r="X481" s="558"/>
      <c r="Y481" s="558"/>
      <c r="Z481" s="558"/>
      <c r="AA481" s="545"/>
      <c r="AB481" s="545"/>
      <c r="AC481" s="545"/>
    </row>
    <row r="482" spans="1:68" ht="27" customHeight="1" x14ac:dyDescent="0.25">
      <c r="A482" s="54" t="s">
        <v>736</v>
      </c>
      <c r="B482" s="54" t="s">
        <v>737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4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739</v>
      </c>
      <c r="B483" s="54" t="s">
        <v>740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3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7"/>
      <c r="B484" s="558"/>
      <c r="C484" s="558"/>
      <c r="D484" s="558"/>
      <c r="E484" s="558"/>
      <c r="F484" s="558"/>
      <c r="G484" s="558"/>
      <c r="H484" s="558"/>
      <c r="I484" s="558"/>
      <c r="J484" s="558"/>
      <c r="K484" s="558"/>
      <c r="L484" s="558"/>
      <c r="M484" s="558"/>
      <c r="N484" s="558"/>
      <c r="O484" s="559"/>
      <c r="P484" s="569" t="s">
        <v>70</v>
      </c>
      <c r="Q484" s="570"/>
      <c r="R484" s="570"/>
      <c r="S484" s="570"/>
      <c r="T484" s="570"/>
      <c r="U484" s="570"/>
      <c r="V484" s="571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58"/>
      <c r="B485" s="558"/>
      <c r="C485" s="558"/>
      <c r="D485" s="558"/>
      <c r="E485" s="558"/>
      <c r="F485" s="558"/>
      <c r="G485" s="558"/>
      <c r="H485" s="558"/>
      <c r="I485" s="558"/>
      <c r="J485" s="558"/>
      <c r="K485" s="558"/>
      <c r="L485" s="558"/>
      <c r="M485" s="558"/>
      <c r="N485" s="558"/>
      <c r="O485" s="559"/>
      <c r="P485" s="569" t="s">
        <v>70</v>
      </c>
      <c r="Q485" s="570"/>
      <c r="R485" s="570"/>
      <c r="S485" s="570"/>
      <c r="T485" s="570"/>
      <c r="U485" s="570"/>
      <c r="V485" s="571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7" t="s">
        <v>72</v>
      </c>
      <c r="B486" s="558"/>
      <c r="C486" s="558"/>
      <c r="D486" s="558"/>
      <c r="E486" s="558"/>
      <c r="F486" s="558"/>
      <c r="G486" s="558"/>
      <c r="H486" s="558"/>
      <c r="I486" s="558"/>
      <c r="J486" s="558"/>
      <c r="K486" s="558"/>
      <c r="L486" s="558"/>
      <c r="M486" s="558"/>
      <c r="N486" s="558"/>
      <c r="O486" s="558"/>
      <c r="P486" s="558"/>
      <c r="Q486" s="558"/>
      <c r="R486" s="558"/>
      <c r="S486" s="558"/>
      <c r="T486" s="558"/>
      <c r="U486" s="558"/>
      <c r="V486" s="558"/>
      <c r="W486" s="558"/>
      <c r="X486" s="558"/>
      <c r="Y486" s="558"/>
      <c r="Z486" s="558"/>
      <c r="AA486" s="545"/>
      <c r="AB486" s="545"/>
      <c r="AC486" s="545"/>
    </row>
    <row r="487" spans="1:68" ht="27" customHeight="1" x14ac:dyDescent="0.25">
      <c r="A487" s="54" t="s">
        <v>742</v>
      </c>
      <c r="B487" s="54" t="s">
        <v>743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69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745</v>
      </c>
      <c r="B488" s="54" t="s">
        <v>746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69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57"/>
      <c r="B489" s="558"/>
      <c r="C489" s="558"/>
      <c r="D489" s="558"/>
      <c r="E489" s="558"/>
      <c r="F489" s="558"/>
      <c r="G489" s="558"/>
      <c r="H489" s="558"/>
      <c r="I489" s="558"/>
      <c r="J489" s="558"/>
      <c r="K489" s="558"/>
      <c r="L489" s="558"/>
      <c r="M489" s="558"/>
      <c r="N489" s="558"/>
      <c r="O489" s="559"/>
      <c r="P489" s="569" t="s">
        <v>70</v>
      </c>
      <c r="Q489" s="570"/>
      <c r="R489" s="570"/>
      <c r="S489" s="570"/>
      <c r="T489" s="570"/>
      <c r="U489" s="570"/>
      <c r="V489" s="571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58"/>
      <c r="B490" s="558"/>
      <c r="C490" s="558"/>
      <c r="D490" s="558"/>
      <c r="E490" s="558"/>
      <c r="F490" s="558"/>
      <c r="G490" s="558"/>
      <c r="H490" s="558"/>
      <c r="I490" s="558"/>
      <c r="J490" s="558"/>
      <c r="K490" s="558"/>
      <c r="L490" s="558"/>
      <c r="M490" s="558"/>
      <c r="N490" s="558"/>
      <c r="O490" s="559"/>
      <c r="P490" s="569" t="s">
        <v>70</v>
      </c>
      <c r="Q490" s="570"/>
      <c r="R490" s="570"/>
      <c r="S490" s="570"/>
      <c r="T490" s="570"/>
      <c r="U490" s="570"/>
      <c r="V490" s="571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7" t="s">
        <v>164</v>
      </c>
      <c r="B491" s="558"/>
      <c r="C491" s="558"/>
      <c r="D491" s="558"/>
      <c r="E491" s="558"/>
      <c r="F491" s="558"/>
      <c r="G491" s="558"/>
      <c r="H491" s="558"/>
      <c r="I491" s="558"/>
      <c r="J491" s="558"/>
      <c r="K491" s="558"/>
      <c r="L491" s="558"/>
      <c r="M491" s="558"/>
      <c r="N491" s="558"/>
      <c r="O491" s="558"/>
      <c r="P491" s="558"/>
      <c r="Q491" s="558"/>
      <c r="R491" s="558"/>
      <c r="S491" s="558"/>
      <c r="T491" s="558"/>
      <c r="U491" s="558"/>
      <c r="V491" s="558"/>
      <c r="W491" s="558"/>
      <c r="X491" s="558"/>
      <c r="Y491" s="558"/>
      <c r="Z491" s="558"/>
      <c r="AA491" s="545"/>
      <c r="AB491" s="545"/>
      <c r="AC491" s="545"/>
    </row>
    <row r="492" spans="1:68" ht="27" customHeight="1" x14ac:dyDescent="0.25">
      <c r="A492" s="54" t="s">
        <v>747</v>
      </c>
      <c r="B492" s="54" t="s">
        <v>748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79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750</v>
      </c>
      <c r="B493" s="54" t="s">
        <v>751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57"/>
      <c r="B494" s="558"/>
      <c r="C494" s="558"/>
      <c r="D494" s="558"/>
      <c r="E494" s="558"/>
      <c r="F494" s="558"/>
      <c r="G494" s="558"/>
      <c r="H494" s="558"/>
      <c r="I494" s="558"/>
      <c r="J494" s="558"/>
      <c r="K494" s="558"/>
      <c r="L494" s="558"/>
      <c r="M494" s="558"/>
      <c r="N494" s="558"/>
      <c r="O494" s="559"/>
      <c r="P494" s="569" t="s">
        <v>70</v>
      </c>
      <c r="Q494" s="570"/>
      <c r="R494" s="570"/>
      <c r="S494" s="570"/>
      <c r="T494" s="570"/>
      <c r="U494" s="570"/>
      <c r="V494" s="571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58"/>
      <c r="B495" s="558"/>
      <c r="C495" s="558"/>
      <c r="D495" s="558"/>
      <c r="E495" s="558"/>
      <c r="F495" s="558"/>
      <c r="G495" s="558"/>
      <c r="H495" s="558"/>
      <c r="I495" s="558"/>
      <c r="J495" s="558"/>
      <c r="K495" s="558"/>
      <c r="L495" s="558"/>
      <c r="M495" s="558"/>
      <c r="N495" s="558"/>
      <c r="O495" s="559"/>
      <c r="P495" s="569" t="s">
        <v>70</v>
      </c>
      <c r="Q495" s="570"/>
      <c r="R495" s="570"/>
      <c r="S495" s="570"/>
      <c r="T495" s="570"/>
      <c r="U495" s="570"/>
      <c r="V495" s="571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68" t="s">
        <v>753</v>
      </c>
      <c r="B496" s="558"/>
      <c r="C496" s="558"/>
      <c r="D496" s="558"/>
      <c r="E496" s="558"/>
      <c r="F496" s="558"/>
      <c r="G496" s="558"/>
      <c r="H496" s="558"/>
      <c r="I496" s="558"/>
      <c r="J496" s="558"/>
      <c r="K496" s="558"/>
      <c r="L496" s="558"/>
      <c r="M496" s="558"/>
      <c r="N496" s="558"/>
      <c r="O496" s="558"/>
      <c r="P496" s="558"/>
      <c r="Q496" s="558"/>
      <c r="R496" s="558"/>
      <c r="S496" s="558"/>
      <c r="T496" s="558"/>
      <c r="U496" s="558"/>
      <c r="V496" s="558"/>
      <c r="W496" s="558"/>
      <c r="X496" s="558"/>
      <c r="Y496" s="558"/>
      <c r="Z496" s="558"/>
      <c r="AA496" s="544"/>
      <c r="AB496" s="544"/>
      <c r="AC496" s="544"/>
    </row>
    <row r="497" spans="1:68" ht="14.25" customHeight="1" x14ac:dyDescent="0.25">
      <c r="A497" s="567" t="s">
        <v>134</v>
      </c>
      <c r="B497" s="558"/>
      <c r="C497" s="558"/>
      <c r="D497" s="558"/>
      <c r="E497" s="558"/>
      <c r="F497" s="558"/>
      <c r="G497" s="558"/>
      <c r="H497" s="558"/>
      <c r="I497" s="558"/>
      <c r="J497" s="558"/>
      <c r="K497" s="558"/>
      <c r="L497" s="558"/>
      <c r="M497" s="558"/>
      <c r="N497" s="558"/>
      <c r="O497" s="558"/>
      <c r="P497" s="558"/>
      <c r="Q497" s="558"/>
      <c r="R497" s="558"/>
      <c r="S497" s="558"/>
      <c r="T497" s="558"/>
      <c r="U497" s="558"/>
      <c r="V497" s="558"/>
      <c r="W497" s="558"/>
      <c r="X497" s="558"/>
      <c r="Y497" s="558"/>
      <c r="Z497" s="558"/>
      <c r="AA497" s="545"/>
      <c r="AB497" s="545"/>
      <c r="AC497" s="545"/>
    </row>
    <row r="498" spans="1:68" ht="27" customHeight="1" x14ac:dyDescent="0.25">
      <c r="A498" s="54" t="s">
        <v>754</v>
      </c>
      <c r="B498" s="54" t="s">
        <v>755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786" t="s">
        <v>756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57"/>
      <c r="B499" s="558"/>
      <c r="C499" s="558"/>
      <c r="D499" s="558"/>
      <c r="E499" s="558"/>
      <c r="F499" s="558"/>
      <c r="G499" s="558"/>
      <c r="H499" s="558"/>
      <c r="I499" s="558"/>
      <c r="J499" s="558"/>
      <c r="K499" s="558"/>
      <c r="L499" s="558"/>
      <c r="M499" s="558"/>
      <c r="N499" s="558"/>
      <c r="O499" s="559"/>
      <c r="P499" s="569" t="s">
        <v>70</v>
      </c>
      <c r="Q499" s="570"/>
      <c r="R499" s="570"/>
      <c r="S499" s="570"/>
      <c r="T499" s="570"/>
      <c r="U499" s="570"/>
      <c r="V499" s="571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58"/>
      <c r="B500" s="558"/>
      <c r="C500" s="558"/>
      <c r="D500" s="558"/>
      <c r="E500" s="558"/>
      <c r="F500" s="558"/>
      <c r="G500" s="558"/>
      <c r="H500" s="558"/>
      <c r="I500" s="558"/>
      <c r="J500" s="558"/>
      <c r="K500" s="558"/>
      <c r="L500" s="558"/>
      <c r="M500" s="558"/>
      <c r="N500" s="558"/>
      <c r="O500" s="559"/>
      <c r="P500" s="569" t="s">
        <v>70</v>
      </c>
      <c r="Q500" s="570"/>
      <c r="R500" s="570"/>
      <c r="S500" s="570"/>
      <c r="T500" s="570"/>
      <c r="U500" s="570"/>
      <c r="V500" s="571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35"/>
      <c r="B501" s="558"/>
      <c r="C501" s="558"/>
      <c r="D501" s="558"/>
      <c r="E501" s="558"/>
      <c r="F501" s="558"/>
      <c r="G501" s="558"/>
      <c r="H501" s="558"/>
      <c r="I501" s="558"/>
      <c r="J501" s="558"/>
      <c r="K501" s="558"/>
      <c r="L501" s="558"/>
      <c r="M501" s="558"/>
      <c r="N501" s="558"/>
      <c r="O501" s="736"/>
      <c r="P501" s="576" t="s">
        <v>758</v>
      </c>
      <c r="Q501" s="577"/>
      <c r="R501" s="577"/>
      <c r="S501" s="577"/>
      <c r="T501" s="577"/>
      <c r="U501" s="577"/>
      <c r="V501" s="578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10040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10078.86</v>
      </c>
      <c r="Z501" s="37"/>
      <c r="AA501" s="552"/>
      <c r="AB501" s="552"/>
      <c r="AC501" s="552"/>
    </row>
    <row r="502" spans="1:68" x14ac:dyDescent="0.2">
      <c r="A502" s="558"/>
      <c r="B502" s="558"/>
      <c r="C502" s="558"/>
      <c r="D502" s="558"/>
      <c r="E502" s="558"/>
      <c r="F502" s="558"/>
      <c r="G502" s="558"/>
      <c r="H502" s="558"/>
      <c r="I502" s="558"/>
      <c r="J502" s="558"/>
      <c r="K502" s="558"/>
      <c r="L502" s="558"/>
      <c r="M502" s="558"/>
      <c r="N502" s="558"/>
      <c r="O502" s="736"/>
      <c r="P502" s="576" t="s">
        <v>759</v>
      </c>
      <c r="Q502" s="577"/>
      <c r="R502" s="577"/>
      <c r="S502" s="577"/>
      <c r="T502" s="577"/>
      <c r="U502" s="577"/>
      <c r="V502" s="578"/>
      <c r="W502" s="37" t="s">
        <v>68</v>
      </c>
      <c r="X502" s="551">
        <f>IFERROR(SUM(BM22:BM498),"0")</f>
        <v>10570.10606060606</v>
      </c>
      <c r="Y502" s="551">
        <f>IFERROR(SUM(BN22:BN498),"0")</f>
        <v>10610.841</v>
      </c>
      <c r="Z502" s="37"/>
      <c r="AA502" s="552"/>
      <c r="AB502" s="552"/>
      <c r="AC502" s="552"/>
    </row>
    <row r="503" spans="1:68" x14ac:dyDescent="0.2">
      <c r="A503" s="558"/>
      <c r="B503" s="558"/>
      <c r="C503" s="558"/>
      <c r="D503" s="558"/>
      <c r="E503" s="558"/>
      <c r="F503" s="558"/>
      <c r="G503" s="558"/>
      <c r="H503" s="558"/>
      <c r="I503" s="558"/>
      <c r="J503" s="558"/>
      <c r="K503" s="558"/>
      <c r="L503" s="558"/>
      <c r="M503" s="558"/>
      <c r="N503" s="558"/>
      <c r="O503" s="736"/>
      <c r="P503" s="576" t="s">
        <v>760</v>
      </c>
      <c r="Q503" s="577"/>
      <c r="R503" s="577"/>
      <c r="S503" s="577"/>
      <c r="T503" s="577"/>
      <c r="U503" s="577"/>
      <c r="V503" s="578"/>
      <c r="W503" s="37" t="s">
        <v>761</v>
      </c>
      <c r="X503" s="38">
        <f>ROUNDUP(SUM(BO22:BO498),0)</f>
        <v>17</v>
      </c>
      <c r="Y503" s="38">
        <f>ROUNDUP(SUM(BP22:BP498),0)</f>
        <v>17</v>
      </c>
      <c r="Z503" s="37"/>
      <c r="AA503" s="552"/>
      <c r="AB503" s="552"/>
      <c r="AC503" s="552"/>
    </row>
    <row r="504" spans="1:68" x14ac:dyDescent="0.2">
      <c r="A504" s="558"/>
      <c r="B504" s="558"/>
      <c r="C504" s="558"/>
      <c r="D504" s="558"/>
      <c r="E504" s="558"/>
      <c r="F504" s="558"/>
      <c r="G504" s="558"/>
      <c r="H504" s="558"/>
      <c r="I504" s="558"/>
      <c r="J504" s="558"/>
      <c r="K504" s="558"/>
      <c r="L504" s="558"/>
      <c r="M504" s="558"/>
      <c r="N504" s="558"/>
      <c r="O504" s="736"/>
      <c r="P504" s="576" t="s">
        <v>762</v>
      </c>
      <c r="Q504" s="577"/>
      <c r="R504" s="577"/>
      <c r="S504" s="577"/>
      <c r="T504" s="577"/>
      <c r="U504" s="577"/>
      <c r="V504" s="578"/>
      <c r="W504" s="37" t="s">
        <v>68</v>
      </c>
      <c r="X504" s="551">
        <f>GrossWeightTotal+PalletQtyTotal*25</f>
        <v>10995.10606060606</v>
      </c>
      <c r="Y504" s="551">
        <f>GrossWeightTotalR+PalletQtyTotalR*25</f>
        <v>11035.841</v>
      </c>
      <c r="Z504" s="37"/>
      <c r="AA504" s="552"/>
      <c r="AB504" s="552"/>
      <c r="AC504" s="552"/>
    </row>
    <row r="505" spans="1:68" x14ac:dyDescent="0.2">
      <c r="A505" s="558"/>
      <c r="B505" s="558"/>
      <c r="C505" s="558"/>
      <c r="D505" s="558"/>
      <c r="E505" s="558"/>
      <c r="F505" s="558"/>
      <c r="G505" s="558"/>
      <c r="H505" s="558"/>
      <c r="I505" s="558"/>
      <c r="J505" s="558"/>
      <c r="K505" s="558"/>
      <c r="L505" s="558"/>
      <c r="M505" s="558"/>
      <c r="N505" s="558"/>
      <c r="O505" s="736"/>
      <c r="P505" s="576" t="s">
        <v>763</v>
      </c>
      <c r="Q505" s="577"/>
      <c r="R505" s="577"/>
      <c r="S505" s="577"/>
      <c r="T505" s="577"/>
      <c r="U505" s="577"/>
      <c r="V505" s="578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1335.4797979797979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1340</v>
      </c>
      <c r="Z505" s="37"/>
      <c r="AA505" s="552"/>
      <c r="AB505" s="552"/>
      <c r="AC505" s="552"/>
    </row>
    <row r="506" spans="1:68" ht="14.25" customHeight="1" x14ac:dyDescent="0.2">
      <c r="A506" s="558"/>
      <c r="B506" s="558"/>
      <c r="C506" s="558"/>
      <c r="D506" s="558"/>
      <c r="E506" s="558"/>
      <c r="F506" s="558"/>
      <c r="G506" s="558"/>
      <c r="H506" s="558"/>
      <c r="I506" s="558"/>
      <c r="J506" s="558"/>
      <c r="K506" s="558"/>
      <c r="L506" s="558"/>
      <c r="M506" s="558"/>
      <c r="N506" s="558"/>
      <c r="O506" s="736"/>
      <c r="P506" s="576" t="s">
        <v>764</v>
      </c>
      <c r="Q506" s="577"/>
      <c r="R506" s="577"/>
      <c r="S506" s="577"/>
      <c r="T506" s="577"/>
      <c r="U506" s="577"/>
      <c r="V506" s="578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19.305430000000001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2" t="s">
        <v>100</v>
      </c>
      <c r="D508" s="710"/>
      <c r="E508" s="710"/>
      <c r="F508" s="710"/>
      <c r="G508" s="710"/>
      <c r="H508" s="711"/>
      <c r="I508" s="572" t="s">
        <v>250</v>
      </c>
      <c r="J508" s="710"/>
      <c r="K508" s="710"/>
      <c r="L508" s="710"/>
      <c r="M508" s="710"/>
      <c r="N508" s="710"/>
      <c r="O508" s="710"/>
      <c r="P508" s="710"/>
      <c r="Q508" s="710"/>
      <c r="R508" s="710"/>
      <c r="S508" s="711"/>
      <c r="T508" s="572" t="s">
        <v>535</v>
      </c>
      <c r="U508" s="711"/>
      <c r="V508" s="572" t="s">
        <v>591</v>
      </c>
      <c r="W508" s="710"/>
      <c r="X508" s="710"/>
      <c r="Y508" s="711"/>
      <c r="Z508" s="546" t="s">
        <v>647</v>
      </c>
      <c r="AA508" s="572" t="s">
        <v>714</v>
      </c>
      <c r="AB508" s="711"/>
      <c r="AC508" s="52"/>
      <c r="AF508" s="547"/>
    </row>
    <row r="509" spans="1:68" ht="14.25" customHeight="1" thickTop="1" x14ac:dyDescent="0.2">
      <c r="A509" s="846" t="s">
        <v>767</v>
      </c>
      <c r="B509" s="572" t="s">
        <v>62</v>
      </c>
      <c r="C509" s="572" t="s">
        <v>101</v>
      </c>
      <c r="D509" s="572" t="s">
        <v>116</v>
      </c>
      <c r="E509" s="572" t="s">
        <v>171</v>
      </c>
      <c r="F509" s="572" t="s">
        <v>193</v>
      </c>
      <c r="G509" s="572" t="s">
        <v>226</v>
      </c>
      <c r="H509" s="572" t="s">
        <v>100</v>
      </c>
      <c r="I509" s="572" t="s">
        <v>251</v>
      </c>
      <c r="J509" s="572" t="s">
        <v>291</v>
      </c>
      <c r="K509" s="572" t="s">
        <v>351</v>
      </c>
      <c r="L509" s="572" t="s">
        <v>394</v>
      </c>
      <c r="M509" s="572" t="s">
        <v>410</v>
      </c>
      <c r="N509" s="547"/>
      <c r="O509" s="572" t="s">
        <v>424</v>
      </c>
      <c r="P509" s="572" t="s">
        <v>434</v>
      </c>
      <c r="Q509" s="572" t="s">
        <v>441</v>
      </c>
      <c r="R509" s="572" t="s">
        <v>446</v>
      </c>
      <c r="S509" s="572" t="s">
        <v>525</v>
      </c>
      <c r="T509" s="572" t="s">
        <v>536</v>
      </c>
      <c r="U509" s="572" t="s">
        <v>571</v>
      </c>
      <c r="V509" s="572" t="s">
        <v>592</v>
      </c>
      <c r="W509" s="572" t="s">
        <v>624</v>
      </c>
      <c r="X509" s="572" t="s">
        <v>639</v>
      </c>
      <c r="Y509" s="572" t="s">
        <v>643</v>
      </c>
      <c r="Z509" s="572" t="s">
        <v>647</v>
      </c>
      <c r="AA509" s="572" t="s">
        <v>714</v>
      </c>
      <c r="AB509" s="572" t="s">
        <v>753</v>
      </c>
      <c r="AC509" s="52"/>
      <c r="AF509" s="547"/>
    </row>
    <row r="510" spans="1:68" ht="13.5" customHeight="1" thickBot="1" x14ac:dyDescent="0.25">
      <c r="A510" s="847"/>
      <c r="B510" s="573"/>
      <c r="C510" s="573"/>
      <c r="D510" s="573"/>
      <c r="E510" s="573"/>
      <c r="F510" s="573"/>
      <c r="G510" s="573"/>
      <c r="H510" s="573"/>
      <c r="I510" s="573"/>
      <c r="J510" s="573"/>
      <c r="K510" s="573"/>
      <c r="L510" s="573"/>
      <c r="M510" s="573"/>
      <c r="N510" s="547"/>
      <c r="O510" s="573"/>
      <c r="P510" s="573"/>
      <c r="Q510" s="573"/>
      <c r="R510" s="573"/>
      <c r="S510" s="573"/>
      <c r="T510" s="573"/>
      <c r="U510" s="573"/>
      <c r="V510" s="573"/>
      <c r="W510" s="573"/>
      <c r="X510" s="573"/>
      <c r="Y510" s="573"/>
      <c r="Z510" s="573"/>
      <c r="AA510" s="573"/>
      <c r="AB510" s="573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46">
        <f>IFERROR(Y87*1,"0")+IFERROR(Y88*1,"0")+IFERROR(Y89*1,"0")+IFERROR(Y93*1,"0")+IFERROR(Y94*1,"0")+IFERROR(Y95*1,"0")+IFERROR(Y96*1,"0")+IFERROR(Y97*1,"0")</f>
        <v>0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450.90000000000003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4020</v>
      </c>
      <c r="U511" s="46">
        <f>IFERROR(Y367*1,"0")+IFERROR(Y368*1,"0")+IFERROR(Y369*1,"0")+IFERROR(Y373*1,"0")+IFERROR(Y377*1,"0")+IFERROR(Y378*1,"0")+IFERROR(Y382*1,"0")</f>
        <v>2007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3600.9600000000005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  <mergeCell ref="P454:T454"/>
    <mergeCell ref="D297:E297"/>
    <mergeCell ref="P324:V324"/>
    <mergeCell ref="P391:T391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D442:E442"/>
    <mergeCell ref="D302:E302"/>
    <mergeCell ref="P173:T173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P416:V416"/>
    <mergeCell ref="A241:Z241"/>
    <mergeCell ref="P45:V45"/>
    <mergeCell ref="A98:O99"/>
    <mergeCell ref="A34:Z34"/>
    <mergeCell ref="H9:I9"/>
    <mergeCell ref="P24:V24"/>
    <mergeCell ref="P389:T389"/>
    <mergeCell ref="V10:W10"/>
    <mergeCell ref="D47:E47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P453:T453"/>
    <mergeCell ref="A303:O304"/>
    <mergeCell ref="D290:E290"/>
    <mergeCell ref="P98:V98"/>
    <mergeCell ref="D94:E94"/>
    <mergeCell ref="P259:T259"/>
    <mergeCell ref="P148:T148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P394:T394"/>
    <mergeCell ref="D315:E315"/>
    <mergeCell ref="D144:E144"/>
    <mergeCell ref="A50:Z50"/>
    <mergeCell ref="W17:W18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P360:V360"/>
    <mergeCell ref="D74:E74"/>
    <mergeCell ref="P151:V151"/>
    <mergeCell ref="P87:T87"/>
    <mergeCell ref="A203:Z203"/>
    <mergeCell ref="A51:Z51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A13:M1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H17:H18"/>
    <mergeCell ref="P388:T388"/>
    <mergeCell ref="P27:T27"/>
    <mergeCell ref="D75:E75"/>
    <mergeCell ref="A78:O79"/>
    <mergeCell ref="A66:Z66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V6:W9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P22:T2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P61:T61"/>
    <mergeCell ref="D200:E200"/>
    <mergeCell ref="A273:Z273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H5:M5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134:T134"/>
    <mergeCell ref="P243:T243"/>
    <mergeCell ref="A124:O125"/>
    <mergeCell ref="P436:T436"/>
    <mergeCell ref="P292:T292"/>
    <mergeCell ref="D102:E102"/>
    <mergeCell ref="P379:V379"/>
    <mergeCell ref="D196:E196"/>
    <mergeCell ref="P219:V219"/>
    <mergeCell ref="P145:V145"/>
    <mergeCell ref="P23:V23"/>
    <mergeCell ref="D57:E57"/>
    <mergeCell ref="U17:V1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D17:E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2025-09-10T08:06:40Z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