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31CC0204-5E15-4E1F-A3CB-3690E8271F5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A511" i="1" l="1"/>
  <c r="L511" i="1"/>
  <c r="H511" i="1"/>
  <c r="X500" i="1"/>
  <c r="X499" i="1"/>
  <c r="BO498" i="1"/>
  <c r="BN498" i="1"/>
  <c r="BM498" i="1"/>
  <c r="Y498" i="1"/>
  <c r="AB511" i="1" s="1"/>
  <c r="X495" i="1"/>
  <c r="X494" i="1"/>
  <c r="BO493" i="1"/>
  <c r="BN493" i="1"/>
  <c r="BM493" i="1"/>
  <c r="Y493" i="1"/>
  <c r="Y495" i="1" s="1"/>
  <c r="P493" i="1"/>
  <c r="BO492" i="1"/>
  <c r="BN492" i="1"/>
  <c r="BM492" i="1"/>
  <c r="Z492" i="1"/>
  <c r="Y492" i="1"/>
  <c r="BP492" i="1" s="1"/>
  <c r="P492" i="1"/>
  <c r="Y490" i="1"/>
  <c r="X490" i="1"/>
  <c r="X489" i="1"/>
  <c r="BP488" i="1"/>
  <c r="BO488" i="1"/>
  <c r="BN488" i="1"/>
  <c r="BM488" i="1"/>
  <c r="Y488" i="1"/>
  <c r="Y489" i="1" s="1"/>
  <c r="P488" i="1"/>
  <c r="Y486" i="1"/>
  <c r="X486" i="1"/>
  <c r="Y485" i="1"/>
  <c r="X485" i="1"/>
  <c r="BP484" i="1"/>
  <c r="BO484" i="1"/>
  <c r="BM484" i="1"/>
  <c r="Y484" i="1"/>
  <c r="BN484" i="1" s="1"/>
  <c r="P484" i="1"/>
  <c r="BP483" i="1"/>
  <c r="BO483" i="1"/>
  <c r="BN483" i="1"/>
  <c r="BM483" i="1"/>
  <c r="Z483" i="1"/>
  <c r="Y483" i="1"/>
  <c r="P483" i="1"/>
  <c r="X481" i="1"/>
  <c r="X480" i="1"/>
  <c r="BO479" i="1"/>
  <c r="BM479" i="1"/>
  <c r="Z479" i="1"/>
  <c r="Y479" i="1"/>
  <c r="BP479" i="1" s="1"/>
  <c r="P479" i="1"/>
  <c r="BO478" i="1"/>
  <c r="BM478" i="1"/>
  <c r="Y478" i="1"/>
  <c r="BN478" i="1" s="1"/>
  <c r="BO477" i="1"/>
  <c r="BN477" i="1"/>
  <c r="BM477" i="1"/>
  <c r="Y477" i="1"/>
  <c r="Z477" i="1" s="1"/>
  <c r="P477" i="1"/>
  <c r="X475" i="1"/>
  <c r="X474" i="1"/>
  <c r="BO473" i="1"/>
  <c r="BN473" i="1"/>
  <c r="BM473" i="1"/>
  <c r="Z473" i="1"/>
  <c r="Y473" i="1"/>
  <c r="BP473" i="1" s="1"/>
  <c r="P473" i="1"/>
  <c r="BP472" i="1"/>
  <c r="BO472" i="1"/>
  <c r="BN472" i="1"/>
  <c r="BM472" i="1"/>
  <c r="Z472" i="1"/>
  <c r="Y472" i="1"/>
  <c r="P472" i="1"/>
  <c r="BO471" i="1"/>
  <c r="BN471" i="1"/>
  <c r="BM471" i="1"/>
  <c r="Y471" i="1"/>
  <c r="BP471" i="1" s="1"/>
  <c r="P471" i="1"/>
  <c r="BO470" i="1"/>
  <c r="BM470" i="1"/>
  <c r="Y470" i="1"/>
  <c r="Y475" i="1" s="1"/>
  <c r="P470" i="1"/>
  <c r="Y466" i="1"/>
  <c r="X466" i="1"/>
  <c r="Y465" i="1"/>
  <c r="X465" i="1"/>
  <c r="BP464" i="1"/>
  <c r="BO464" i="1"/>
  <c r="BN464" i="1"/>
  <c r="BM464" i="1"/>
  <c r="Y464" i="1"/>
  <c r="Z464" i="1" s="1"/>
  <c r="P464" i="1"/>
  <c r="BO463" i="1"/>
  <c r="BN463" i="1"/>
  <c r="BM463" i="1"/>
  <c r="Z463" i="1"/>
  <c r="Y463" i="1"/>
  <c r="BP463" i="1" s="1"/>
  <c r="P463" i="1"/>
  <c r="BP462" i="1"/>
  <c r="BO462" i="1"/>
  <c r="BN462" i="1"/>
  <c r="BM462" i="1"/>
  <c r="Z462" i="1"/>
  <c r="Y462" i="1"/>
  <c r="P462" i="1"/>
  <c r="X460" i="1"/>
  <c r="X459" i="1"/>
  <c r="BO458" i="1"/>
  <c r="BM458" i="1"/>
  <c r="Y458" i="1"/>
  <c r="BP458" i="1" s="1"/>
  <c r="P458" i="1"/>
  <c r="BO457" i="1"/>
  <c r="BM457" i="1"/>
  <c r="Y457" i="1"/>
  <c r="BP457" i="1" s="1"/>
  <c r="P457" i="1"/>
  <c r="BP456" i="1"/>
  <c r="BO456" i="1"/>
  <c r="BN456" i="1"/>
  <c r="BM456" i="1"/>
  <c r="Y456" i="1"/>
  <c r="Z456" i="1" s="1"/>
  <c r="P456" i="1"/>
  <c r="BO455" i="1"/>
  <c r="BN455" i="1"/>
  <c r="BM455" i="1"/>
  <c r="Z455" i="1"/>
  <c r="Y455" i="1"/>
  <c r="BP455" i="1" s="1"/>
  <c r="P455" i="1"/>
  <c r="BP454" i="1"/>
  <c r="BO454" i="1"/>
  <c r="BN454" i="1"/>
  <c r="BM454" i="1"/>
  <c r="Z454" i="1"/>
  <c r="Y454" i="1"/>
  <c r="P454" i="1"/>
  <c r="BO453" i="1"/>
  <c r="BN453" i="1"/>
  <c r="BM453" i="1"/>
  <c r="Y453" i="1"/>
  <c r="Y460" i="1" s="1"/>
  <c r="P453" i="1"/>
  <c r="X451" i="1"/>
  <c r="X450" i="1"/>
  <c r="BO449" i="1"/>
  <c r="BM449" i="1"/>
  <c r="Y449" i="1"/>
  <c r="Y450" i="1" s="1"/>
  <c r="P449" i="1"/>
  <c r="BP448" i="1"/>
  <c r="BO448" i="1"/>
  <c r="BN448" i="1"/>
  <c r="BM448" i="1"/>
  <c r="Y448" i="1"/>
  <c r="Z448" i="1" s="1"/>
  <c r="P448" i="1"/>
  <c r="BO447" i="1"/>
  <c r="BN447" i="1"/>
  <c r="BM447" i="1"/>
  <c r="Z447" i="1"/>
  <c r="Y447" i="1"/>
  <c r="BP447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BP441" i="1" s="1"/>
  <c r="P441" i="1"/>
  <c r="BP440" i="1"/>
  <c r="BO440" i="1"/>
  <c r="BN440" i="1"/>
  <c r="BM440" i="1"/>
  <c r="Y440" i="1"/>
  <c r="Z440" i="1" s="1"/>
  <c r="BO439" i="1"/>
  <c r="BM439" i="1"/>
  <c r="Y439" i="1"/>
  <c r="BP439" i="1" s="1"/>
  <c r="P439" i="1"/>
  <c r="BO438" i="1"/>
  <c r="BM438" i="1"/>
  <c r="Y438" i="1"/>
  <c r="BP438" i="1" s="1"/>
  <c r="P438" i="1"/>
  <c r="BP437" i="1"/>
  <c r="BO437" i="1"/>
  <c r="BN437" i="1"/>
  <c r="BM437" i="1"/>
  <c r="Y437" i="1"/>
  <c r="Z437" i="1" s="1"/>
  <c r="P437" i="1"/>
  <c r="BO436" i="1"/>
  <c r="BN436" i="1"/>
  <c r="BM436" i="1"/>
  <c r="Z436" i="1"/>
  <c r="Y436" i="1"/>
  <c r="BP436" i="1" s="1"/>
  <c r="P436" i="1"/>
  <c r="BP435" i="1"/>
  <c r="BO435" i="1"/>
  <c r="BN435" i="1"/>
  <c r="BM435" i="1"/>
  <c r="Z435" i="1"/>
  <c r="Y435" i="1"/>
  <c r="BP434" i="1"/>
  <c r="BO434" i="1"/>
  <c r="BN434" i="1"/>
  <c r="BM434" i="1"/>
  <c r="Y434" i="1"/>
  <c r="Z434" i="1" s="1"/>
  <c r="P434" i="1"/>
  <c r="BO433" i="1"/>
  <c r="BN433" i="1"/>
  <c r="BM433" i="1"/>
  <c r="Z433" i="1"/>
  <c r="Y433" i="1"/>
  <c r="Z511" i="1" s="1"/>
  <c r="P433" i="1"/>
  <c r="BP432" i="1"/>
  <c r="BO432" i="1"/>
  <c r="BN432" i="1"/>
  <c r="BM432" i="1"/>
  <c r="Z432" i="1"/>
  <c r="Y432" i="1"/>
  <c r="P432" i="1"/>
  <c r="X428" i="1"/>
  <c r="X427" i="1"/>
  <c r="BO426" i="1"/>
  <c r="BM426" i="1"/>
  <c r="Y426" i="1"/>
  <c r="Y428" i="1" s="1"/>
  <c r="P426" i="1"/>
  <c r="X423" i="1"/>
  <c r="X422" i="1"/>
  <c r="BP421" i="1"/>
  <c r="BO421" i="1"/>
  <c r="BM421" i="1"/>
  <c r="Y421" i="1"/>
  <c r="BN421" i="1" s="1"/>
  <c r="P421" i="1"/>
  <c r="X418" i="1"/>
  <c r="X417" i="1"/>
  <c r="BO416" i="1"/>
  <c r="BM416" i="1"/>
  <c r="Z416" i="1"/>
  <c r="Y416" i="1"/>
  <c r="BP416" i="1" s="1"/>
  <c r="P416" i="1"/>
  <c r="BP415" i="1"/>
  <c r="BO415" i="1"/>
  <c r="BM415" i="1"/>
  <c r="Y415" i="1"/>
  <c r="BN415" i="1" s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8" i="1" s="1"/>
  <c r="P413" i="1"/>
  <c r="Y411" i="1"/>
  <c r="X411" i="1"/>
  <c r="Y410" i="1"/>
  <c r="X410" i="1"/>
  <c r="BP409" i="1"/>
  <c r="BO409" i="1"/>
  <c r="BM409" i="1"/>
  <c r="Y409" i="1"/>
  <c r="W511" i="1" s="1"/>
  <c r="P409" i="1"/>
  <c r="X406" i="1"/>
  <c r="X405" i="1"/>
  <c r="BO404" i="1"/>
  <c r="BN404" i="1"/>
  <c r="BM404" i="1"/>
  <c r="Y404" i="1"/>
  <c r="Z404" i="1" s="1"/>
  <c r="P404" i="1"/>
  <c r="BP403" i="1"/>
  <c r="BO403" i="1"/>
  <c r="BM403" i="1"/>
  <c r="Z403" i="1"/>
  <c r="Y403" i="1"/>
  <c r="BN403" i="1" s="1"/>
  <c r="P403" i="1"/>
  <c r="X401" i="1"/>
  <c r="X400" i="1"/>
  <c r="BP399" i="1"/>
  <c r="BO399" i="1"/>
  <c r="BN399" i="1"/>
  <c r="BM399" i="1"/>
  <c r="Z399" i="1"/>
  <c r="Y399" i="1"/>
  <c r="P399" i="1"/>
  <c r="BO398" i="1"/>
  <c r="BN398" i="1"/>
  <c r="BM398" i="1"/>
  <c r="Y398" i="1"/>
  <c r="BP398" i="1" s="1"/>
  <c r="P398" i="1"/>
  <c r="BO397" i="1"/>
  <c r="BM397" i="1"/>
  <c r="Y397" i="1"/>
  <c r="BP397" i="1" s="1"/>
  <c r="P397" i="1"/>
  <c r="BO396" i="1"/>
  <c r="BN396" i="1"/>
  <c r="BM396" i="1"/>
  <c r="Y396" i="1"/>
  <c r="Z396" i="1" s="1"/>
  <c r="P396" i="1"/>
  <c r="BP395" i="1"/>
  <c r="BO395" i="1"/>
  <c r="BM395" i="1"/>
  <c r="Z395" i="1"/>
  <c r="Y395" i="1"/>
  <c r="BN395" i="1" s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P392" i="1"/>
  <c r="BO392" i="1"/>
  <c r="BM392" i="1"/>
  <c r="Y392" i="1"/>
  <c r="BN392" i="1" s="1"/>
  <c r="P392" i="1"/>
  <c r="BO391" i="1"/>
  <c r="BM391" i="1"/>
  <c r="Z391" i="1"/>
  <c r="Y391" i="1"/>
  <c r="BP391" i="1" s="1"/>
  <c r="P391" i="1"/>
  <c r="BP390" i="1"/>
  <c r="BO390" i="1"/>
  <c r="BM390" i="1"/>
  <c r="Y390" i="1"/>
  <c r="BN390" i="1" s="1"/>
  <c r="P390" i="1"/>
  <c r="X386" i="1"/>
  <c r="X385" i="1"/>
  <c r="BO384" i="1"/>
  <c r="BM384" i="1"/>
  <c r="Y384" i="1"/>
  <c r="Y386" i="1" s="1"/>
  <c r="P384" i="1"/>
  <c r="X382" i="1"/>
  <c r="X381" i="1"/>
  <c r="BO380" i="1"/>
  <c r="BN380" i="1"/>
  <c r="BM380" i="1"/>
  <c r="Y380" i="1"/>
  <c r="BP380" i="1" s="1"/>
  <c r="P380" i="1"/>
  <c r="BO379" i="1"/>
  <c r="BM379" i="1"/>
  <c r="Y379" i="1"/>
  <c r="Y381" i="1" s="1"/>
  <c r="P379" i="1"/>
  <c r="Y377" i="1"/>
  <c r="X377" i="1"/>
  <c r="Y376" i="1"/>
  <c r="X376" i="1"/>
  <c r="BP375" i="1"/>
  <c r="BO375" i="1"/>
  <c r="BN375" i="1"/>
  <c r="BM375" i="1"/>
  <c r="Y375" i="1"/>
  <c r="Z375" i="1" s="1"/>
  <c r="Z376" i="1" s="1"/>
  <c r="P375" i="1"/>
  <c r="X373" i="1"/>
  <c r="X372" i="1"/>
  <c r="BO371" i="1"/>
  <c r="BN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X366" i="1"/>
  <c r="X365" i="1"/>
  <c r="BP364" i="1"/>
  <c r="BO364" i="1"/>
  <c r="BM364" i="1"/>
  <c r="Y364" i="1"/>
  <c r="BN364" i="1" s="1"/>
  <c r="X362" i="1"/>
  <c r="X361" i="1"/>
  <c r="BO360" i="1"/>
  <c r="BM360" i="1"/>
  <c r="Y360" i="1"/>
  <c r="BP360" i="1" s="1"/>
  <c r="P360" i="1"/>
  <c r="BO359" i="1"/>
  <c r="BN359" i="1"/>
  <c r="BM359" i="1"/>
  <c r="Z359" i="1"/>
  <c r="Y359" i="1"/>
  <c r="Y362" i="1" s="1"/>
  <c r="P359" i="1"/>
  <c r="Y357" i="1"/>
  <c r="X357" i="1"/>
  <c r="X356" i="1"/>
  <c r="BO355" i="1"/>
  <c r="BM355" i="1"/>
  <c r="Y355" i="1"/>
  <c r="BP355" i="1" s="1"/>
  <c r="P355" i="1"/>
  <c r="BO354" i="1"/>
  <c r="BN354" i="1"/>
  <c r="BM354" i="1"/>
  <c r="Y354" i="1"/>
  <c r="Z354" i="1" s="1"/>
  <c r="P354" i="1"/>
  <c r="X352" i="1"/>
  <c r="X351" i="1"/>
  <c r="BO350" i="1"/>
  <c r="BN350" i="1"/>
  <c r="BM350" i="1"/>
  <c r="Z350" i="1"/>
  <c r="Y350" i="1"/>
  <c r="BP350" i="1" s="1"/>
  <c r="P350" i="1"/>
  <c r="BP349" i="1"/>
  <c r="BO349" i="1"/>
  <c r="BN349" i="1"/>
  <c r="BM349" i="1"/>
  <c r="Z349" i="1"/>
  <c r="Y349" i="1"/>
  <c r="P349" i="1"/>
  <c r="BO348" i="1"/>
  <c r="BN348" i="1"/>
  <c r="BM348" i="1"/>
  <c r="Y348" i="1"/>
  <c r="BP348" i="1" s="1"/>
  <c r="P348" i="1"/>
  <c r="BO347" i="1"/>
  <c r="BM347" i="1"/>
  <c r="Y347" i="1"/>
  <c r="BP347" i="1" s="1"/>
  <c r="P347" i="1"/>
  <c r="BO346" i="1"/>
  <c r="BN346" i="1"/>
  <c r="BM346" i="1"/>
  <c r="Y346" i="1"/>
  <c r="Z346" i="1" s="1"/>
  <c r="P346" i="1"/>
  <c r="BP345" i="1"/>
  <c r="BO345" i="1"/>
  <c r="BM345" i="1"/>
  <c r="Z345" i="1"/>
  <c r="Y345" i="1"/>
  <c r="BN345" i="1" s="1"/>
  <c r="P345" i="1"/>
  <c r="BO344" i="1"/>
  <c r="BM344" i="1"/>
  <c r="Y344" i="1"/>
  <c r="Y352" i="1" s="1"/>
  <c r="P344" i="1"/>
  <c r="X340" i="1"/>
  <c r="X339" i="1"/>
  <c r="BO338" i="1"/>
  <c r="BN338" i="1"/>
  <c r="BM338" i="1"/>
  <c r="Y338" i="1"/>
  <c r="BP338" i="1" s="1"/>
  <c r="P338" i="1"/>
  <c r="BO337" i="1"/>
  <c r="BM337" i="1"/>
  <c r="Y337" i="1"/>
  <c r="BP337" i="1" s="1"/>
  <c r="P337" i="1"/>
  <c r="BO336" i="1"/>
  <c r="BN336" i="1"/>
  <c r="BM336" i="1"/>
  <c r="Y336" i="1"/>
  <c r="Y339" i="1" s="1"/>
  <c r="P336" i="1"/>
  <c r="Y333" i="1"/>
  <c r="X333" i="1"/>
  <c r="X332" i="1"/>
  <c r="BO331" i="1"/>
  <c r="BN331" i="1"/>
  <c r="BM331" i="1"/>
  <c r="Z331" i="1"/>
  <c r="Y331" i="1"/>
  <c r="BP331" i="1" s="1"/>
  <c r="P331" i="1"/>
  <c r="BP330" i="1"/>
  <c r="BO330" i="1"/>
  <c r="BN330" i="1"/>
  <c r="BM330" i="1"/>
  <c r="Z330" i="1"/>
  <c r="Y330" i="1"/>
  <c r="P330" i="1"/>
  <c r="BO329" i="1"/>
  <c r="BN329" i="1"/>
  <c r="BM329" i="1"/>
  <c r="Y329" i="1"/>
  <c r="BP329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Y324" i="1"/>
  <c r="Z324" i="1" s="1"/>
  <c r="P324" i="1"/>
  <c r="BO323" i="1"/>
  <c r="BN323" i="1"/>
  <c r="BM323" i="1"/>
  <c r="Z323" i="1"/>
  <c r="Y323" i="1"/>
  <c r="BP323" i="1" s="1"/>
  <c r="BO322" i="1"/>
  <c r="BM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P316" i="1"/>
  <c r="BO316" i="1"/>
  <c r="BM316" i="1"/>
  <c r="Y316" i="1"/>
  <c r="Y320" i="1" s="1"/>
  <c r="P316" i="1"/>
  <c r="X314" i="1"/>
  <c r="X313" i="1"/>
  <c r="BO312" i="1"/>
  <c r="BM312" i="1"/>
  <c r="Z312" i="1"/>
  <c r="Y312" i="1"/>
  <c r="BP312" i="1" s="1"/>
  <c r="P312" i="1"/>
  <c r="BP311" i="1"/>
  <c r="BO311" i="1"/>
  <c r="BM311" i="1"/>
  <c r="Y311" i="1"/>
  <c r="BN311" i="1" s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P308" i="1"/>
  <c r="BO308" i="1"/>
  <c r="BM308" i="1"/>
  <c r="Y308" i="1"/>
  <c r="BN308" i="1" s="1"/>
  <c r="P308" i="1"/>
  <c r="X306" i="1"/>
  <c r="X305" i="1"/>
  <c r="BO304" i="1"/>
  <c r="BM304" i="1"/>
  <c r="Z304" i="1"/>
  <c r="Y304" i="1"/>
  <c r="BP304" i="1" s="1"/>
  <c r="P304" i="1"/>
  <c r="BP303" i="1"/>
  <c r="BO303" i="1"/>
  <c r="BM303" i="1"/>
  <c r="Y303" i="1"/>
  <c r="BN303" i="1" s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P300" i="1"/>
  <c r="BO300" i="1"/>
  <c r="BM300" i="1"/>
  <c r="Y300" i="1"/>
  <c r="BN300" i="1" s="1"/>
  <c r="P300" i="1"/>
  <c r="BO299" i="1"/>
  <c r="BM299" i="1"/>
  <c r="Z299" i="1"/>
  <c r="Y299" i="1"/>
  <c r="BP299" i="1" s="1"/>
  <c r="P299" i="1"/>
  <c r="BO298" i="1"/>
  <c r="BN298" i="1"/>
  <c r="BM298" i="1"/>
  <c r="Y298" i="1"/>
  <c r="Y306" i="1" s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P292" i="1"/>
  <c r="BO292" i="1"/>
  <c r="BM292" i="1"/>
  <c r="Y292" i="1"/>
  <c r="BN292" i="1" s="1"/>
  <c r="P292" i="1"/>
  <c r="BO291" i="1"/>
  <c r="BM291" i="1"/>
  <c r="Z291" i="1"/>
  <c r="Y291" i="1"/>
  <c r="BP291" i="1" s="1"/>
  <c r="P291" i="1"/>
  <c r="BO290" i="1"/>
  <c r="BN290" i="1"/>
  <c r="BM290" i="1"/>
  <c r="Y290" i="1"/>
  <c r="Y296" i="1" s="1"/>
  <c r="P290" i="1"/>
  <c r="BP289" i="1"/>
  <c r="BO289" i="1"/>
  <c r="BN289" i="1"/>
  <c r="BM289" i="1"/>
  <c r="Z289" i="1"/>
  <c r="Y289" i="1"/>
  <c r="R511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Y281" i="1"/>
  <c r="X281" i="1"/>
  <c r="Y280" i="1"/>
  <c r="X280" i="1"/>
  <c r="BP279" i="1"/>
  <c r="BO279" i="1"/>
  <c r="BM279" i="1"/>
  <c r="Y279" i="1"/>
  <c r="BN279" i="1" s="1"/>
  <c r="P279" i="1"/>
  <c r="X277" i="1"/>
  <c r="X276" i="1"/>
  <c r="BO275" i="1"/>
  <c r="BN275" i="1"/>
  <c r="BM275" i="1"/>
  <c r="Y275" i="1"/>
  <c r="Z275" i="1" s="1"/>
  <c r="Z276" i="1" s="1"/>
  <c r="P275" i="1"/>
  <c r="Y272" i="1"/>
  <c r="X272" i="1"/>
  <c r="X271" i="1"/>
  <c r="BO270" i="1"/>
  <c r="BN270" i="1"/>
  <c r="BM270" i="1"/>
  <c r="Z270" i="1"/>
  <c r="Y270" i="1"/>
  <c r="BP270" i="1" s="1"/>
  <c r="P270" i="1"/>
  <c r="BP269" i="1"/>
  <c r="BO269" i="1"/>
  <c r="BN269" i="1"/>
  <c r="BM269" i="1"/>
  <c r="Z269" i="1"/>
  <c r="Y269" i="1"/>
  <c r="P269" i="1"/>
  <c r="BP268" i="1"/>
  <c r="BO268" i="1"/>
  <c r="BN268" i="1"/>
  <c r="BM268" i="1"/>
  <c r="Y268" i="1"/>
  <c r="Y271" i="1" s="1"/>
  <c r="P268" i="1"/>
  <c r="X265" i="1"/>
  <c r="X264" i="1"/>
  <c r="BO263" i="1"/>
  <c r="BM263" i="1"/>
  <c r="Y263" i="1"/>
  <c r="BP263" i="1" s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Y264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P253" i="1"/>
  <c r="BO253" i="1"/>
  <c r="BN253" i="1"/>
  <c r="BM253" i="1"/>
  <c r="Y253" i="1"/>
  <c r="Z253" i="1" s="1"/>
  <c r="P253" i="1"/>
  <c r="BO252" i="1"/>
  <c r="BM252" i="1"/>
  <c r="Z252" i="1"/>
  <c r="Y252" i="1"/>
  <c r="BP252" i="1" s="1"/>
  <c r="P252" i="1"/>
  <c r="BO251" i="1"/>
  <c r="BM251" i="1"/>
  <c r="Y251" i="1"/>
  <c r="Y257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P244" i="1"/>
  <c r="BO244" i="1"/>
  <c r="BN244" i="1"/>
  <c r="BM244" i="1"/>
  <c r="Y244" i="1"/>
  <c r="Y247" i="1" s="1"/>
  <c r="P244" i="1"/>
  <c r="BO243" i="1"/>
  <c r="BM243" i="1"/>
  <c r="Z243" i="1"/>
  <c r="Y243" i="1"/>
  <c r="BP243" i="1" s="1"/>
  <c r="BP242" i="1"/>
  <c r="BO242" i="1"/>
  <c r="BN242" i="1"/>
  <c r="BM242" i="1"/>
  <c r="Z242" i="1"/>
  <c r="Y242" i="1"/>
  <c r="Y248" i="1" s="1"/>
  <c r="P242" i="1"/>
  <c r="Y240" i="1"/>
  <c r="X240" i="1"/>
  <c r="Y239" i="1"/>
  <c r="X239" i="1"/>
  <c r="BP238" i="1"/>
  <c r="BO238" i="1"/>
  <c r="BM238" i="1"/>
  <c r="Y238" i="1"/>
  <c r="BN238" i="1" s="1"/>
  <c r="Y236" i="1"/>
  <c r="X236" i="1"/>
  <c r="Y235" i="1"/>
  <c r="X235" i="1"/>
  <c r="BP234" i="1"/>
  <c r="BO234" i="1"/>
  <c r="BN234" i="1"/>
  <c r="BM234" i="1"/>
  <c r="Z234" i="1"/>
  <c r="Z235" i="1" s="1"/>
  <c r="Y234" i="1"/>
  <c r="P234" i="1"/>
  <c r="X232" i="1"/>
  <c r="X231" i="1"/>
  <c r="BO230" i="1"/>
  <c r="BM230" i="1"/>
  <c r="Y230" i="1"/>
  <c r="BP230" i="1" s="1"/>
  <c r="BO229" i="1"/>
  <c r="BM229" i="1"/>
  <c r="Y229" i="1"/>
  <c r="BN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Y232" i="1" s="1"/>
  <c r="P223" i="1"/>
  <c r="BP222" i="1"/>
  <c r="BO222" i="1"/>
  <c r="BN222" i="1"/>
  <c r="BM222" i="1"/>
  <c r="Y222" i="1"/>
  <c r="Y231" i="1" s="1"/>
  <c r="P222" i="1"/>
  <c r="X219" i="1"/>
  <c r="X218" i="1"/>
  <c r="BO217" i="1"/>
  <c r="BM217" i="1"/>
  <c r="Y217" i="1"/>
  <c r="BN217" i="1" s="1"/>
  <c r="P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P211" i="1"/>
  <c r="BO211" i="1"/>
  <c r="BN211" i="1"/>
  <c r="BM211" i="1"/>
  <c r="Y211" i="1"/>
  <c r="Z211" i="1" s="1"/>
  <c r="P211" i="1"/>
  <c r="BO210" i="1"/>
  <c r="BM210" i="1"/>
  <c r="Z210" i="1"/>
  <c r="Y210" i="1"/>
  <c r="BP210" i="1" s="1"/>
  <c r="P210" i="1"/>
  <c r="BO209" i="1"/>
  <c r="BM209" i="1"/>
  <c r="Y209" i="1"/>
  <c r="BN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Y213" i="1" s="1"/>
  <c r="P206" i="1"/>
  <c r="BP205" i="1"/>
  <c r="BO205" i="1"/>
  <c r="BN205" i="1"/>
  <c r="BM205" i="1"/>
  <c r="Y205" i="1"/>
  <c r="Z205" i="1" s="1"/>
  <c r="P205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Y197" i="1"/>
  <c r="Z197" i="1" s="1"/>
  <c r="P197" i="1"/>
  <c r="BO196" i="1"/>
  <c r="BN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P194" i="1"/>
  <c r="BO194" i="1"/>
  <c r="BN194" i="1"/>
  <c r="BM194" i="1"/>
  <c r="Y194" i="1"/>
  <c r="Z194" i="1" s="1"/>
  <c r="P194" i="1"/>
  <c r="BO193" i="1"/>
  <c r="BM193" i="1"/>
  <c r="Y193" i="1"/>
  <c r="BP193" i="1" s="1"/>
  <c r="P193" i="1"/>
  <c r="Y191" i="1"/>
  <c r="X191" i="1"/>
  <c r="Y190" i="1"/>
  <c r="X190" i="1"/>
  <c r="BP189" i="1"/>
  <c r="BO189" i="1"/>
  <c r="BN189" i="1"/>
  <c r="BM189" i="1"/>
  <c r="Y189" i="1"/>
  <c r="Z189" i="1" s="1"/>
  <c r="Z190" i="1" s="1"/>
  <c r="P189" i="1"/>
  <c r="BO188" i="1"/>
  <c r="BN188" i="1"/>
  <c r="BM188" i="1"/>
  <c r="Z188" i="1"/>
  <c r="Y188" i="1"/>
  <c r="BP188" i="1" s="1"/>
  <c r="P188" i="1"/>
  <c r="Y186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X180" i="1"/>
  <c r="X179" i="1"/>
  <c r="BP178" i="1"/>
  <c r="BO178" i="1"/>
  <c r="BN178" i="1"/>
  <c r="BM178" i="1"/>
  <c r="Y178" i="1"/>
  <c r="Z178" i="1" s="1"/>
  <c r="Z179" i="1" s="1"/>
  <c r="P178" i="1"/>
  <c r="X176" i="1"/>
  <c r="X175" i="1"/>
  <c r="BO174" i="1"/>
  <c r="BM174" i="1"/>
  <c r="Z174" i="1"/>
  <c r="Y174" i="1"/>
  <c r="BP174" i="1" s="1"/>
  <c r="P174" i="1"/>
  <c r="BP173" i="1"/>
  <c r="BO173" i="1"/>
  <c r="BM173" i="1"/>
  <c r="Y173" i="1"/>
  <c r="BN173" i="1" s="1"/>
  <c r="P173" i="1"/>
  <c r="BO172" i="1"/>
  <c r="BM172" i="1"/>
  <c r="Y172" i="1"/>
  <c r="BP172" i="1" s="1"/>
  <c r="P172" i="1"/>
  <c r="X170" i="1"/>
  <c r="X169" i="1"/>
  <c r="BO168" i="1"/>
  <c r="BN168" i="1"/>
  <c r="BM168" i="1"/>
  <c r="Z168" i="1"/>
  <c r="Y168" i="1"/>
  <c r="BP168" i="1" s="1"/>
  <c r="P168" i="1"/>
  <c r="BP167" i="1"/>
  <c r="BO167" i="1"/>
  <c r="BM167" i="1"/>
  <c r="Y167" i="1"/>
  <c r="BN167" i="1" s="1"/>
  <c r="P167" i="1"/>
  <c r="BO166" i="1"/>
  <c r="BM166" i="1"/>
  <c r="Z166" i="1"/>
  <c r="Y166" i="1"/>
  <c r="BP166" i="1" s="1"/>
  <c r="P166" i="1"/>
  <c r="BP165" i="1"/>
  <c r="BO165" i="1"/>
  <c r="BM165" i="1"/>
  <c r="Y165" i="1"/>
  <c r="BN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P162" i="1"/>
  <c r="BO162" i="1"/>
  <c r="BN162" i="1"/>
  <c r="BM162" i="1"/>
  <c r="Y162" i="1"/>
  <c r="Z162" i="1" s="1"/>
  <c r="P162" i="1"/>
  <c r="BO161" i="1"/>
  <c r="BM161" i="1"/>
  <c r="Y161" i="1"/>
  <c r="BP161" i="1" s="1"/>
  <c r="P161" i="1"/>
  <c r="BO160" i="1"/>
  <c r="BM160" i="1"/>
  <c r="Y160" i="1"/>
  <c r="Y170" i="1" s="1"/>
  <c r="P160" i="1"/>
  <c r="X158" i="1"/>
  <c r="Y157" i="1"/>
  <c r="X157" i="1"/>
  <c r="BO156" i="1"/>
  <c r="BM156" i="1"/>
  <c r="Y156" i="1"/>
  <c r="Y158" i="1" s="1"/>
  <c r="P156" i="1"/>
  <c r="Y152" i="1"/>
  <c r="X152" i="1"/>
  <c r="Y151" i="1"/>
  <c r="X151" i="1"/>
  <c r="BO150" i="1"/>
  <c r="BN150" i="1"/>
  <c r="BM150" i="1"/>
  <c r="Z150" i="1"/>
  <c r="Y150" i="1"/>
  <c r="BP150" i="1" s="1"/>
  <c r="P150" i="1"/>
  <c r="BP149" i="1"/>
  <c r="BO149" i="1"/>
  <c r="BM149" i="1"/>
  <c r="Y149" i="1"/>
  <c r="BN149" i="1" s="1"/>
  <c r="P149" i="1"/>
  <c r="BO148" i="1"/>
  <c r="BM148" i="1"/>
  <c r="Z148" i="1"/>
  <c r="Y148" i="1"/>
  <c r="BP148" i="1" s="1"/>
  <c r="P148" i="1"/>
  <c r="Y146" i="1"/>
  <c r="X146" i="1"/>
  <c r="Y145" i="1"/>
  <c r="X145" i="1"/>
  <c r="BP144" i="1"/>
  <c r="BO144" i="1"/>
  <c r="BM144" i="1"/>
  <c r="Z144" i="1"/>
  <c r="Y144" i="1"/>
  <c r="BN144" i="1" s="1"/>
  <c r="BO143" i="1"/>
  <c r="BM143" i="1"/>
  <c r="Y143" i="1"/>
  <c r="BP143" i="1" s="1"/>
  <c r="P143" i="1"/>
  <c r="Y140" i="1"/>
  <c r="X140" i="1"/>
  <c r="Y139" i="1"/>
  <c r="X139" i="1"/>
  <c r="BP138" i="1"/>
  <c r="BO138" i="1"/>
  <c r="BN138" i="1"/>
  <c r="BM138" i="1"/>
  <c r="Y138" i="1"/>
  <c r="Z138" i="1" s="1"/>
  <c r="Z139" i="1" s="1"/>
  <c r="P138" i="1"/>
  <c r="BO137" i="1"/>
  <c r="BN137" i="1"/>
  <c r="BM137" i="1"/>
  <c r="Z137" i="1"/>
  <c r="Y137" i="1"/>
  <c r="BP137" i="1" s="1"/>
  <c r="P137" i="1"/>
  <c r="Y135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X130" i="1"/>
  <c r="X129" i="1"/>
  <c r="BP128" i="1"/>
  <c r="BO128" i="1"/>
  <c r="BN128" i="1"/>
  <c r="BM128" i="1"/>
  <c r="Y128" i="1"/>
  <c r="Z128" i="1" s="1"/>
  <c r="P128" i="1"/>
  <c r="BO127" i="1"/>
  <c r="BM127" i="1"/>
  <c r="Y127" i="1"/>
  <c r="G511" i="1" s="1"/>
  <c r="P127" i="1"/>
  <c r="X124" i="1"/>
  <c r="Y123" i="1"/>
  <c r="X123" i="1"/>
  <c r="BP122" i="1"/>
  <c r="BO122" i="1"/>
  <c r="BM122" i="1"/>
  <c r="Y122" i="1"/>
  <c r="BN122" i="1" s="1"/>
  <c r="P122" i="1"/>
  <c r="BO121" i="1"/>
  <c r="BM121" i="1"/>
  <c r="Y121" i="1"/>
  <c r="BP121" i="1" s="1"/>
  <c r="P121" i="1"/>
  <c r="Y119" i="1"/>
  <c r="X119" i="1"/>
  <c r="Y118" i="1"/>
  <c r="X118" i="1"/>
  <c r="BO117" i="1"/>
  <c r="BN117" i="1"/>
  <c r="BM117" i="1"/>
  <c r="Z117" i="1"/>
  <c r="Y117" i="1"/>
  <c r="BP117" i="1" s="1"/>
  <c r="P117" i="1"/>
  <c r="BP116" i="1"/>
  <c r="BO116" i="1"/>
  <c r="BM116" i="1"/>
  <c r="Y116" i="1"/>
  <c r="BN116" i="1" s="1"/>
  <c r="P116" i="1"/>
  <c r="BO115" i="1"/>
  <c r="BM115" i="1"/>
  <c r="Z115" i="1"/>
  <c r="Y115" i="1"/>
  <c r="BP115" i="1" s="1"/>
  <c r="P115" i="1"/>
  <c r="BP114" i="1"/>
  <c r="BO114" i="1"/>
  <c r="BM114" i="1"/>
  <c r="Y114" i="1"/>
  <c r="BN114" i="1" s="1"/>
  <c r="P114" i="1"/>
  <c r="X112" i="1"/>
  <c r="X111" i="1"/>
  <c r="BO110" i="1"/>
  <c r="BM110" i="1"/>
  <c r="Y110" i="1"/>
  <c r="BP110" i="1" s="1"/>
  <c r="P110" i="1"/>
  <c r="BO109" i="1"/>
  <c r="BN109" i="1"/>
  <c r="BM109" i="1"/>
  <c r="Z109" i="1"/>
  <c r="Y109" i="1"/>
  <c r="BP109" i="1" s="1"/>
  <c r="P109" i="1"/>
  <c r="BP108" i="1"/>
  <c r="BO108" i="1"/>
  <c r="BM108" i="1"/>
  <c r="Y108" i="1"/>
  <c r="Y112" i="1" s="1"/>
  <c r="P108" i="1"/>
  <c r="X106" i="1"/>
  <c r="X105" i="1"/>
  <c r="BO104" i="1"/>
  <c r="BM104" i="1"/>
  <c r="Y104" i="1"/>
  <c r="Z104" i="1" s="1"/>
  <c r="P104" i="1"/>
  <c r="BP103" i="1"/>
  <c r="BO103" i="1"/>
  <c r="BM103" i="1"/>
  <c r="Z103" i="1"/>
  <c r="Y103" i="1"/>
  <c r="BN103" i="1" s="1"/>
  <c r="P103" i="1"/>
  <c r="BO102" i="1"/>
  <c r="BM102" i="1"/>
  <c r="Y102" i="1"/>
  <c r="BP102" i="1" s="1"/>
  <c r="P102" i="1"/>
  <c r="BO101" i="1"/>
  <c r="BN101" i="1"/>
  <c r="BM101" i="1"/>
  <c r="Z101" i="1"/>
  <c r="Y101" i="1"/>
  <c r="F511" i="1" s="1"/>
  <c r="P101" i="1"/>
  <c r="X98" i="1"/>
  <c r="X97" i="1"/>
  <c r="BO96" i="1"/>
  <c r="BM96" i="1"/>
  <c r="Y96" i="1"/>
  <c r="BN96" i="1" s="1"/>
  <c r="P96" i="1"/>
  <c r="BO95" i="1"/>
  <c r="BM95" i="1"/>
  <c r="Y95" i="1"/>
  <c r="Z95" i="1" s="1"/>
  <c r="P95" i="1"/>
  <c r="BP94" i="1"/>
  <c r="BO94" i="1"/>
  <c r="BM94" i="1"/>
  <c r="Z94" i="1"/>
  <c r="Y94" i="1"/>
  <c r="BN94" i="1" s="1"/>
  <c r="P94" i="1"/>
  <c r="BO93" i="1"/>
  <c r="BM93" i="1"/>
  <c r="Y93" i="1"/>
  <c r="Y97" i="1" s="1"/>
  <c r="Y91" i="1"/>
  <c r="X91" i="1"/>
  <c r="Y90" i="1"/>
  <c r="X90" i="1"/>
  <c r="BP89" i="1"/>
  <c r="BO89" i="1"/>
  <c r="BN89" i="1"/>
  <c r="BM89" i="1"/>
  <c r="Y89" i="1"/>
  <c r="Z89" i="1" s="1"/>
  <c r="P89" i="1"/>
  <c r="BO88" i="1"/>
  <c r="BN88" i="1"/>
  <c r="BM88" i="1"/>
  <c r="Z88" i="1"/>
  <c r="Y88" i="1"/>
  <c r="BP88" i="1" s="1"/>
  <c r="P88" i="1"/>
  <c r="BP87" i="1"/>
  <c r="BO87" i="1"/>
  <c r="BN87" i="1"/>
  <c r="BM87" i="1"/>
  <c r="Z87" i="1"/>
  <c r="Y87" i="1"/>
  <c r="E511" i="1" s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Z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Y79" i="1" s="1"/>
  <c r="P73" i="1"/>
  <c r="Y71" i="1"/>
  <c r="X71" i="1"/>
  <c r="X70" i="1"/>
  <c r="BO69" i="1"/>
  <c r="BM69" i="1"/>
  <c r="Y69" i="1"/>
  <c r="BP69" i="1" s="1"/>
  <c r="P69" i="1"/>
  <c r="BO68" i="1"/>
  <c r="BM68" i="1"/>
  <c r="Y68" i="1"/>
  <c r="Y70" i="1" s="1"/>
  <c r="P68" i="1"/>
  <c r="BP67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P62" i="1"/>
  <c r="BO62" i="1"/>
  <c r="BN62" i="1"/>
  <c r="BM62" i="1"/>
  <c r="Y62" i="1"/>
  <c r="Z62" i="1" s="1"/>
  <c r="P62" i="1"/>
  <c r="BO61" i="1"/>
  <c r="BM61" i="1"/>
  <c r="Y61" i="1"/>
  <c r="BP61" i="1" s="1"/>
  <c r="P61" i="1"/>
  <c r="X59" i="1"/>
  <c r="X58" i="1"/>
  <c r="BP57" i="1"/>
  <c r="BO57" i="1"/>
  <c r="BM57" i="1"/>
  <c r="Y57" i="1"/>
  <c r="BN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P54" i="1"/>
  <c r="BO54" i="1"/>
  <c r="BN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D511" i="1" s="1"/>
  <c r="P52" i="1"/>
  <c r="X49" i="1"/>
  <c r="Y48" i="1"/>
  <c r="X48" i="1"/>
  <c r="BO47" i="1"/>
  <c r="BM47" i="1"/>
  <c r="Y47" i="1"/>
  <c r="Y49" i="1" s="1"/>
  <c r="P47" i="1"/>
  <c r="Y45" i="1"/>
  <c r="X45" i="1"/>
  <c r="Y44" i="1"/>
  <c r="X44" i="1"/>
  <c r="BO43" i="1"/>
  <c r="BN43" i="1"/>
  <c r="BM43" i="1"/>
  <c r="Z43" i="1"/>
  <c r="Y43" i="1"/>
  <c r="BP43" i="1" s="1"/>
  <c r="P43" i="1"/>
  <c r="BP42" i="1"/>
  <c r="BO42" i="1"/>
  <c r="BM42" i="1"/>
  <c r="Y42" i="1"/>
  <c r="BN42" i="1" s="1"/>
  <c r="P42" i="1"/>
  <c r="BO41" i="1"/>
  <c r="BM41" i="1"/>
  <c r="Z41" i="1"/>
  <c r="Y41" i="1"/>
  <c r="C511" i="1" s="1"/>
  <c r="P41" i="1"/>
  <c r="Y37" i="1"/>
  <c r="X37" i="1"/>
  <c r="Y36" i="1"/>
  <c r="X36" i="1"/>
  <c r="BP35" i="1"/>
  <c r="BO35" i="1"/>
  <c r="BM35" i="1"/>
  <c r="Z35" i="1"/>
  <c r="Z36" i="1" s="1"/>
  <c r="Y35" i="1"/>
  <c r="BN35" i="1" s="1"/>
  <c r="P35" i="1"/>
  <c r="X33" i="1"/>
  <c r="X32" i="1"/>
  <c r="BP31" i="1"/>
  <c r="BO31" i="1"/>
  <c r="BN31" i="1"/>
  <c r="BM31" i="1"/>
  <c r="Z31" i="1"/>
  <c r="Y31" i="1"/>
  <c r="P31" i="1"/>
  <c r="BP30" i="1"/>
  <c r="BO30" i="1"/>
  <c r="BN30" i="1"/>
  <c r="BM30" i="1"/>
  <c r="Y30" i="1"/>
  <c r="Z30" i="1" s="1"/>
  <c r="P30" i="1"/>
  <c r="BO29" i="1"/>
  <c r="BM29" i="1"/>
  <c r="Y29" i="1"/>
  <c r="BN29" i="1" s="1"/>
  <c r="P29" i="1"/>
  <c r="BO28" i="1"/>
  <c r="BM28" i="1"/>
  <c r="Y28" i="1"/>
  <c r="Z28" i="1" s="1"/>
  <c r="P28" i="1"/>
  <c r="BP27" i="1"/>
  <c r="BO27" i="1"/>
  <c r="X503" i="1" s="1"/>
  <c r="BM27" i="1"/>
  <c r="Z27" i="1"/>
  <c r="Y27" i="1"/>
  <c r="BN27" i="1" s="1"/>
  <c r="P27" i="1"/>
  <c r="BO26" i="1"/>
  <c r="BM26" i="1"/>
  <c r="X502" i="1" s="1"/>
  <c r="Y26" i="1"/>
  <c r="Y33" i="1" s="1"/>
  <c r="P26" i="1"/>
  <c r="Y24" i="1"/>
  <c r="X24" i="1"/>
  <c r="X501" i="1" s="1"/>
  <c r="X23" i="1"/>
  <c r="X505" i="1" s="1"/>
  <c r="BP22" i="1"/>
  <c r="BO22" i="1"/>
  <c r="BN22" i="1"/>
  <c r="BM22" i="1"/>
  <c r="Y22" i="1"/>
  <c r="Y23" i="1" s="1"/>
  <c r="P22" i="1"/>
  <c r="H10" i="1"/>
  <c r="A9" i="1"/>
  <c r="A10" i="1" s="1"/>
  <c r="D7" i="1"/>
  <c r="Q6" i="1"/>
  <c r="P2" i="1"/>
  <c r="Z90" i="1" l="1"/>
  <c r="Z465" i="1"/>
  <c r="X504" i="1"/>
  <c r="Z405" i="1"/>
  <c r="BN28" i="1"/>
  <c r="Z198" i="1"/>
  <c r="I511" i="1"/>
  <c r="Y201" i="1"/>
  <c r="Z206" i="1"/>
  <c r="Z213" i="1" s="1"/>
  <c r="Z223" i="1"/>
  <c r="Z226" i="1"/>
  <c r="Z263" i="1"/>
  <c r="Z322" i="1"/>
  <c r="Z326" i="1" s="1"/>
  <c r="Z325" i="1"/>
  <c r="Z438" i="1"/>
  <c r="Z444" i="1" s="1"/>
  <c r="Z441" i="1"/>
  <c r="Y444" i="1"/>
  <c r="Z449" i="1"/>
  <c r="Z450" i="1" s="1"/>
  <c r="Z457" i="1"/>
  <c r="Y481" i="1"/>
  <c r="Z52" i="1"/>
  <c r="Z68" i="1"/>
  <c r="Z76" i="1"/>
  <c r="BP101" i="1"/>
  <c r="Y129" i="1"/>
  <c r="Z160" i="1"/>
  <c r="Y179" i="1"/>
  <c r="Z209" i="1"/>
  <c r="Z217" i="1"/>
  <c r="Z218" i="1" s="1"/>
  <c r="Z229" i="1"/>
  <c r="Z251" i="1"/>
  <c r="Z260" i="1"/>
  <c r="Z290" i="1"/>
  <c r="Z295" i="1" s="1"/>
  <c r="Z298" i="1"/>
  <c r="Y340" i="1"/>
  <c r="BP359" i="1"/>
  <c r="Y365" i="1"/>
  <c r="Z371" i="1"/>
  <c r="Y382" i="1"/>
  <c r="Y422" i="1"/>
  <c r="Z493" i="1"/>
  <c r="Z494" i="1" s="1"/>
  <c r="Y500" i="1"/>
  <c r="J511" i="1"/>
  <c r="BP28" i="1"/>
  <c r="Y58" i="1"/>
  <c r="BN73" i="1"/>
  <c r="BN81" i="1"/>
  <c r="BP95" i="1"/>
  <c r="BP104" i="1"/>
  <c r="BN198" i="1"/>
  <c r="BN206" i="1"/>
  <c r="BN223" i="1"/>
  <c r="BN226" i="1"/>
  <c r="BN263" i="1"/>
  <c r="BP275" i="1"/>
  <c r="BN322" i="1"/>
  <c r="BN325" i="1"/>
  <c r="BP336" i="1"/>
  <c r="BP346" i="1"/>
  <c r="BP354" i="1"/>
  <c r="BP396" i="1"/>
  <c r="BP404" i="1"/>
  <c r="BN438" i="1"/>
  <c r="BN441" i="1"/>
  <c r="BN449" i="1"/>
  <c r="BN457" i="1"/>
  <c r="BP477" i="1"/>
  <c r="Z488" i="1"/>
  <c r="Z489" i="1" s="1"/>
  <c r="K511" i="1"/>
  <c r="Z81" i="1"/>
  <c r="BN104" i="1"/>
  <c r="BN76" i="1"/>
  <c r="Y202" i="1"/>
  <c r="Y445" i="1"/>
  <c r="F9" i="1"/>
  <c r="Z93" i="1"/>
  <c r="Z97" i="1" s="1"/>
  <c r="Z102" i="1"/>
  <c r="Z105" i="1" s="1"/>
  <c r="Y130" i="1"/>
  <c r="Y276" i="1"/>
  <c r="BP322" i="1"/>
  <c r="Z344" i="1"/>
  <c r="Z360" i="1"/>
  <c r="Z361" i="1" s="1"/>
  <c r="Y366" i="1"/>
  <c r="Z384" i="1"/>
  <c r="Z385" i="1" s="1"/>
  <c r="Z394" i="1"/>
  <c r="Y423" i="1"/>
  <c r="BP449" i="1"/>
  <c r="Z478" i="1"/>
  <c r="Z480" i="1" s="1"/>
  <c r="M511" i="1"/>
  <c r="Z26" i="1"/>
  <c r="BP73" i="1"/>
  <c r="BP81" i="1"/>
  <c r="Y105" i="1"/>
  <c r="Z110" i="1"/>
  <c r="Y180" i="1"/>
  <c r="BP206" i="1"/>
  <c r="BP223" i="1"/>
  <c r="Y405" i="1"/>
  <c r="H9" i="1"/>
  <c r="Z29" i="1"/>
  <c r="Y32" i="1"/>
  <c r="Y505" i="1" s="1"/>
  <c r="BN41" i="1"/>
  <c r="BP52" i="1"/>
  <c r="Y59" i="1"/>
  <c r="BP68" i="1"/>
  <c r="Z96" i="1"/>
  <c r="BN115" i="1"/>
  <c r="Y124" i="1"/>
  <c r="Z143" i="1"/>
  <c r="Z145" i="1" s="1"/>
  <c r="BN148" i="1"/>
  <c r="BP160" i="1"/>
  <c r="BN166" i="1"/>
  <c r="BN174" i="1"/>
  <c r="Z193" i="1"/>
  <c r="Z201" i="1" s="1"/>
  <c r="BP209" i="1"/>
  <c r="BP217" i="1"/>
  <c r="BP229" i="1"/>
  <c r="BP251" i="1"/>
  <c r="BP260" i="1"/>
  <c r="BP290" i="1"/>
  <c r="BP298" i="1"/>
  <c r="BN304" i="1"/>
  <c r="BN312" i="1"/>
  <c r="Z337" i="1"/>
  <c r="Z347" i="1"/>
  <c r="Z355" i="1"/>
  <c r="Z356" i="1" s="1"/>
  <c r="Z379" i="1"/>
  <c r="BN391" i="1"/>
  <c r="Z397" i="1"/>
  <c r="Y400" i="1"/>
  <c r="BN416" i="1"/>
  <c r="Z470" i="1"/>
  <c r="Z474" i="1" s="1"/>
  <c r="BP493" i="1"/>
  <c r="O511" i="1"/>
  <c r="BN52" i="1"/>
  <c r="BN68" i="1"/>
  <c r="P511" i="1"/>
  <c r="BN344" i="1"/>
  <c r="BN394" i="1"/>
  <c r="Y106" i="1"/>
  <c r="Z132" i="1"/>
  <c r="Z134" i="1" s="1"/>
  <c r="BN143" i="1"/>
  <c r="Z183" i="1"/>
  <c r="Z185" i="1" s="1"/>
  <c r="BN193" i="1"/>
  <c r="Z199" i="1"/>
  <c r="Z207" i="1"/>
  <c r="Y218" i="1"/>
  <c r="Z224" i="1"/>
  <c r="Z227" i="1"/>
  <c r="Z230" i="1"/>
  <c r="Z261" i="1"/>
  <c r="Y277" i="1"/>
  <c r="BN337" i="1"/>
  <c r="BN347" i="1"/>
  <c r="BN355" i="1"/>
  <c r="Z369" i="1"/>
  <c r="Z372" i="1" s="1"/>
  <c r="Y372" i="1"/>
  <c r="BN379" i="1"/>
  <c r="BN397" i="1"/>
  <c r="Y406" i="1"/>
  <c r="Z426" i="1"/>
  <c r="Z427" i="1" s="1"/>
  <c r="Z439" i="1"/>
  <c r="Z442" i="1"/>
  <c r="Z458" i="1"/>
  <c r="BN470" i="1"/>
  <c r="Y494" i="1"/>
  <c r="Q511" i="1"/>
  <c r="BN102" i="1"/>
  <c r="Y326" i="1"/>
  <c r="BN360" i="1"/>
  <c r="BN384" i="1"/>
  <c r="BP41" i="1"/>
  <c r="Z82" i="1"/>
  <c r="F10" i="1"/>
  <c r="Z53" i="1"/>
  <c r="Z69" i="1"/>
  <c r="Z70" i="1" s="1"/>
  <c r="BP344" i="1"/>
  <c r="BP384" i="1"/>
  <c r="Y401" i="1"/>
  <c r="BP478" i="1"/>
  <c r="Z121" i="1"/>
  <c r="BN132" i="1"/>
  <c r="Z156" i="1"/>
  <c r="Z157" i="1" s="1"/>
  <c r="Z164" i="1"/>
  <c r="Z172" i="1"/>
  <c r="Y175" i="1"/>
  <c r="BN183" i="1"/>
  <c r="BN199" i="1"/>
  <c r="BN207" i="1"/>
  <c r="BN224" i="1"/>
  <c r="BN227" i="1"/>
  <c r="BN230" i="1"/>
  <c r="Z246" i="1"/>
  <c r="Z255" i="1"/>
  <c r="BN261" i="1"/>
  <c r="Y265" i="1"/>
  <c r="Z294" i="1"/>
  <c r="Z302" i="1"/>
  <c r="Y305" i="1"/>
  <c r="Z310" i="1"/>
  <c r="Y313" i="1"/>
  <c r="Z318" i="1"/>
  <c r="BN369" i="1"/>
  <c r="BP379" i="1"/>
  <c r="Z414" i="1"/>
  <c r="Z417" i="1" s="1"/>
  <c r="Y417" i="1"/>
  <c r="BN426" i="1"/>
  <c r="BN439" i="1"/>
  <c r="BN442" i="1"/>
  <c r="Y451" i="1"/>
  <c r="BN458" i="1"/>
  <c r="BP470" i="1"/>
  <c r="S511" i="1"/>
  <c r="BN95" i="1"/>
  <c r="BP29" i="1"/>
  <c r="Z47" i="1"/>
  <c r="Z48" i="1" s="1"/>
  <c r="Z56" i="1"/>
  <c r="BN74" i="1"/>
  <c r="BN82" i="1"/>
  <c r="BP96" i="1"/>
  <c r="Z42" i="1"/>
  <c r="Z44" i="1" s="1"/>
  <c r="BN53" i="1"/>
  <c r="BN61" i="1"/>
  <c r="BN69" i="1"/>
  <c r="BN77" i="1"/>
  <c r="Z108" i="1"/>
  <c r="Z111" i="1" s="1"/>
  <c r="Y111" i="1"/>
  <c r="Z116" i="1"/>
  <c r="BN127" i="1"/>
  <c r="Z149" i="1"/>
  <c r="Z151" i="1" s="1"/>
  <c r="BN161" i="1"/>
  <c r="Z167" i="1"/>
  <c r="BP204" i="1"/>
  <c r="BN210" i="1"/>
  <c r="Y219" i="1"/>
  <c r="Z238" i="1"/>
  <c r="Z239" i="1" s="1"/>
  <c r="BN243" i="1"/>
  <c r="BN252" i="1"/>
  <c r="Z279" i="1"/>
  <c r="Z280" i="1" s="1"/>
  <c r="BN291" i="1"/>
  <c r="BN299" i="1"/>
  <c r="Y361" i="1"/>
  <c r="Y373" i="1"/>
  <c r="Y385" i="1"/>
  <c r="Z392" i="1"/>
  <c r="Z409" i="1"/>
  <c r="Z410" i="1" s="1"/>
  <c r="BP433" i="1"/>
  <c r="Z484" i="1"/>
  <c r="Z485" i="1" s="1"/>
  <c r="T511" i="1"/>
  <c r="Z73" i="1"/>
  <c r="BN160" i="1"/>
  <c r="BN251" i="1"/>
  <c r="BN260" i="1"/>
  <c r="BN93" i="1"/>
  <c r="U511" i="1"/>
  <c r="BN26" i="1"/>
  <c r="Y502" i="1" s="1"/>
  <c r="BN110" i="1"/>
  <c r="Z74" i="1"/>
  <c r="BP26" i="1"/>
  <c r="Y503" i="1" s="1"/>
  <c r="Y64" i="1"/>
  <c r="BP93" i="1"/>
  <c r="Z127" i="1"/>
  <c r="Z129" i="1" s="1"/>
  <c r="Z161" i="1"/>
  <c r="Y65" i="1"/>
  <c r="Y501" i="1" s="1"/>
  <c r="BN121" i="1"/>
  <c r="BN156" i="1"/>
  <c r="BN255" i="1"/>
  <c r="BN302" i="1"/>
  <c r="BN318" i="1"/>
  <c r="BN414" i="1"/>
  <c r="BP426" i="1"/>
  <c r="BP77" i="1"/>
  <c r="BN108" i="1"/>
  <c r="BP127" i="1"/>
  <c r="Y176" i="1"/>
  <c r="Z268" i="1"/>
  <c r="Z271" i="1" s="1"/>
  <c r="Y314" i="1"/>
  <c r="Z329" i="1"/>
  <c r="Z332" i="1" s="1"/>
  <c r="Y332" i="1"/>
  <c r="Z338" i="1"/>
  <c r="Z348" i="1"/>
  <c r="Y351" i="1"/>
  <c r="Z380" i="1"/>
  <c r="Z398" i="1"/>
  <c r="BN409" i="1"/>
  <c r="Z453" i="1"/>
  <c r="Z459" i="1" s="1"/>
  <c r="Z471" i="1"/>
  <c r="Y474" i="1"/>
  <c r="Z498" i="1"/>
  <c r="Z499" i="1" s="1"/>
  <c r="V511" i="1"/>
  <c r="Y169" i="1"/>
  <c r="J9" i="1"/>
  <c r="Z61" i="1"/>
  <c r="Z64" i="1" s="1"/>
  <c r="BN47" i="1"/>
  <c r="BN56" i="1"/>
  <c r="BN164" i="1"/>
  <c r="BN172" i="1"/>
  <c r="BN246" i="1"/>
  <c r="BN294" i="1"/>
  <c r="BN310" i="1"/>
  <c r="Y356" i="1"/>
  <c r="Z22" i="1"/>
  <c r="Z23" i="1" s="1"/>
  <c r="BP47" i="1"/>
  <c r="Y83" i="1"/>
  <c r="BP156" i="1"/>
  <c r="Z222" i="1"/>
  <c r="Z231" i="1" s="1"/>
  <c r="Y427" i="1"/>
  <c r="Y459" i="1"/>
  <c r="BN479" i="1"/>
  <c r="B511" i="1"/>
  <c r="X511" i="1"/>
  <c r="Y78" i="1"/>
  <c r="Y98" i="1"/>
  <c r="Z244" i="1"/>
  <c r="Z247" i="1" s="1"/>
  <c r="Y256" i="1"/>
  <c r="Z292" i="1"/>
  <c r="Y295" i="1"/>
  <c r="Z300" i="1"/>
  <c r="Z308" i="1"/>
  <c r="Z313" i="1" s="1"/>
  <c r="Z316" i="1"/>
  <c r="Z319" i="1" s="1"/>
  <c r="Y319" i="1"/>
  <c r="Z364" i="1"/>
  <c r="Z365" i="1" s="1"/>
  <c r="Z421" i="1"/>
  <c r="Z422" i="1" s="1"/>
  <c r="Y511" i="1"/>
  <c r="Z57" i="1"/>
  <c r="Z114" i="1"/>
  <c r="Z118" i="1" s="1"/>
  <c r="Z122" i="1"/>
  <c r="Z165" i="1"/>
  <c r="Z173" i="1"/>
  <c r="Z303" i="1"/>
  <c r="Z311" i="1"/>
  <c r="Z390" i="1"/>
  <c r="Z400" i="1" s="1"/>
  <c r="Z415" i="1"/>
  <c r="BP453" i="1"/>
  <c r="BP498" i="1"/>
  <c r="BN316" i="1"/>
  <c r="Y480" i="1"/>
  <c r="Z336" i="1"/>
  <c r="Y499" i="1"/>
  <c r="Y504" i="1" l="1"/>
  <c r="Z339" i="1"/>
  <c r="Z305" i="1"/>
  <c r="Z264" i="1"/>
  <c r="Z256" i="1"/>
  <c r="Z78" i="1"/>
  <c r="Z32" i="1"/>
  <c r="Z83" i="1"/>
  <c r="Z381" i="1"/>
  <c r="Z169" i="1"/>
  <c r="Z175" i="1"/>
  <c r="Z123" i="1"/>
  <c r="Z351" i="1"/>
  <c r="Z58" i="1"/>
  <c r="Z506" i="1" s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<sst xmlns="http://schemas.openxmlformats.org/spreadsheetml/2006/main" count="2200" uniqueCount="799">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</sst>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9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24" t="s">
        <v>0</v>
      </c>
      <c r="E1" s="583"/>
      <c r="F1" s="583"/>
      <c r="G1" s="14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2"/>
      <c r="Q3" s="562"/>
      <c r="R3" s="562"/>
      <c r="S3" s="562"/>
      <c r="T3" s="562"/>
      <c r="U3" s="562"/>
      <c r="V3" s="562"/>
      <c r="W3" s="56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69"/>
      <c r="P5" s="26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7"/>
      <c r="AC5" s="57"/>
      <c r="AD5" s="57"/>
      <c r="AE5" s="57"/>
    </row>
    <row r="6" spans="1:32" s="17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70"/>
      <c r="P6" s="26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71"/>
      <c r="P7" s="26"/>
      <c r="Q7" s="46"/>
      <c r="R7" s="46"/>
      <c r="T7" s="562"/>
      <c r="U7" s="711"/>
      <c r="V7" s="772"/>
      <c r="W7" s="773"/>
      <c r="AB7" s="57"/>
      <c r="AC7" s="57"/>
      <c r="AD7" s="57"/>
      <c r="AE7" s="57"/>
    </row>
    <row r="8" spans="1:32" s="17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72"/>
      <c r="P8" s="26" t="s">
        <v>19</v>
      </c>
      <c r="Q8" s="680">
        <v>0.41666666666666669</v>
      </c>
      <c r="R8" s="610"/>
      <c r="T8" s="562"/>
      <c r="U8" s="711"/>
      <c r="V8" s="772"/>
      <c r="W8" s="773"/>
      <c r="AB8" s="57"/>
      <c r="AC8" s="57"/>
      <c r="AD8" s="57"/>
      <c r="AE8" s="57"/>
    </row>
    <row r="9" spans="1:32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67"/>
      <c r="P9" s="29" t="s">
        <v>20</v>
      </c>
      <c r="Q9" s="668"/>
      <c r="R9" s="669"/>
      <c r="T9" s="562"/>
      <c r="U9" s="711"/>
      <c r="V9" s="774"/>
      <c r="W9" s="7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68"/>
      <c r="P10" s="29" t="s">
        <v>21</v>
      </c>
      <c r="Q10" s="718"/>
      <c r="R10" s="719"/>
      <c r="U10" s="26" t="s">
        <v>22</v>
      </c>
      <c r="V10" s="601" t="s">
        <v>23</v>
      </c>
      <c r="W10" s="60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71"/>
      <c r="R11" s="672"/>
      <c r="U11" s="26" t="s">
        <v>26</v>
      </c>
      <c r="V11" s="806" t="s">
        <v>27</v>
      </c>
      <c r="W11" s="6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73"/>
      <c r="P12" s="26" t="s">
        <v>29</v>
      </c>
      <c r="Q12" s="680"/>
      <c r="R12" s="610"/>
      <c r="S12" s="27"/>
      <c r="U12" s="26"/>
      <c r="V12" s="583"/>
      <c r="W12" s="562"/>
      <c r="AB12" s="57"/>
      <c r="AC12" s="57"/>
      <c r="AD12" s="57"/>
      <c r="AE12" s="57"/>
    </row>
    <row r="13" spans="1:32" s="17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73"/>
      <c r="O13" s="29"/>
      <c r="P13" s="29" t="s">
        <v>31</v>
      </c>
      <c r="Q13" s="806"/>
      <c r="R13" s="66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74"/>
      <c r="P15" s="698" t="s">
        <v>34</v>
      </c>
      <c r="Q15" s="583"/>
      <c r="R15" s="583"/>
      <c r="S15" s="583"/>
      <c r="T15" s="58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99"/>
      <c r="Q16" s="699"/>
      <c r="R16" s="699"/>
      <c r="S16" s="699"/>
      <c r="T16" s="6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77"/>
      <c r="BD17" s="76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78" t="s">
        <v>60</v>
      </c>
      <c r="V18" s="78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77"/>
      <c r="BD18" s="76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52"/>
      <c r="AB19" s="52"/>
      <c r="AC19" s="52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62"/>
      <c r="AB20" s="62"/>
      <c r="AC20" s="62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53">
        <v>4680115886643</v>
      </c>
      <c r="E22" s="554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7"/>
      <c r="V22" s="37"/>
      <c r="W22" s="38" t="s">
        <v>68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40" t="s">
        <v>71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40" t="s">
        <v>68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63"/>
      <c r="AB25" s="63"/>
      <c r="AC25" s="63"/>
    </row>
    <row r="26" spans="1:68" ht="27" customHeight="1" x14ac:dyDescent="0.25">
      <c r="A26" s="60" t="s">
        <v>73</v>
      </c>
      <c r="B26" s="60" t="s">
        <v>74</v>
      </c>
      <c r="C26" s="34">
        <v>4301051866</v>
      </c>
      <c r="D26" s="553">
        <v>4680115885912</v>
      </c>
      <c r="E26" s="55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75</v>
      </c>
      <c r="L26" s="35"/>
      <c r="M26" s="36" t="s">
        <v>76</v>
      </c>
      <c r="N26" s="36"/>
      <c r="O26" s="35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7"/>
      <c r="V26" s="37"/>
      <c r="W26" s="38" t="s">
        <v>68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77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78</v>
      </c>
      <c r="B27" s="60" t="s">
        <v>79</v>
      </c>
      <c r="C27" s="34">
        <v>4301051776</v>
      </c>
      <c r="D27" s="553">
        <v>4607091388237</v>
      </c>
      <c r="E27" s="55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75</v>
      </c>
      <c r="L27" s="35"/>
      <c r="M27" s="36" t="s">
        <v>76</v>
      </c>
      <c r="N27" s="36"/>
      <c r="O27" s="35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80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53">
        <v>4680115886230</v>
      </c>
      <c r="E28" s="55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75</v>
      </c>
      <c r="L28" s="35"/>
      <c r="M28" s="36" t="s">
        <v>67</v>
      </c>
      <c r="N28" s="36"/>
      <c r="O28" s="35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7"/>
      <c r="V28" s="37"/>
      <c r="W28" s="38" t="s">
        <v>68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53">
        <v>4680115886247</v>
      </c>
      <c r="E29" s="55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75</v>
      </c>
      <c r="L29" s="35"/>
      <c r="M29" s="36" t="s">
        <v>67</v>
      </c>
      <c r="N29" s="36"/>
      <c r="O29" s="35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7"/>
      <c r="V29" s="37"/>
      <c r="W29" s="38" t="s">
        <v>68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53">
        <v>4680115885905</v>
      </c>
      <c r="E30" s="554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75</v>
      </c>
      <c r="L30" s="35"/>
      <c r="M30" s="36" t="s">
        <v>67</v>
      </c>
      <c r="N30" s="36"/>
      <c r="O30" s="35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7"/>
      <c r="V30" s="37"/>
      <c r="W30" s="38" t="s">
        <v>68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4301051851</v>
      </c>
      <c r="D31" s="553">
        <v>4607091388244</v>
      </c>
      <c r="E31" s="554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75</v>
      </c>
      <c r="L31" s="35"/>
      <c r="M31" s="36" t="s">
        <v>92</v>
      </c>
      <c r="N31" s="36"/>
      <c r="O31" s="35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7"/>
      <c r="V31" s="37"/>
      <c r="W31" s="38" t="s">
        <v>68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40" t="s">
        <v>71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40" t="s">
        <v>68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53">
        <v>4607091388503</v>
      </c>
      <c r="E35" s="554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75</v>
      </c>
      <c r="L35" s="35"/>
      <c r="M35" s="36" t="s">
        <v>97</v>
      </c>
      <c r="N35" s="36"/>
      <c r="O35" s="35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7"/>
      <c r="V35" s="37"/>
      <c r="W35" s="38" t="s">
        <v>68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40" t="s">
        <v>71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40" t="s">
        <v>68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52"/>
      <c r="AB38" s="52"/>
      <c r="AC38" s="52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62"/>
      <c r="AB39" s="62"/>
      <c r="AC39" s="62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53">
        <v>4607091385670</v>
      </c>
      <c r="E41" s="554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7"/>
      <c r="V41" s="37"/>
      <c r="W41" s="38" t="s">
        <v>68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53">
        <v>4607091385687</v>
      </c>
      <c r="E42" s="554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76</v>
      </c>
      <c r="N42" s="36"/>
      <c r="O42" s="35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7"/>
      <c r="V42" s="37"/>
      <c r="W42" s="38" t="s">
        <v>68</v>
      </c>
      <c r="X42" s="56">
        <v>100</v>
      </c>
      <c r="Y42" s="53">
        <f>IFERROR(IF(X42="",0,CEILING((X42/$H42),1)*$H42),"")</f>
        <v>100</v>
      </c>
      <c r="Z42" s="39">
        <f>IFERROR(IF(Y42=0,"",ROUNDUP(Y42/H42,0)*0.00902),"")</f>
        <v>0.22550000000000001</v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105.25</v>
      </c>
      <c r="BN42" s="75">
        <f>IFERROR(Y42*I42/H42,"0")</f>
        <v>105.25</v>
      </c>
      <c r="BO42" s="75">
        <f>IFERROR(1/J42*(X42/H42),"0")</f>
        <v>0.18939393939393939</v>
      </c>
      <c r="BP42" s="75">
        <f>IFERROR(1/J42*(Y42/H42),"0")</f>
        <v>0.18939393939393939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53">
        <v>4680115882539</v>
      </c>
      <c r="E43" s="554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76</v>
      </c>
      <c r="N43" s="36"/>
      <c r="O43" s="35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7"/>
      <c r="V43" s="37"/>
      <c r="W43" s="38" t="s">
        <v>68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40" t="s">
        <v>71</v>
      </c>
      <c r="X44" s="41">
        <f>IFERROR(X41/H41,"0")+IFERROR(X42/H42,"0")+IFERROR(X43/H43,"0")</f>
        <v>25</v>
      </c>
      <c r="Y44" s="41">
        <f>IFERROR(Y41/H41,"0")+IFERROR(Y42/H42,"0")+IFERROR(Y43/H43,"0")</f>
        <v>25</v>
      </c>
      <c r="Z44" s="41">
        <f>IFERROR(IF(Z41="",0,Z41),"0")+IFERROR(IF(Z42="",0,Z42),"0")+IFERROR(IF(Z43="",0,Z43),"0")</f>
        <v>0.22550000000000001</v>
      </c>
      <c r="AA44" s="64"/>
      <c r="AB44" s="64"/>
      <c r="AC44" s="6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40" t="s">
        <v>68</v>
      </c>
      <c r="X45" s="41">
        <f>IFERROR(SUM(X41:X43),"0")</f>
        <v>100</v>
      </c>
      <c r="Y45" s="41">
        <f>IFERROR(SUM(Y41:Y43),"0")</f>
        <v>100</v>
      </c>
      <c r="Z45" s="40"/>
      <c r="AA45" s="64"/>
      <c r="AB45" s="64"/>
      <c r="AC45" s="64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53">
        <v>4680115884915</v>
      </c>
      <c r="E47" s="554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75</v>
      </c>
      <c r="L47" s="35"/>
      <c r="M47" s="36" t="s">
        <v>76</v>
      </c>
      <c r="N47" s="36"/>
      <c r="O47" s="35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7"/>
      <c r="V47" s="37"/>
      <c r="W47" s="38" t="s">
        <v>68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40" t="s">
        <v>71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40" t="s">
        <v>68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62"/>
      <c r="AB50" s="62"/>
      <c r="AC50" s="62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53">
        <v>4680115885882</v>
      </c>
      <c r="E52" s="554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76</v>
      </c>
      <c r="N52" s="36"/>
      <c r="O52" s="35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7"/>
      <c r="V52" s="37"/>
      <c r="W52" s="38" t="s">
        <v>68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53">
        <v>4680115881426</v>
      </c>
      <c r="E53" s="554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7"/>
      <c r="V53" s="37"/>
      <c r="W53" s="38" t="s">
        <v>68</v>
      </c>
      <c r="X53" s="56">
        <v>300</v>
      </c>
      <c r="Y53" s="53">
        <f t="shared" si="6"/>
        <v>302.40000000000003</v>
      </c>
      <c r="Z53" s="39">
        <f>IFERROR(IF(Y53=0,"",ROUNDUP(Y53/H53,0)*0.01898),"")</f>
        <v>0.53144000000000002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312.08333333333331</v>
      </c>
      <c r="BN53" s="75">
        <f t="shared" si="8"/>
        <v>314.58000000000004</v>
      </c>
      <c r="BO53" s="75">
        <f t="shared" si="9"/>
        <v>0.43402777777777773</v>
      </c>
      <c r="BP53" s="75">
        <f t="shared" si="10"/>
        <v>0.4375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53">
        <v>4680115880283</v>
      </c>
      <c r="E54" s="554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53">
        <v>4680115881525</v>
      </c>
      <c r="E55" s="554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7"/>
      <c r="V55" s="37"/>
      <c r="W55" s="38" t="s">
        <v>68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53">
        <v>4680115885899</v>
      </c>
      <c r="E56" s="554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75</v>
      </c>
      <c r="L56" s="35"/>
      <c r="M56" s="36" t="s">
        <v>92</v>
      </c>
      <c r="N56" s="36"/>
      <c r="O56" s="35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7"/>
      <c r="V56" s="37"/>
      <c r="W56" s="38" t="s">
        <v>68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53">
        <v>4680115881419</v>
      </c>
      <c r="E57" s="554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7"/>
      <c r="V57" s="37"/>
      <c r="W57" s="38" t="s">
        <v>68</v>
      </c>
      <c r="X57" s="56">
        <v>400</v>
      </c>
      <c r="Y57" s="53">
        <f t="shared" si="6"/>
        <v>400.5</v>
      </c>
      <c r="Z57" s="39">
        <f>IFERROR(IF(Y57=0,"",ROUNDUP(Y57/H57,0)*0.00902),"")</f>
        <v>0.80278000000000005</v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418.66666666666669</v>
      </c>
      <c r="BN57" s="75">
        <f t="shared" si="8"/>
        <v>419.19</v>
      </c>
      <c r="BO57" s="75">
        <f t="shared" si="9"/>
        <v>0.67340067340067344</v>
      </c>
      <c r="BP57" s="75">
        <f t="shared" si="10"/>
        <v>0.67424242424242431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40" t="s">
        <v>71</v>
      </c>
      <c r="X58" s="41">
        <f>IFERROR(X52/H52,"0")+IFERROR(X53/H53,"0")+IFERROR(X54/H54,"0")+IFERROR(X55/H55,"0")+IFERROR(X56/H56,"0")+IFERROR(X57/H57,"0")</f>
        <v>116.66666666666666</v>
      </c>
      <c r="Y58" s="41">
        <f>IFERROR(Y52/H52,"0")+IFERROR(Y53/H53,"0")+IFERROR(Y54/H54,"0")+IFERROR(Y55/H55,"0")+IFERROR(Y56/H56,"0")+IFERROR(Y57/H57,"0")</f>
        <v>117</v>
      </c>
      <c r="Z58" s="41">
        <f>IFERROR(IF(Z52="",0,Z52),"0")+IFERROR(IF(Z53="",0,Z53),"0")+IFERROR(IF(Z54="",0,Z54),"0")+IFERROR(IF(Z55="",0,Z55),"0")+IFERROR(IF(Z56="",0,Z56),"0")+IFERROR(IF(Z57="",0,Z57),"0")</f>
        <v>1.3342200000000002</v>
      </c>
      <c r="AA58" s="64"/>
      <c r="AB58" s="64"/>
      <c r="AC58" s="6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40" t="s">
        <v>68</v>
      </c>
      <c r="X59" s="41">
        <f>IFERROR(SUM(X52:X57),"0")</f>
        <v>700</v>
      </c>
      <c r="Y59" s="41">
        <f>IFERROR(SUM(Y52:Y57),"0")</f>
        <v>702.90000000000009</v>
      </c>
      <c r="Z59" s="40"/>
      <c r="AA59" s="64"/>
      <c r="AB59" s="64"/>
      <c r="AC59" s="64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53">
        <v>4680115881440</v>
      </c>
      <c r="E61" s="554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7"/>
      <c r="V61" s="37"/>
      <c r="W61" s="38" t="s">
        <v>68</v>
      </c>
      <c r="X61" s="56">
        <v>100</v>
      </c>
      <c r="Y61" s="53">
        <f>IFERROR(IF(X61="",0,CEILING((X61/$H61),1)*$H61),"")</f>
        <v>108</v>
      </c>
      <c r="Z61" s="39">
        <f>IFERROR(IF(Y61=0,"",ROUNDUP(Y61/H61,0)*0.01898),"")</f>
        <v>0.1898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104.02777777777777</v>
      </c>
      <c r="BN61" s="75">
        <f>IFERROR(Y61*I61/H61,"0")</f>
        <v>112.34999999999998</v>
      </c>
      <c r="BO61" s="75">
        <f>IFERROR(1/J61*(X61/H61),"0")</f>
        <v>0.14467592592592593</v>
      </c>
      <c r="BP61" s="75">
        <f>IFERROR(1/J61*(Y61/H61),"0")</f>
        <v>0.15625</v>
      </c>
    </row>
    <row r="62" spans="1:68" ht="16.5" customHeight="1" x14ac:dyDescent="0.25">
      <c r="A62" s="60" t="s">
        <v>138</v>
      </c>
      <c r="B62" s="60" t="s">
        <v>139</v>
      </c>
      <c r="C62" s="34">
        <v>4301020358</v>
      </c>
      <c r="D62" s="553">
        <v>4680115885950</v>
      </c>
      <c r="E62" s="554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75</v>
      </c>
      <c r="L62" s="35"/>
      <c r="M62" s="36" t="s">
        <v>76</v>
      </c>
      <c r="N62" s="36"/>
      <c r="O62" s="35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7"/>
      <c r="V62" s="37"/>
      <c r="W62" s="38" t="s">
        <v>68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/>
      <c r="AB62" s="66"/>
      <c r="AC62" s="119" t="s">
        <v>137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140</v>
      </c>
      <c r="B63" s="60" t="s">
        <v>141</v>
      </c>
      <c r="C63" s="34">
        <v>4301020296</v>
      </c>
      <c r="D63" s="553">
        <v>4680115881433</v>
      </c>
      <c r="E63" s="554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75</v>
      </c>
      <c r="L63" s="35"/>
      <c r="M63" s="36" t="s">
        <v>106</v>
      </c>
      <c r="N63" s="36"/>
      <c r="O63" s="35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7"/>
      <c r="V63" s="37"/>
      <c r="W63" s="38" t="s">
        <v>68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40" t="s">
        <v>71</v>
      </c>
      <c r="X64" s="41">
        <f>IFERROR(X61/H61,"0")+IFERROR(X62/H62,"0")+IFERROR(X63/H63,"0")</f>
        <v>9.2592592592592595</v>
      </c>
      <c r="Y64" s="41">
        <f>IFERROR(Y61/H61,"0")+IFERROR(Y62/H62,"0")+IFERROR(Y63/H63,"0")</f>
        <v>10</v>
      </c>
      <c r="Z64" s="41">
        <f>IFERROR(IF(Z61="",0,Z61),"0")+IFERROR(IF(Z62="",0,Z62),"0")+IFERROR(IF(Z63="",0,Z63),"0")</f>
        <v>0.1898</v>
      </c>
      <c r="AA64" s="64"/>
      <c r="AB64" s="64"/>
      <c r="AC64" s="64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40" t="s">
        <v>68</v>
      </c>
      <c r="X65" s="41">
        <f>IFERROR(SUM(X61:X63),"0")</f>
        <v>100</v>
      </c>
      <c r="Y65" s="41">
        <f>IFERROR(SUM(Y61:Y63),"0")</f>
        <v>108</v>
      </c>
      <c r="Z65" s="40"/>
      <c r="AA65" s="64"/>
      <c r="AB65" s="64"/>
      <c r="AC65" s="64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63"/>
      <c r="AB66" s="63"/>
      <c r="AC66" s="63"/>
    </row>
    <row r="67" spans="1:68" ht="27" customHeight="1" x14ac:dyDescent="0.25">
      <c r="A67" s="60" t="s">
        <v>142</v>
      </c>
      <c r="B67" s="60" t="s">
        <v>143</v>
      </c>
      <c r="C67" s="34">
        <v>4301031243</v>
      </c>
      <c r="D67" s="553">
        <v>4680115885073</v>
      </c>
      <c r="E67" s="554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66</v>
      </c>
      <c r="L67" s="35"/>
      <c r="M67" s="36" t="s">
        <v>67</v>
      </c>
      <c r="N67" s="36"/>
      <c r="O67" s="35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3" t="s">
        <v>144</v>
      </c>
      <c r="AG67" s="75"/>
      <c r="AJ67" s="79"/>
      <c r="AK67" s="79">
        <v>0</v>
      </c>
      <c r="BB67" s="124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145</v>
      </c>
      <c r="B68" s="60" t="s">
        <v>146</v>
      </c>
      <c r="C68" s="34">
        <v>4301031241</v>
      </c>
      <c r="D68" s="553">
        <v>4680115885059</v>
      </c>
      <c r="E68" s="554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7"/>
      <c r="V68" s="37"/>
      <c r="W68" s="38" t="s">
        <v>68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4301031316</v>
      </c>
      <c r="D69" s="553">
        <v>4680115885097</v>
      </c>
      <c r="E69" s="554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7"/>
      <c r="V69" s="37"/>
      <c r="W69" s="38" t="s">
        <v>68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40" t="s">
        <v>71</v>
      </c>
      <c r="X70" s="41">
        <f>IFERROR(X67/H67,"0")+IFERROR(X68/H68,"0")+IFERROR(X69/H69,"0")</f>
        <v>0</v>
      </c>
      <c r="Y70" s="41">
        <f>IFERROR(Y67/H67,"0")+IFERROR(Y68/H68,"0")+IFERROR(Y69/H69,"0")</f>
        <v>0</v>
      </c>
      <c r="Z70" s="41">
        <f>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40" t="s">
        <v>68</v>
      </c>
      <c r="X71" s="41">
        <f>IFERROR(SUM(X67:X69),"0")</f>
        <v>0</v>
      </c>
      <c r="Y71" s="41">
        <f>IFERROR(SUM(Y67:Y69),"0")</f>
        <v>0</v>
      </c>
      <c r="Z71" s="40"/>
      <c r="AA71" s="64"/>
      <c r="AB71" s="64"/>
      <c r="AC71" s="64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63"/>
      <c r="AB72" s="63"/>
      <c r="AC72" s="63"/>
    </row>
    <row r="73" spans="1:68" ht="16.5" customHeight="1" x14ac:dyDescent="0.25">
      <c r="A73" s="60" t="s">
        <v>151</v>
      </c>
      <c r="B73" s="60" t="s">
        <v>152</v>
      </c>
      <c r="C73" s="34">
        <v>4301051838</v>
      </c>
      <c r="D73" s="553">
        <v>4680115881891</v>
      </c>
      <c r="E73" s="554"/>
      <c r="F73" s="59">
        <v>1.4</v>
      </c>
      <c r="G73" s="35">
        <v>6</v>
      </c>
      <c r="H73" s="59">
        <v>8.4</v>
      </c>
      <c r="I73" s="59">
        <v>8.9190000000000005</v>
      </c>
      <c r="J73" s="35">
        <v>64</v>
      </c>
      <c r="K73" s="35" t="s">
        <v>105</v>
      </c>
      <c r="L73" s="35"/>
      <c r="M73" s="36" t="s">
        <v>76</v>
      </c>
      <c r="N73" s="36"/>
      <c r="O73" s="35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7"/>
      <c r="V73" s="37"/>
      <c r="W73" s="38" t="s">
        <v>68</v>
      </c>
      <c r="X73" s="56">
        <v>0</v>
      </c>
      <c r="Y73" s="53">
        <f>IFERROR(IF(X73="",0,CEILING((X73/$H73),1)*$H73),"")</f>
        <v>0</v>
      </c>
      <c r="Z73" s="39" t="str">
        <f>IFERROR(IF(Y73=0,"",ROUNDUP(Y73/H73,0)*0.01898),"")</f>
        <v/>
      </c>
      <c r="AA73" s="65"/>
      <c r="AB73" s="66"/>
      <c r="AC73" s="129" t="s">
        <v>153</v>
      </c>
      <c r="AG73" s="75"/>
      <c r="AJ73" s="79"/>
      <c r="AK73" s="79">
        <v>0</v>
      </c>
      <c r="BB73" s="130" t="s">
        <v>1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154</v>
      </c>
      <c r="B74" s="60" t="s">
        <v>155</v>
      </c>
      <c r="C74" s="34">
        <v>4301051846</v>
      </c>
      <c r="D74" s="553">
        <v>4680115885769</v>
      </c>
      <c r="E74" s="554"/>
      <c r="F74" s="59">
        <v>1.4</v>
      </c>
      <c r="G74" s="35">
        <v>6</v>
      </c>
      <c r="H74" s="59">
        <v>8.4</v>
      </c>
      <c r="I74" s="59">
        <v>8.8350000000000009</v>
      </c>
      <c r="J74" s="35">
        <v>64</v>
      </c>
      <c r="K74" s="35" t="s">
        <v>105</v>
      </c>
      <c r="L74" s="35"/>
      <c r="M74" s="36" t="s">
        <v>76</v>
      </c>
      <c r="N74" s="36"/>
      <c r="O74" s="35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7"/>
      <c r="V74" s="37"/>
      <c r="W74" s="38" t="s">
        <v>68</v>
      </c>
      <c r="X74" s="56">
        <v>0</v>
      </c>
      <c r="Y74" s="53">
        <f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157</v>
      </c>
      <c r="B75" s="60" t="s">
        <v>158</v>
      </c>
      <c r="C75" s="34">
        <v>4301051837</v>
      </c>
      <c r="D75" s="553">
        <v>4680115884311</v>
      </c>
      <c r="E75" s="554"/>
      <c r="F75" s="59">
        <v>0.3</v>
      </c>
      <c r="G75" s="35">
        <v>6</v>
      </c>
      <c r="H75" s="59">
        <v>1.8</v>
      </c>
      <c r="I75" s="59">
        <v>2.0459999999999998</v>
      </c>
      <c r="J75" s="35">
        <v>182</v>
      </c>
      <c r="K75" s="35" t="s">
        <v>75</v>
      </c>
      <c r="L75" s="35"/>
      <c r="M75" s="36" t="s">
        <v>76</v>
      </c>
      <c r="N75" s="36"/>
      <c r="O75" s="35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7"/>
      <c r="V75" s="37"/>
      <c r="W75" s="38" t="s">
        <v>68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/>
      <c r="AB75" s="66"/>
      <c r="AC75" s="133" t="s">
        <v>153</v>
      </c>
      <c r="AG75" s="75"/>
      <c r="AJ75" s="79"/>
      <c r="AK75" s="79">
        <v>0</v>
      </c>
      <c r="BB75" s="134" t="s">
        <v>1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159</v>
      </c>
      <c r="B76" s="60" t="s">
        <v>160</v>
      </c>
      <c r="C76" s="34">
        <v>4301051844</v>
      </c>
      <c r="D76" s="553">
        <v>4680115885929</v>
      </c>
      <c r="E76" s="554"/>
      <c r="F76" s="59">
        <v>0.42</v>
      </c>
      <c r="G76" s="35">
        <v>6</v>
      </c>
      <c r="H76" s="59">
        <v>2.52</v>
      </c>
      <c r="I76" s="59">
        <v>2.7</v>
      </c>
      <c r="J76" s="35">
        <v>182</v>
      </c>
      <c r="K76" s="35" t="s">
        <v>75</v>
      </c>
      <c r="L76" s="35"/>
      <c r="M76" s="36" t="s">
        <v>76</v>
      </c>
      <c r="N76" s="36"/>
      <c r="O76" s="35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7"/>
      <c r="V76" s="37"/>
      <c r="W76" s="38" t="s">
        <v>68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/>
      <c r="AB76" s="66"/>
      <c r="AC76" s="135" t="s">
        <v>156</v>
      </c>
      <c r="AG76" s="75"/>
      <c r="AJ76" s="79"/>
      <c r="AK76" s="79">
        <v>0</v>
      </c>
      <c r="BB76" s="136" t="s">
        <v>1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161</v>
      </c>
      <c r="B77" s="60" t="s">
        <v>162</v>
      </c>
      <c r="C77" s="34">
        <v>4301051929</v>
      </c>
      <c r="D77" s="553">
        <v>4680115884403</v>
      </c>
      <c r="E77" s="554"/>
      <c r="F77" s="59">
        <v>0.3</v>
      </c>
      <c r="G77" s="35">
        <v>6</v>
      </c>
      <c r="H77" s="59">
        <v>1.8</v>
      </c>
      <c r="I77" s="59">
        <v>1.98</v>
      </c>
      <c r="J77" s="35">
        <v>182</v>
      </c>
      <c r="K77" s="35" t="s">
        <v>75</v>
      </c>
      <c r="L77" s="35"/>
      <c r="M77" s="36" t="s">
        <v>76</v>
      </c>
      <c r="N77" s="36"/>
      <c r="O77" s="35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7"/>
      <c r="V77" s="37"/>
      <c r="W77" s="38" t="s">
        <v>68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/>
      <c r="AB77" s="66"/>
      <c r="AC77" s="137" t="s">
        <v>163</v>
      </c>
      <c r="AG77" s="75"/>
      <c r="AJ77" s="79"/>
      <c r="AK77" s="79">
        <v>0</v>
      </c>
      <c r="BB77" s="138" t="s">
        <v>1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40" t="s">
        <v>71</v>
      </c>
      <c r="X78" s="41">
        <f>IFERROR(X73/H73,"0")+IFERROR(X74/H74,"0")+IFERROR(X75/H75,"0")+IFERROR(X76/H76,"0")+IFERROR(X77/H77,"0")</f>
        <v>0</v>
      </c>
      <c r="Y78" s="41">
        <f>IFERROR(Y73/H73,"0")+IFERROR(Y74/H74,"0")+IFERROR(Y75/H75,"0")+IFERROR(Y76/H76,"0")+IFERROR(Y77/H77,"0")</f>
        <v>0</v>
      </c>
      <c r="Z78" s="41">
        <f>IFERROR(IF(Z73="",0,Z73),"0")+IFERROR(IF(Z74="",0,Z74),"0")+IFERROR(IF(Z75="",0,Z75),"0")+IFERROR(IF(Z76="",0,Z76),"0")+IFERROR(IF(Z77="",0,Z77),"0")</f>
        <v>0</v>
      </c>
      <c r="AA78" s="64"/>
      <c r="AB78" s="64"/>
      <c r="AC78" s="64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40" t="s">
        <v>68</v>
      </c>
      <c r="X79" s="41">
        <f>IFERROR(SUM(X73:X77),"0")</f>
        <v>0</v>
      </c>
      <c r="Y79" s="41">
        <f>IFERROR(SUM(Y73:Y77),"0")</f>
        <v>0</v>
      </c>
      <c r="Z79" s="40"/>
      <c r="AA79" s="64"/>
      <c r="AB79" s="64"/>
      <c r="AC79" s="64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63"/>
      <c r="AB80" s="63"/>
      <c r="AC80" s="63"/>
    </row>
    <row r="81" spans="1:68" ht="27" customHeight="1" x14ac:dyDescent="0.25">
      <c r="A81" s="60" t="s">
        <v>165</v>
      </c>
      <c r="B81" s="60" t="s">
        <v>166</v>
      </c>
      <c r="C81" s="34">
        <v>4301060455</v>
      </c>
      <c r="D81" s="553">
        <v>4680115881532</v>
      </c>
      <c r="E81" s="554"/>
      <c r="F81" s="59">
        <v>1.3</v>
      </c>
      <c r="G81" s="35">
        <v>6</v>
      </c>
      <c r="H81" s="59">
        <v>7.8</v>
      </c>
      <c r="I81" s="59">
        <v>8.2349999999999994</v>
      </c>
      <c r="J81" s="35">
        <v>64</v>
      </c>
      <c r="K81" s="35" t="s">
        <v>105</v>
      </c>
      <c r="L81" s="35"/>
      <c r="M81" s="36" t="s">
        <v>92</v>
      </c>
      <c r="N81" s="36"/>
      <c r="O81" s="35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/>
      <c r="AB81" s="66"/>
      <c r="AC81" s="139" t="s">
        <v>167</v>
      </c>
      <c r="AG81" s="75"/>
      <c r="AJ81" s="79"/>
      <c r="AK81" s="79">
        <v>0</v>
      </c>
      <c r="BB81" s="140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168</v>
      </c>
      <c r="B82" s="60" t="s">
        <v>169</v>
      </c>
      <c r="C82" s="34">
        <v>4301060351</v>
      </c>
      <c r="D82" s="553">
        <v>4680115881464</v>
      </c>
      <c r="E82" s="554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110</v>
      </c>
      <c r="L82" s="35"/>
      <c r="M82" s="36" t="s">
        <v>76</v>
      </c>
      <c r="N82" s="36"/>
      <c r="O82" s="35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7"/>
      <c r="V82" s="37"/>
      <c r="W82" s="38" t="s">
        <v>68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/>
      <c r="AB82" s="66"/>
      <c r="AC82" s="141" t="s">
        <v>170</v>
      </c>
      <c r="AG82" s="75"/>
      <c r="AJ82" s="79"/>
      <c r="AK82" s="79">
        <v>0</v>
      </c>
      <c r="BB82" s="142" t="s">
        <v>1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40" t="s">
        <v>71</v>
      </c>
      <c r="X83" s="41">
        <f>IFERROR(X81/H81,"0")+IFERROR(X82/H82,"0")</f>
        <v>0</v>
      </c>
      <c r="Y83" s="41">
        <f>IFERROR(Y81/H81,"0")+IFERROR(Y82/H82,"0")</f>
        <v>0</v>
      </c>
      <c r="Z83" s="41">
        <f>IFERROR(IF(Z81="",0,Z81),"0")+IFERROR(IF(Z82="",0,Z82),"0")</f>
        <v>0</v>
      </c>
      <c r="AA83" s="64"/>
      <c r="AB83" s="64"/>
      <c r="AC83" s="64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40" t="s">
        <v>68</v>
      </c>
      <c r="X84" s="41">
        <f>IFERROR(SUM(X81:X82),"0")</f>
        <v>0</v>
      </c>
      <c r="Y84" s="41">
        <f>IFERROR(SUM(Y81:Y82),"0")</f>
        <v>0</v>
      </c>
      <c r="Z84" s="40"/>
      <c r="AA84" s="64"/>
      <c r="AB84" s="64"/>
      <c r="AC84" s="64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62"/>
      <c r="AB85" s="62"/>
      <c r="AC85" s="62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63"/>
      <c r="AB86" s="63"/>
      <c r="AC86" s="63"/>
    </row>
    <row r="87" spans="1:68" ht="27" customHeight="1" x14ac:dyDescent="0.25">
      <c r="A87" s="60" t="s">
        <v>172</v>
      </c>
      <c r="B87" s="60" t="s">
        <v>173</v>
      </c>
      <c r="C87" s="34">
        <v>4301011468</v>
      </c>
      <c r="D87" s="553">
        <v>4680115881327</v>
      </c>
      <c r="E87" s="554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105</v>
      </c>
      <c r="L87" s="35"/>
      <c r="M87" s="36" t="s">
        <v>92</v>
      </c>
      <c r="N87" s="36"/>
      <c r="O87" s="35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7"/>
      <c r="V87" s="37"/>
      <c r="W87" s="38" t="s">
        <v>68</v>
      </c>
      <c r="X87" s="56">
        <v>350</v>
      </c>
      <c r="Y87" s="53">
        <f>IFERROR(IF(X87="",0,CEILING((X87/$H87),1)*$H87),"")</f>
        <v>356.40000000000003</v>
      </c>
      <c r="Z87" s="39">
        <f>IFERROR(IF(Y87=0,"",ROUNDUP(Y87/H87,0)*0.01898),"")</f>
        <v>0.62634000000000001</v>
      </c>
      <c r="AA87" s="65"/>
      <c r="AB87" s="66"/>
      <c r="AC87" s="143" t="s">
        <v>174</v>
      </c>
      <c r="AG87" s="75"/>
      <c r="AJ87" s="79"/>
      <c r="AK87" s="79">
        <v>0</v>
      </c>
      <c r="BB87" s="144" t="s">
        <v>1</v>
      </c>
      <c r="BM87" s="75">
        <f>IFERROR(X87*I87/H87,"0")</f>
        <v>364.09722222222217</v>
      </c>
      <c r="BN87" s="75">
        <f>IFERROR(Y87*I87/H87,"0")</f>
        <v>370.755</v>
      </c>
      <c r="BO87" s="75">
        <f>IFERROR(1/J87*(X87/H87),"0")</f>
        <v>0.5063657407407407</v>
      </c>
      <c r="BP87" s="75">
        <f>IFERROR(1/J87*(Y87/H87),"0")</f>
        <v>0.515625</v>
      </c>
    </row>
    <row r="88" spans="1:68" ht="27" customHeight="1" x14ac:dyDescent="0.25">
      <c r="A88" s="60" t="s">
        <v>175</v>
      </c>
      <c r="B88" s="60" t="s">
        <v>176</v>
      </c>
      <c r="C88" s="34">
        <v>4301011476</v>
      </c>
      <c r="D88" s="553">
        <v>4680115881518</v>
      </c>
      <c r="E88" s="554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110</v>
      </c>
      <c r="L88" s="35"/>
      <c r="M88" s="36" t="s">
        <v>76</v>
      </c>
      <c r="N88" s="36"/>
      <c r="O88" s="35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45" t="s">
        <v>174</v>
      </c>
      <c r="AG88" s="75"/>
      <c r="AJ88" s="79"/>
      <c r="AK88" s="79">
        <v>0</v>
      </c>
      <c r="BB88" s="146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177</v>
      </c>
      <c r="B89" s="60" t="s">
        <v>178</v>
      </c>
      <c r="C89" s="34">
        <v>4301011443</v>
      </c>
      <c r="D89" s="553">
        <v>4680115881303</v>
      </c>
      <c r="E89" s="554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110</v>
      </c>
      <c r="L89" s="35"/>
      <c r="M89" s="36" t="s">
        <v>92</v>
      </c>
      <c r="N89" s="36"/>
      <c r="O89" s="35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7"/>
      <c r="V89" s="37"/>
      <c r="W89" s="38" t="s">
        <v>68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/>
      <c r="AB89" s="66"/>
      <c r="AC89" s="147" t="s">
        <v>174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40" t="s">
        <v>71</v>
      </c>
      <c r="X90" s="41">
        <f>IFERROR(X87/H87,"0")+IFERROR(X88/H88,"0")+IFERROR(X89/H89,"0")</f>
        <v>32.407407407407405</v>
      </c>
      <c r="Y90" s="41">
        <f>IFERROR(Y87/H87,"0")+IFERROR(Y88/H88,"0")+IFERROR(Y89/H89,"0")</f>
        <v>33</v>
      </c>
      <c r="Z90" s="41">
        <f>IFERROR(IF(Z87="",0,Z87),"0")+IFERROR(IF(Z88="",0,Z88),"0")+IFERROR(IF(Z89="",0,Z89),"0")</f>
        <v>0.62634000000000001</v>
      </c>
      <c r="AA90" s="64"/>
      <c r="AB90" s="64"/>
      <c r="AC90" s="64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40" t="s">
        <v>68</v>
      </c>
      <c r="X91" s="41">
        <f>IFERROR(SUM(X87:X89),"0")</f>
        <v>350</v>
      </c>
      <c r="Y91" s="41">
        <f>IFERROR(SUM(Y87:Y89),"0")</f>
        <v>356.40000000000003</v>
      </c>
      <c r="Z91" s="40"/>
      <c r="AA91" s="64"/>
      <c r="AB91" s="64"/>
      <c r="AC91" s="64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63"/>
      <c r="AB92" s="63"/>
      <c r="AC92" s="63"/>
    </row>
    <row r="93" spans="1:68" ht="16.5" customHeight="1" x14ac:dyDescent="0.25">
      <c r="A93" s="60" t="s">
        <v>179</v>
      </c>
      <c r="B93" s="60" t="s">
        <v>180</v>
      </c>
      <c r="C93" s="34">
        <v>4301051712</v>
      </c>
      <c r="D93" s="553">
        <v>4607091386967</v>
      </c>
      <c r="E93" s="554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105</v>
      </c>
      <c r="L93" s="35"/>
      <c r="M93" s="36" t="s">
        <v>92</v>
      </c>
      <c r="N93" s="36"/>
      <c r="O93" s="35">
        <v>45</v>
      </c>
      <c r="P93" s="792" t="s">
        <v>181</v>
      </c>
      <c r="Q93" s="556"/>
      <c r="R93" s="556"/>
      <c r="S93" s="556"/>
      <c r="T93" s="557"/>
      <c r="U93" s="37"/>
      <c r="V93" s="37"/>
      <c r="W93" s="38" t="s">
        <v>68</v>
      </c>
      <c r="X93" s="56">
        <v>400</v>
      </c>
      <c r="Y93" s="53">
        <f>IFERROR(IF(X93="",0,CEILING((X93/$H93),1)*$H93),"")</f>
        <v>405</v>
      </c>
      <c r="Z93" s="39">
        <f>IFERROR(IF(Y93=0,"",ROUNDUP(Y93/H93,0)*0.01898),"")</f>
        <v>0.94900000000000007</v>
      </c>
      <c r="AA93" s="65"/>
      <c r="AB93" s="66"/>
      <c r="AC93" s="149" t="s">
        <v>182</v>
      </c>
      <c r="AG93" s="75"/>
      <c r="AJ93" s="79"/>
      <c r="AK93" s="79">
        <v>0</v>
      </c>
      <c r="BB93" s="150" t="s">
        <v>1</v>
      </c>
      <c r="BM93" s="75">
        <f>IFERROR(X93*I93/H93,"0")</f>
        <v>425.62962962962962</v>
      </c>
      <c r="BN93" s="75">
        <f>IFERROR(Y93*I93/H93,"0")</f>
        <v>430.95</v>
      </c>
      <c r="BO93" s="75">
        <f>IFERROR(1/J93*(X93/H93),"0")</f>
        <v>0.77160493827160492</v>
      </c>
      <c r="BP93" s="75">
        <f>IFERROR(1/J93*(Y93/H93),"0")</f>
        <v>0.78125</v>
      </c>
    </row>
    <row r="94" spans="1:68" ht="27" customHeight="1" x14ac:dyDescent="0.25">
      <c r="A94" s="60" t="s">
        <v>183</v>
      </c>
      <c r="B94" s="60" t="s">
        <v>184</v>
      </c>
      <c r="C94" s="34">
        <v>4301051788</v>
      </c>
      <c r="D94" s="553">
        <v>4680115884953</v>
      </c>
      <c r="E94" s="554"/>
      <c r="F94" s="59">
        <v>0.37</v>
      </c>
      <c r="G94" s="35">
        <v>6</v>
      </c>
      <c r="H94" s="59">
        <v>2.2200000000000002</v>
      </c>
      <c r="I94" s="59">
        <v>2.472</v>
      </c>
      <c r="J94" s="35">
        <v>182</v>
      </c>
      <c r="K94" s="35" t="s">
        <v>75</v>
      </c>
      <c r="L94" s="35"/>
      <c r="M94" s="36" t="s">
        <v>76</v>
      </c>
      <c r="N94" s="36"/>
      <c r="O94" s="35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7"/>
      <c r="V94" s="37"/>
      <c r="W94" s="38" t="s">
        <v>68</v>
      </c>
      <c r="X94" s="56">
        <v>0</v>
      </c>
      <c r="Y94" s="53">
        <f>IFERROR(IF(X94="",0,CEILING((X94/$H94),1)*$H94),"")</f>
        <v>0</v>
      </c>
      <c r="Z94" s="39" t="str">
        <f>IFERROR(IF(Y94=0,"",ROUNDUP(Y94/H94,0)*0.00651),"")</f>
        <v/>
      </c>
      <c r="AA94" s="65"/>
      <c r="AB94" s="66"/>
      <c r="AC94" s="151" t="s">
        <v>185</v>
      </c>
      <c r="AG94" s="75"/>
      <c r="AJ94" s="79"/>
      <c r="AK94" s="79">
        <v>0</v>
      </c>
      <c r="BB94" s="152" t="s">
        <v>1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t="27" customHeight="1" x14ac:dyDescent="0.25">
      <c r="A95" s="60" t="s">
        <v>186</v>
      </c>
      <c r="B95" s="60" t="s">
        <v>187</v>
      </c>
      <c r="C95" s="34">
        <v>4301051718</v>
      </c>
      <c r="D95" s="553">
        <v>4607091385731</v>
      </c>
      <c r="E95" s="554"/>
      <c r="F95" s="59">
        <v>0.45</v>
      </c>
      <c r="G95" s="35">
        <v>6</v>
      </c>
      <c r="H95" s="59">
        <v>2.7</v>
      </c>
      <c r="I95" s="59">
        <v>2.952</v>
      </c>
      <c r="J95" s="35">
        <v>182</v>
      </c>
      <c r="K95" s="35" t="s">
        <v>75</v>
      </c>
      <c r="L95" s="35"/>
      <c r="M95" s="36" t="s">
        <v>92</v>
      </c>
      <c r="N95" s="36"/>
      <c r="O95" s="35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7"/>
      <c r="V95" s="37"/>
      <c r="W95" s="38" t="s">
        <v>68</v>
      </c>
      <c r="X95" s="56">
        <v>600</v>
      </c>
      <c r="Y95" s="53">
        <f>IFERROR(IF(X95="",0,CEILING((X95/$H95),1)*$H95),"")</f>
        <v>602.1</v>
      </c>
      <c r="Z95" s="39">
        <f>IFERROR(IF(Y95=0,"",ROUNDUP(Y95/H95,0)*0.00651),"")</f>
        <v>1.45173</v>
      </c>
      <c r="AA95" s="65"/>
      <c r="AB95" s="66"/>
      <c r="AC95" s="153" t="s">
        <v>182</v>
      </c>
      <c r="AG95" s="75"/>
      <c r="AJ95" s="79"/>
      <c r="AK95" s="79">
        <v>0</v>
      </c>
      <c r="BB95" s="154" t="s">
        <v>1</v>
      </c>
      <c r="BM95" s="75">
        <f>IFERROR(X95*I95/H95,"0")</f>
        <v>656</v>
      </c>
      <c r="BN95" s="75">
        <f>IFERROR(Y95*I95/H95,"0")</f>
        <v>658.29599999999994</v>
      </c>
      <c r="BO95" s="75">
        <f>IFERROR(1/J95*(X95/H95),"0")</f>
        <v>1.2210012210012209</v>
      </c>
      <c r="BP95" s="75">
        <f>IFERROR(1/J95*(Y95/H95),"0")</f>
        <v>1.2252747252747254</v>
      </c>
    </row>
    <row r="96" spans="1:68" ht="16.5" customHeight="1" x14ac:dyDescent="0.25">
      <c r="A96" s="60" t="s">
        <v>188</v>
      </c>
      <c r="B96" s="60" t="s">
        <v>189</v>
      </c>
      <c r="C96" s="34">
        <v>4301051438</v>
      </c>
      <c r="D96" s="553">
        <v>4680115880894</v>
      </c>
      <c r="E96" s="554"/>
      <c r="F96" s="59">
        <v>0.33</v>
      </c>
      <c r="G96" s="35">
        <v>6</v>
      </c>
      <c r="H96" s="59">
        <v>1.98</v>
      </c>
      <c r="I96" s="59">
        <v>2.238</v>
      </c>
      <c r="J96" s="35">
        <v>182</v>
      </c>
      <c r="K96" s="35" t="s">
        <v>75</v>
      </c>
      <c r="L96" s="35"/>
      <c r="M96" s="36" t="s">
        <v>76</v>
      </c>
      <c r="N96" s="36"/>
      <c r="O96" s="35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7"/>
      <c r="V96" s="37"/>
      <c r="W96" s="38" t="s">
        <v>68</v>
      </c>
      <c r="X96" s="56">
        <v>100</v>
      </c>
      <c r="Y96" s="53">
        <f>IFERROR(IF(X96="",0,CEILING((X96/$H96),1)*$H96),"")</f>
        <v>100.98</v>
      </c>
      <c r="Z96" s="39">
        <f>IFERROR(IF(Y96=0,"",ROUNDUP(Y96/H96,0)*0.00651),"")</f>
        <v>0.33201000000000003</v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113.03030303030303</v>
      </c>
      <c r="BN96" s="75">
        <f>IFERROR(Y96*I96/H96,"0")</f>
        <v>114.13800000000001</v>
      </c>
      <c r="BO96" s="75">
        <f>IFERROR(1/J96*(X96/H96),"0")</f>
        <v>0.2775002775002775</v>
      </c>
      <c r="BP96" s="75">
        <f>IFERROR(1/J96*(Y96/H96),"0")</f>
        <v>0.28021978021978022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40" t="s">
        <v>71</v>
      </c>
      <c r="X97" s="41">
        <f>IFERROR(X93/H93,"0")+IFERROR(X94/H94,"0")+IFERROR(X95/H95,"0")+IFERROR(X96/H96,"0")</f>
        <v>322.10998877665543</v>
      </c>
      <c r="Y97" s="41">
        <f>IFERROR(Y93/H93,"0")+IFERROR(Y94/H94,"0")+IFERROR(Y95/H95,"0")+IFERROR(Y96/H96,"0")</f>
        <v>324</v>
      </c>
      <c r="Z97" s="41">
        <f>IFERROR(IF(Z93="",0,Z93),"0")+IFERROR(IF(Z94="",0,Z94),"0")+IFERROR(IF(Z95="",0,Z95),"0")+IFERROR(IF(Z96="",0,Z96),"0")</f>
        <v>2.7327400000000002</v>
      </c>
      <c r="AA97" s="64"/>
      <c r="AB97" s="64"/>
      <c r="AC97" s="64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40" t="s">
        <v>68</v>
      </c>
      <c r="X98" s="41">
        <f>IFERROR(SUM(X93:X96),"0")</f>
        <v>1100</v>
      </c>
      <c r="Y98" s="41">
        <f>IFERROR(SUM(Y93:Y96),"0")</f>
        <v>1108.08</v>
      </c>
      <c r="Z98" s="40"/>
      <c r="AA98" s="64"/>
      <c r="AB98" s="64"/>
      <c r="AC98" s="64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62"/>
      <c r="AB99" s="62"/>
      <c r="AC99" s="62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63"/>
      <c r="AB100" s="63"/>
      <c r="AC100" s="63"/>
    </row>
    <row r="101" spans="1:68" ht="27" customHeight="1" x14ac:dyDescent="0.25">
      <c r="A101" s="60" t="s">
        <v>192</v>
      </c>
      <c r="B101" s="60" t="s">
        <v>193</v>
      </c>
      <c r="C101" s="34">
        <v>4301011514</v>
      </c>
      <c r="D101" s="553">
        <v>4680115882133</v>
      </c>
      <c r="E101" s="554"/>
      <c r="F101" s="59">
        <v>1.35</v>
      </c>
      <c r="G101" s="35">
        <v>8</v>
      </c>
      <c r="H101" s="59">
        <v>10.8</v>
      </c>
      <c r="I101" s="59">
        <v>11.234999999999999</v>
      </c>
      <c r="J101" s="35">
        <v>64</v>
      </c>
      <c r="K101" s="35" t="s">
        <v>105</v>
      </c>
      <c r="L101" s="35"/>
      <c r="M101" s="36" t="s">
        <v>106</v>
      </c>
      <c r="N101" s="36"/>
      <c r="O101" s="35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7"/>
      <c r="V101" s="37"/>
      <c r="W101" s="38" t="s">
        <v>68</v>
      </c>
      <c r="X101" s="56">
        <v>250</v>
      </c>
      <c r="Y101" s="53">
        <f>IFERROR(IF(X101="",0,CEILING((X101/$H101),1)*$H101),"")</f>
        <v>259.20000000000005</v>
      </c>
      <c r="Z101" s="39">
        <f>IFERROR(IF(Y101=0,"",ROUNDUP(Y101/H101,0)*0.01898),"")</f>
        <v>0.45552000000000004</v>
      </c>
      <c r="AA101" s="65"/>
      <c r="AB101" s="66"/>
      <c r="AC101" s="157" t="s">
        <v>194</v>
      </c>
      <c r="AG101" s="75"/>
      <c r="AJ101" s="79"/>
      <c r="AK101" s="79">
        <v>0</v>
      </c>
      <c r="BB101" s="158" t="s">
        <v>1</v>
      </c>
      <c r="BM101" s="75">
        <f>IFERROR(X101*I101/H101,"0")</f>
        <v>260.0694444444444</v>
      </c>
      <c r="BN101" s="75">
        <f>IFERROR(Y101*I101/H101,"0")</f>
        <v>269.64000000000004</v>
      </c>
      <c r="BO101" s="75">
        <f>IFERROR(1/J101*(X101/H101),"0")</f>
        <v>0.36168981481481477</v>
      </c>
      <c r="BP101" s="75">
        <f>IFERROR(1/J101*(Y101/H101),"0")</f>
        <v>0.37500000000000006</v>
      </c>
    </row>
    <row r="102" spans="1:68" ht="27" customHeight="1" x14ac:dyDescent="0.25">
      <c r="A102" s="60" t="s">
        <v>195</v>
      </c>
      <c r="B102" s="60" t="s">
        <v>196</v>
      </c>
      <c r="C102" s="34">
        <v>4301011417</v>
      </c>
      <c r="D102" s="553">
        <v>4680115880269</v>
      </c>
      <c r="E102" s="554"/>
      <c r="F102" s="59">
        <v>0.375</v>
      </c>
      <c r="G102" s="35">
        <v>10</v>
      </c>
      <c r="H102" s="59">
        <v>3.75</v>
      </c>
      <c r="I102" s="59">
        <v>3.96</v>
      </c>
      <c r="J102" s="35">
        <v>132</v>
      </c>
      <c r="K102" s="35" t="s">
        <v>110</v>
      </c>
      <c r="L102" s="35"/>
      <c r="M102" s="36" t="s">
        <v>76</v>
      </c>
      <c r="N102" s="36"/>
      <c r="O102" s="35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7"/>
      <c r="V102" s="37"/>
      <c r="W102" s="38" t="s">
        <v>68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/>
      <c r="AB102" s="66"/>
      <c r="AC102" s="159" t="s">
        <v>194</v>
      </c>
      <c r="AG102" s="75"/>
      <c r="AJ102" s="79"/>
      <c r="AK102" s="79">
        <v>0</v>
      </c>
      <c r="BB102" s="160" t="s">
        <v>1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customHeight="1" x14ac:dyDescent="0.25">
      <c r="A103" s="60" t="s">
        <v>197</v>
      </c>
      <c r="B103" s="60" t="s">
        <v>198</v>
      </c>
      <c r="C103" s="34">
        <v>4301011415</v>
      </c>
      <c r="D103" s="553">
        <v>4680115880429</v>
      </c>
      <c r="E103" s="554"/>
      <c r="F103" s="59">
        <v>0.45</v>
      </c>
      <c r="G103" s="35">
        <v>10</v>
      </c>
      <c r="H103" s="59">
        <v>4.5</v>
      </c>
      <c r="I103" s="59">
        <v>4.71</v>
      </c>
      <c r="J103" s="35">
        <v>132</v>
      </c>
      <c r="K103" s="35" t="s">
        <v>110</v>
      </c>
      <c r="L103" s="35"/>
      <c r="M103" s="36" t="s">
        <v>76</v>
      </c>
      <c r="N103" s="36"/>
      <c r="O103" s="35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7"/>
      <c r="V103" s="37"/>
      <c r="W103" s="38" t="s">
        <v>68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/>
      <c r="AB103" s="66"/>
      <c r="AC103" s="161" t="s">
        <v>194</v>
      </c>
      <c r="AG103" s="75"/>
      <c r="AJ103" s="79"/>
      <c r="AK103" s="79">
        <v>0</v>
      </c>
      <c r="BB103" s="162" t="s">
        <v>1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customHeight="1" x14ac:dyDescent="0.25">
      <c r="A104" s="60" t="s">
        <v>199</v>
      </c>
      <c r="B104" s="60" t="s">
        <v>200</v>
      </c>
      <c r="C104" s="34">
        <v>4301011462</v>
      </c>
      <c r="D104" s="553">
        <v>4680115881457</v>
      </c>
      <c r="E104" s="554"/>
      <c r="F104" s="59">
        <v>0.75</v>
      </c>
      <c r="G104" s="35">
        <v>6</v>
      </c>
      <c r="H104" s="59">
        <v>4.5</v>
      </c>
      <c r="I104" s="59">
        <v>4.71</v>
      </c>
      <c r="J104" s="35">
        <v>132</v>
      </c>
      <c r="K104" s="35" t="s">
        <v>110</v>
      </c>
      <c r="L104" s="35"/>
      <c r="M104" s="36" t="s">
        <v>76</v>
      </c>
      <c r="N104" s="36"/>
      <c r="O104" s="35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/>
      <c r="AB104" s="66"/>
      <c r="AC104" s="163" t="s">
        <v>194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40" t="s">
        <v>71</v>
      </c>
      <c r="X105" s="41">
        <f>IFERROR(X101/H101,"0")+IFERROR(X102/H102,"0")+IFERROR(X103/H103,"0")+IFERROR(X104/H104,"0")</f>
        <v>23.148148148148145</v>
      </c>
      <c r="Y105" s="41">
        <f>IFERROR(Y101/H101,"0")+IFERROR(Y102/H102,"0")+IFERROR(Y103/H103,"0")+IFERROR(Y104/H104,"0")</f>
        <v>24.000000000000004</v>
      </c>
      <c r="Z105" s="41">
        <f>IFERROR(IF(Z101="",0,Z101),"0")+IFERROR(IF(Z102="",0,Z102),"0")+IFERROR(IF(Z103="",0,Z103),"0")+IFERROR(IF(Z104="",0,Z104),"0")</f>
        <v>0.45552000000000004</v>
      </c>
      <c r="AA105" s="64"/>
      <c r="AB105" s="64"/>
      <c r="AC105" s="64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40" t="s">
        <v>68</v>
      </c>
      <c r="X106" s="41">
        <f>IFERROR(SUM(X101:X104),"0")</f>
        <v>250</v>
      </c>
      <c r="Y106" s="41">
        <f>IFERROR(SUM(Y101:Y104),"0")</f>
        <v>259.20000000000005</v>
      </c>
      <c r="Z106" s="40"/>
      <c r="AA106" s="64"/>
      <c r="AB106" s="64"/>
      <c r="AC106" s="64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63"/>
      <c r="AB107" s="63"/>
      <c r="AC107" s="63"/>
    </row>
    <row r="108" spans="1:68" ht="16.5" customHeight="1" x14ac:dyDescent="0.25">
      <c r="A108" s="60" t="s">
        <v>201</v>
      </c>
      <c r="B108" s="60" t="s">
        <v>202</v>
      </c>
      <c r="C108" s="34">
        <v>4301020345</v>
      </c>
      <c r="D108" s="553">
        <v>4680115881488</v>
      </c>
      <c r="E108" s="554"/>
      <c r="F108" s="59">
        <v>1.35</v>
      </c>
      <c r="G108" s="35">
        <v>8</v>
      </c>
      <c r="H108" s="59">
        <v>10.8</v>
      </c>
      <c r="I108" s="59">
        <v>11.234999999999999</v>
      </c>
      <c r="J108" s="35">
        <v>64</v>
      </c>
      <c r="K108" s="35" t="s">
        <v>105</v>
      </c>
      <c r="L108" s="35"/>
      <c r="M108" s="36" t="s">
        <v>106</v>
      </c>
      <c r="N108" s="36"/>
      <c r="O108" s="35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7"/>
      <c r="V108" s="37"/>
      <c r="W108" s="38" t="s">
        <v>68</v>
      </c>
      <c r="X108" s="56">
        <v>100</v>
      </c>
      <c r="Y108" s="53">
        <f>IFERROR(IF(X108="",0,CEILING((X108/$H108),1)*$H108),"")</f>
        <v>108</v>
      </c>
      <c r="Z108" s="39">
        <f>IFERROR(IF(Y108=0,"",ROUNDUP(Y108/H108,0)*0.01898),"")</f>
        <v>0.1898</v>
      </c>
      <c r="AA108" s="65"/>
      <c r="AB108" s="66"/>
      <c r="AC108" s="165" t="s">
        <v>203</v>
      </c>
      <c r="AG108" s="75"/>
      <c r="AJ108" s="79"/>
      <c r="AK108" s="79">
        <v>0</v>
      </c>
      <c r="BB108" s="166" t="s">
        <v>1</v>
      </c>
      <c r="BM108" s="75">
        <f>IFERROR(X108*I108/H108,"0")</f>
        <v>104.02777777777777</v>
      </c>
      <c r="BN108" s="75">
        <f>IFERROR(Y108*I108/H108,"0")</f>
        <v>112.34999999999998</v>
      </c>
      <c r="BO108" s="75">
        <f>IFERROR(1/J108*(X108/H108),"0")</f>
        <v>0.14467592592592593</v>
      </c>
      <c r="BP108" s="75">
        <f>IFERROR(1/J108*(Y108/H108),"0")</f>
        <v>0.15625</v>
      </c>
    </row>
    <row r="109" spans="1:68" ht="16.5" customHeight="1" x14ac:dyDescent="0.25">
      <c r="A109" s="60" t="s">
        <v>204</v>
      </c>
      <c r="B109" s="60" t="s">
        <v>205</v>
      </c>
      <c r="C109" s="34">
        <v>4301020346</v>
      </c>
      <c r="D109" s="553">
        <v>4680115882775</v>
      </c>
      <c r="E109" s="554"/>
      <c r="F109" s="59">
        <v>0.3</v>
      </c>
      <c r="G109" s="35">
        <v>8</v>
      </c>
      <c r="H109" s="59">
        <v>2.4</v>
      </c>
      <c r="I109" s="59">
        <v>2.5</v>
      </c>
      <c r="J109" s="35">
        <v>234</v>
      </c>
      <c r="K109" s="35" t="s">
        <v>66</v>
      </c>
      <c r="L109" s="35"/>
      <c r="M109" s="36" t="s">
        <v>106</v>
      </c>
      <c r="N109" s="36"/>
      <c r="O109" s="35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7"/>
      <c r="V109" s="37"/>
      <c r="W109" s="38" t="s">
        <v>68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IFERROR(IF(Y109=0,"",ROUNDUP(Y109/H109,0)*0.00502),"")</f>
        <v/>
      </c>
      <c r="AA109" s="65"/>
      <c r="AB109" s="66"/>
      <c r="AC109" s="167" t="s">
        <v>203</v>
      </c>
      <c r="AG109" s="75"/>
      <c r="AJ109" s="79"/>
      <c r="AK109" s="79">
        <v>0</v>
      </c>
      <c r="BB109" s="168" t="s">
        <v>1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206</v>
      </c>
      <c r="B110" s="60" t="s">
        <v>207</v>
      </c>
      <c r="C110" s="34">
        <v>4301020344</v>
      </c>
      <c r="D110" s="553">
        <v>4680115880658</v>
      </c>
      <c r="E110" s="554"/>
      <c r="F110" s="59">
        <v>0.4</v>
      </c>
      <c r="G110" s="35">
        <v>6</v>
      </c>
      <c r="H110" s="59">
        <v>2.4</v>
      </c>
      <c r="I110" s="59">
        <v>2.58</v>
      </c>
      <c r="J110" s="35">
        <v>182</v>
      </c>
      <c r="K110" s="35" t="s">
        <v>75</v>
      </c>
      <c r="L110" s="35"/>
      <c r="M110" s="36" t="s">
        <v>106</v>
      </c>
      <c r="N110" s="36"/>
      <c r="O110" s="35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7"/>
      <c r="V110" s="37"/>
      <c r="W110" s="38" t="s">
        <v>68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IFERROR(IF(Y110=0,"",ROUNDUP(Y110/H110,0)*0.00651),"")</f>
        <v/>
      </c>
      <c r="AA110" s="65"/>
      <c r="AB110" s="66"/>
      <c r="AC110" s="169" t="s">
        <v>203</v>
      </c>
      <c r="AG110" s="75"/>
      <c r="AJ110" s="79"/>
      <c r="AK110" s="79">
        <v>0</v>
      </c>
      <c r="BB110" s="170" t="s">
        <v>1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40" t="s">
        <v>71</v>
      </c>
      <c r="X111" s="41">
        <f>IFERROR(X108/H108,"0")+IFERROR(X109/H109,"0")+IFERROR(X110/H110,"0")</f>
        <v>9.2592592592592595</v>
      </c>
      <c r="Y111" s="41">
        <f>IFERROR(Y108/H108,"0")+IFERROR(Y109/H109,"0")+IFERROR(Y110/H110,"0")</f>
        <v>10</v>
      </c>
      <c r="Z111" s="41">
        <f>IFERROR(IF(Z108="",0,Z108),"0")+IFERROR(IF(Z109="",0,Z109),"0")+IFERROR(IF(Z110="",0,Z110),"0")</f>
        <v>0.1898</v>
      </c>
      <c r="AA111" s="64"/>
      <c r="AB111" s="64"/>
      <c r="AC111" s="64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40" t="s">
        <v>68</v>
      </c>
      <c r="X112" s="41">
        <f>IFERROR(SUM(X108:X110),"0")</f>
        <v>100</v>
      </c>
      <c r="Y112" s="41">
        <f>IFERROR(SUM(Y108:Y110),"0")</f>
        <v>108</v>
      </c>
      <c r="Z112" s="40"/>
      <c r="AA112" s="64"/>
      <c r="AB112" s="64"/>
      <c r="AC112" s="64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63"/>
      <c r="AB113" s="63"/>
      <c r="AC113" s="63"/>
    </row>
    <row r="114" spans="1:68" ht="16.5" customHeight="1" x14ac:dyDescent="0.25">
      <c r="A114" s="60" t="s">
        <v>208</v>
      </c>
      <c r="B114" s="60" t="s">
        <v>209</v>
      </c>
      <c r="C114" s="34">
        <v>4301051724</v>
      </c>
      <c r="D114" s="553">
        <v>4607091385168</v>
      </c>
      <c r="E114" s="554"/>
      <c r="F114" s="59">
        <v>1.35</v>
      </c>
      <c r="G114" s="35">
        <v>6</v>
      </c>
      <c r="H114" s="59">
        <v>8.1</v>
      </c>
      <c r="I114" s="59">
        <v>8.6129999999999995</v>
      </c>
      <c r="J114" s="35">
        <v>64</v>
      </c>
      <c r="K114" s="35" t="s">
        <v>105</v>
      </c>
      <c r="L114" s="35"/>
      <c r="M114" s="36" t="s">
        <v>92</v>
      </c>
      <c r="N114" s="36"/>
      <c r="O114" s="35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7"/>
      <c r="V114" s="37"/>
      <c r="W114" s="38" t="s">
        <v>68</v>
      </c>
      <c r="X114" s="56">
        <v>300</v>
      </c>
      <c r="Y114" s="53">
        <f>IFERROR(IF(X114="",0,CEILING((X114/$H114),1)*$H114),"")</f>
        <v>307.8</v>
      </c>
      <c r="Z114" s="39">
        <f>IFERROR(IF(Y114=0,"",ROUNDUP(Y114/H114,0)*0.01898),"")</f>
        <v>0.72123999999999999</v>
      </c>
      <c r="AA114" s="65"/>
      <c r="AB114" s="66"/>
      <c r="AC114" s="171" t="s">
        <v>210</v>
      </c>
      <c r="AG114" s="75"/>
      <c r="AJ114" s="79"/>
      <c r="AK114" s="79">
        <v>0</v>
      </c>
      <c r="BB114" s="172" t="s">
        <v>1</v>
      </c>
      <c r="BM114" s="75">
        <f>IFERROR(X114*I114/H114,"0")</f>
        <v>318.99999999999994</v>
      </c>
      <c r="BN114" s="75">
        <f>IFERROR(Y114*I114/H114,"0")</f>
        <v>327.29400000000004</v>
      </c>
      <c r="BO114" s="75">
        <f>IFERROR(1/J114*(X114/H114),"0")</f>
        <v>0.57870370370370372</v>
      </c>
      <c r="BP114" s="75">
        <f>IFERROR(1/J114*(Y114/H114),"0")</f>
        <v>0.59375</v>
      </c>
    </row>
    <row r="115" spans="1:68" ht="27" customHeight="1" x14ac:dyDescent="0.25">
      <c r="A115" s="60" t="s">
        <v>211</v>
      </c>
      <c r="B115" s="60" t="s">
        <v>212</v>
      </c>
      <c r="C115" s="34">
        <v>4301051730</v>
      </c>
      <c r="D115" s="553">
        <v>4607091383256</v>
      </c>
      <c r="E115" s="554"/>
      <c r="F115" s="59">
        <v>0.33</v>
      </c>
      <c r="G115" s="35">
        <v>6</v>
      </c>
      <c r="H115" s="59">
        <v>1.98</v>
      </c>
      <c r="I115" s="59">
        <v>2.226</v>
      </c>
      <c r="J115" s="35">
        <v>182</v>
      </c>
      <c r="K115" s="35" t="s">
        <v>75</v>
      </c>
      <c r="L115" s="35"/>
      <c r="M115" s="36" t="s">
        <v>92</v>
      </c>
      <c r="N115" s="36"/>
      <c r="O115" s="35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7"/>
      <c r="V115" s="37"/>
      <c r="W115" s="38" t="s">
        <v>68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/>
      <c r="AB115" s="66"/>
      <c r="AC115" s="173" t="s">
        <v>210</v>
      </c>
      <c r="AG115" s="75"/>
      <c r="AJ115" s="79"/>
      <c r="AK115" s="79">
        <v>0</v>
      </c>
      <c r="BB115" s="174" t="s">
        <v>1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213</v>
      </c>
      <c r="B116" s="60" t="s">
        <v>214</v>
      </c>
      <c r="C116" s="34">
        <v>4301051721</v>
      </c>
      <c r="D116" s="553">
        <v>4607091385748</v>
      </c>
      <c r="E116" s="554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75</v>
      </c>
      <c r="L116" s="35"/>
      <c r="M116" s="36" t="s">
        <v>92</v>
      </c>
      <c r="N116" s="36"/>
      <c r="O116" s="35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7"/>
      <c r="V116" s="37"/>
      <c r="W116" s="38" t="s">
        <v>68</v>
      </c>
      <c r="X116" s="56">
        <v>600</v>
      </c>
      <c r="Y116" s="53">
        <f>IFERROR(IF(X116="",0,CEILING((X116/$H116),1)*$H116),"")</f>
        <v>602.1</v>
      </c>
      <c r="Z116" s="39">
        <f>IFERROR(IF(Y116=0,"",ROUNDUP(Y116/H116,0)*0.00651),"")</f>
        <v>1.45173</v>
      </c>
      <c r="AA116" s="65"/>
      <c r="AB116" s="66"/>
      <c r="AC116" s="175" t="s">
        <v>210</v>
      </c>
      <c r="AG116" s="75"/>
      <c r="AJ116" s="79"/>
      <c r="AK116" s="79">
        <v>0</v>
      </c>
      <c r="BB116" s="176" t="s">
        <v>1</v>
      </c>
      <c r="BM116" s="75">
        <f>IFERROR(X116*I116/H116,"0")</f>
        <v>656</v>
      </c>
      <c r="BN116" s="75">
        <f>IFERROR(Y116*I116/H116,"0")</f>
        <v>658.29599999999994</v>
      </c>
      <c r="BO116" s="75">
        <f>IFERROR(1/J116*(X116/H116),"0")</f>
        <v>1.2210012210012209</v>
      </c>
      <c r="BP116" s="75">
        <f>IFERROR(1/J116*(Y116/H116),"0")</f>
        <v>1.2252747252747254</v>
      </c>
    </row>
    <row r="117" spans="1:68" ht="16.5" customHeight="1" x14ac:dyDescent="0.25">
      <c r="A117" s="60" t="s">
        <v>215</v>
      </c>
      <c r="B117" s="60" t="s">
        <v>216</v>
      </c>
      <c r="C117" s="34">
        <v>4301051740</v>
      </c>
      <c r="D117" s="553">
        <v>4680115884533</v>
      </c>
      <c r="E117" s="554"/>
      <c r="F117" s="59">
        <v>0.3</v>
      </c>
      <c r="G117" s="35">
        <v>6</v>
      </c>
      <c r="H117" s="59">
        <v>1.8</v>
      </c>
      <c r="I117" s="59">
        <v>1.98</v>
      </c>
      <c r="J117" s="35">
        <v>182</v>
      </c>
      <c r="K117" s="35" t="s">
        <v>75</v>
      </c>
      <c r="L117" s="35"/>
      <c r="M117" s="36" t="s">
        <v>76</v>
      </c>
      <c r="N117" s="36"/>
      <c r="O117" s="35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7"/>
      <c r="V117" s="37"/>
      <c r="W117" s="38" t="s">
        <v>68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IFERROR(IF(Y117=0,"",ROUNDUP(Y117/H117,0)*0.00651),"")</f>
        <v/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40" t="s">
        <v>71</v>
      </c>
      <c r="X118" s="41">
        <f>IFERROR(X114/H114,"0")+IFERROR(X115/H115,"0")+IFERROR(X116/H116,"0")+IFERROR(X117/H117,"0")</f>
        <v>259.25925925925924</v>
      </c>
      <c r="Y118" s="41">
        <f>IFERROR(Y114/H114,"0")+IFERROR(Y115/H115,"0")+IFERROR(Y116/H116,"0")+IFERROR(Y117/H117,"0")</f>
        <v>261</v>
      </c>
      <c r="Z118" s="41">
        <f>IFERROR(IF(Z114="",0,Z114),"0")+IFERROR(IF(Z115="",0,Z115),"0")+IFERROR(IF(Z116="",0,Z116),"0")+IFERROR(IF(Z117="",0,Z117),"0")</f>
        <v>2.1729699999999998</v>
      </c>
      <c r="AA118" s="64"/>
      <c r="AB118" s="64"/>
      <c r="AC118" s="64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40" t="s">
        <v>68</v>
      </c>
      <c r="X119" s="41">
        <f>IFERROR(SUM(X114:X117),"0")</f>
        <v>900</v>
      </c>
      <c r="Y119" s="41">
        <f>IFERROR(SUM(Y114:Y117),"0")</f>
        <v>909.90000000000009</v>
      </c>
      <c r="Z119" s="40"/>
      <c r="AA119" s="64"/>
      <c r="AB119" s="64"/>
      <c r="AC119" s="64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63"/>
      <c r="AB120" s="63"/>
      <c r="AC120" s="63"/>
    </row>
    <row r="121" spans="1:68" ht="27" customHeight="1" x14ac:dyDescent="0.25">
      <c r="A121" s="60" t="s">
        <v>218</v>
      </c>
      <c r="B121" s="60" t="s">
        <v>219</v>
      </c>
      <c r="C121" s="34">
        <v>4301060357</v>
      </c>
      <c r="D121" s="553">
        <v>4680115882652</v>
      </c>
      <c r="E121" s="554"/>
      <c r="F121" s="59">
        <v>0.33</v>
      </c>
      <c r="G121" s="35">
        <v>6</v>
      </c>
      <c r="H121" s="59">
        <v>1.98</v>
      </c>
      <c r="I121" s="59">
        <v>2.82</v>
      </c>
      <c r="J121" s="35">
        <v>182</v>
      </c>
      <c r="K121" s="35" t="s">
        <v>75</v>
      </c>
      <c r="L121" s="35"/>
      <c r="M121" s="36" t="s">
        <v>76</v>
      </c>
      <c r="N121" s="36"/>
      <c r="O121" s="35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7"/>
      <c r="V121" s="37"/>
      <c r="W121" s="38" t="s">
        <v>68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79" t="s">
        <v>220</v>
      </c>
      <c r="AG121" s="75"/>
      <c r="AJ121" s="79"/>
      <c r="AK121" s="79">
        <v>0</v>
      </c>
      <c r="BB121" s="180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221</v>
      </c>
      <c r="B122" s="60" t="s">
        <v>222</v>
      </c>
      <c r="C122" s="34">
        <v>4301060317</v>
      </c>
      <c r="D122" s="553">
        <v>4680115880238</v>
      </c>
      <c r="E122" s="554"/>
      <c r="F122" s="59">
        <v>0.33</v>
      </c>
      <c r="G122" s="35">
        <v>6</v>
      </c>
      <c r="H122" s="59">
        <v>1.98</v>
      </c>
      <c r="I122" s="59">
        <v>2.238</v>
      </c>
      <c r="J122" s="35">
        <v>182</v>
      </c>
      <c r="K122" s="35" t="s">
        <v>75</v>
      </c>
      <c r="L122" s="35"/>
      <c r="M122" s="36" t="s">
        <v>76</v>
      </c>
      <c r="N122" s="36"/>
      <c r="O122" s="35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7"/>
      <c r="V122" s="37"/>
      <c r="W122" s="38" t="s">
        <v>68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1" t="s">
        <v>223</v>
      </c>
      <c r="AG122" s="75"/>
      <c r="AJ122" s="79"/>
      <c r="AK122" s="79">
        <v>0</v>
      </c>
      <c r="BB122" s="182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40" t="s">
        <v>71</v>
      </c>
      <c r="X123" s="41">
        <f>IFERROR(X121/H121,"0")+IFERROR(X122/H122,"0")</f>
        <v>0</v>
      </c>
      <c r="Y123" s="41">
        <f>IFERROR(Y121/H121,"0")+IFERROR(Y122/H122,"0")</f>
        <v>0</v>
      </c>
      <c r="Z123" s="41">
        <f>IFERROR(IF(Z121="",0,Z121),"0")+IFERROR(IF(Z122="",0,Z122),"0")</f>
        <v>0</v>
      </c>
      <c r="AA123" s="64"/>
      <c r="AB123" s="64"/>
      <c r="AC123" s="64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40" t="s">
        <v>68</v>
      </c>
      <c r="X124" s="41">
        <f>IFERROR(SUM(X121:X122),"0")</f>
        <v>0</v>
      </c>
      <c r="Y124" s="41">
        <f>IFERROR(SUM(Y121:Y122),"0")</f>
        <v>0</v>
      </c>
      <c r="Z124" s="40"/>
      <c r="AA124" s="64"/>
      <c r="AB124" s="64"/>
      <c r="AC124" s="64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62"/>
      <c r="AB125" s="62"/>
      <c r="AC125" s="62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63"/>
      <c r="AB126" s="63"/>
      <c r="AC126" s="63"/>
    </row>
    <row r="127" spans="1:68" ht="27" customHeight="1" x14ac:dyDescent="0.25">
      <c r="A127" s="60" t="s">
        <v>225</v>
      </c>
      <c r="B127" s="60" t="s">
        <v>226</v>
      </c>
      <c r="C127" s="34">
        <v>4301011564</v>
      </c>
      <c r="D127" s="553">
        <v>4680115882577</v>
      </c>
      <c r="E127" s="554"/>
      <c r="F127" s="59">
        <v>0.4</v>
      </c>
      <c r="G127" s="35">
        <v>8</v>
      </c>
      <c r="H127" s="59">
        <v>3.2</v>
      </c>
      <c r="I127" s="59">
        <v>3.38</v>
      </c>
      <c r="J127" s="35">
        <v>182</v>
      </c>
      <c r="K127" s="35" t="s">
        <v>75</v>
      </c>
      <c r="L127" s="35"/>
      <c r="M127" s="36" t="s">
        <v>97</v>
      </c>
      <c r="N127" s="36"/>
      <c r="O127" s="35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83" t="s">
        <v>227</v>
      </c>
      <c r="AG127" s="75"/>
      <c r="AJ127" s="79"/>
      <c r="AK127" s="79">
        <v>0</v>
      </c>
      <c r="BB127" s="184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225</v>
      </c>
      <c r="B128" s="60" t="s">
        <v>228</v>
      </c>
      <c r="C128" s="34">
        <v>4301011562</v>
      </c>
      <c r="D128" s="553">
        <v>4680115882577</v>
      </c>
      <c r="E128" s="554"/>
      <c r="F128" s="59">
        <v>0.4</v>
      </c>
      <c r="G128" s="35">
        <v>8</v>
      </c>
      <c r="H128" s="59">
        <v>3.2</v>
      </c>
      <c r="I128" s="59">
        <v>3.38</v>
      </c>
      <c r="J128" s="35">
        <v>182</v>
      </c>
      <c r="K128" s="35" t="s">
        <v>75</v>
      </c>
      <c r="L128" s="35"/>
      <c r="M128" s="36" t="s">
        <v>97</v>
      </c>
      <c r="N128" s="36"/>
      <c r="O128" s="35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85" t="s">
        <v>227</v>
      </c>
      <c r="AG128" s="75"/>
      <c r="AJ128" s="79"/>
      <c r="AK128" s="79">
        <v>0</v>
      </c>
      <c r="BB128" s="186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40" t="s">
        <v>71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63"/>
      <c r="AB131" s="63"/>
      <c r="AC131" s="63"/>
    </row>
    <row r="132" spans="1:68" ht="27" customHeight="1" x14ac:dyDescent="0.25">
      <c r="A132" s="60" t="s">
        <v>229</v>
      </c>
      <c r="B132" s="60" t="s">
        <v>230</v>
      </c>
      <c r="C132" s="34">
        <v>4301031234</v>
      </c>
      <c r="D132" s="553">
        <v>4680115883444</v>
      </c>
      <c r="E132" s="554"/>
      <c r="F132" s="59">
        <v>0.35</v>
      </c>
      <c r="G132" s="35">
        <v>8</v>
      </c>
      <c r="H132" s="59">
        <v>2.8</v>
      </c>
      <c r="I132" s="59">
        <v>3.0680000000000001</v>
      </c>
      <c r="J132" s="35">
        <v>182</v>
      </c>
      <c r="K132" s="35" t="s">
        <v>75</v>
      </c>
      <c r="L132" s="35"/>
      <c r="M132" s="36" t="s">
        <v>97</v>
      </c>
      <c r="N132" s="36"/>
      <c r="O132" s="35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7"/>
      <c r="V132" s="37"/>
      <c r="W132" s="38" t="s">
        <v>68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87" t="s">
        <v>231</v>
      </c>
      <c r="AG132" s="75"/>
      <c r="AJ132" s="79"/>
      <c r="AK132" s="79">
        <v>0</v>
      </c>
      <c r="BB132" s="188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229</v>
      </c>
      <c r="B133" s="60" t="s">
        <v>232</v>
      </c>
      <c r="C133" s="34">
        <v>4301031235</v>
      </c>
      <c r="D133" s="553">
        <v>4680115883444</v>
      </c>
      <c r="E133" s="554"/>
      <c r="F133" s="59">
        <v>0.35</v>
      </c>
      <c r="G133" s="35">
        <v>8</v>
      </c>
      <c r="H133" s="59">
        <v>2.8</v>
      </c>
      <c r="I133" s="59">
        <v>3.0680000000000001</v>
      </c>
      <c r="J133" s="35">
        <v>182</v>
      </c>
      <c r="K133" s="35" t="s">
        <v>75</v>
      </c>
      <c r="L133" s="35"/>
      <c r="M133" s="36" t="s">
        <v>97</v>
      </c>
      <c r="N133" s="36"/>
      <c r="O133" s="35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89" t="s">
        <v>231</v>
      </c>
      <c r="AG133" s="75"/>
      <c r="AJ133" s="79"/>
      <c r="AK133" s="79">
        <v>0</v>
      </c>
      <c r="BB133" s="190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40" t="s">
        <v>71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40" t="s">
        <v>68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63"/>
      <c r="AB136" s="63"/>
      <c r="AC136" s="63"/>
    </row>
    <row r="137" spans="1:68" ht="16.5" customHeight="1" x14ac:dyDescent="0.25">
      <c r="A137" s="60" t="s">
        <v>233</v>
      </c>
      <c r="B137" s="60" t="s">
        <v>234</v>
      </c>
      <c r="C137" s="34">
        <v>4301051477</v>
      </c>
      <c r="D137" s="553">
        <v>4680115882584</v>
      </c>
      <c r="E137" s="554"/>
      <c r="F137" s="59">
        <v>0.33</v>
      </c>
      <c r="G137" s="35">
        <v>8</v>
      </c>
      <c r="H137" s="59">
        <v>2.64</v>
      </c>
      <c r="I137" s="59">
        <v>2.9079999999999999</v>
      </c>
      <c r="J137" s="35">
        <v>182</v>
      </c>
      <c r="K137" s="35" t="s">
        <v>75</v>
      </c>
      <c r="L137" s="35"/>
      <c r="M137" s="36" t="s">
        <v>97</v>
      </c>
      <c r="N137" s="36"/>
      <c r="O137" s="35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7"/>
      <c r="V137" s="37"/>
      <c r="W137" s="38" t="s">
        <v>68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1" t="s">
        <v>227</v>
      </c>
      <c r="AG137" s="75"/>
      <c r="AJ137" s="79"/>
      <c r="AK137" s="79">
        <v>0</v>
      </c>
      <c r="BB137" s="192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233</v>
      </c>
      <c r="B138" s="60" t="s">
        <v>235</v>
      </c>
      <c r="C138" s="34">
        <v>4301051476</v>
      </c>
      <c r="D138" s="553">
        <v>4680115882584</v>
      </c>
      <c r="E138" s="554"/>
      <c r="F138" s="59">
        <v>0.33</v>
      </c>
      <c r="G138" s="35">
        <v>8</v>
      </c>
      <c r="H138" s="59">
        <v>2.64</v>
      </c>
      <c r="I138" s="59">
        <v>2.9079999999999999</v>
      </c>
      <c r="J138" s="35">
        <v>182</v>
      </c>
      <c r="K138" s="35" t="s">
        <v>75</v>
      </c>
      <c r="L138" s="35"/>
      <c r="M138" s="36" t="s">
        <v>97</v>
      </c>
      <c r="N138" s="36"/>
      <c r="O138" s="35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3" t="s">
        <v>227</v>
      </c>
      <c r="AG138" s="75"/>
      <c r="AJ138" s="79"/>
      <c r="AK138" s="79">
        <v>0</v>
      </c>
      <c r="BB138" s="194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40" t="s">
        <v>71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40" t="s">
        <v>68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62"/>
      <c r="AB141" s="62"/>
      <c r="AC141" s="62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63"/>
      <c r="AB142" s="63"/>
      <c r="AC142" s="63"/>
    </row>
    <row r="143" spans="1:68" ht="27" customHeight="1" x14ac:dyDescent="0.25">
      <c r="A143" s="60" t="s">
        <v>236</v>
      </c>
      <c r="B143" s="60" t="s">
        <v>237</v>
      </c>
      <c r="C143" s="34">
        <v>4301011705</v>
      </c>
      <c r="D143" s="553">
        <v>4607091384604</v>
      </c>
      <c r="E143" s="554"/>
      <c r="F143" s="59">
        <v>0.4</v>
      </c>
      <c r="G143" s="35">
        <v>10</v>
      </c>
      <c r="H143" s="59">
        <v>4</v>
      </c>
      <c r="I143" s="59">
        <v>4.21</v>
      </c>
      <c r="J143" s="35">
        <v>132</v>
      </c>
      <c r="K143" s="35" t="s">
        <v>110</v>
      </c>
      <c r="L143" s="35"/>
      <c r="M143" s="36" t="s">
        <v>106</v>
      </c>
      <c r="N143" s="36"/>
      <c r="O143" s="35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IFERROR(IF(Y143=0,"",ROUNDUP(Y143/H143,0)*0.00902),"")</f>
        <v/>
      </c>
      <c r="AA143" s="65"/>
      <c r="AB143" s="66"/>
      <c r="AC143" s="195" t="s">
        <v>238</v>
      </c>
      <c r="AG143" s="75"/>
      <c r="AJ143" s="79"/>
      <c r="AK143" s="79">
        <v>0</v>
      </c>
      <c r="BB143" s="196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239</v>
      </c>
      <c r="B144" s="60" t="s">
        <v>240</v>
      </c>
      <c r="C144" s="34">
        <v>4301012179</v>
      </c>
      <c r="D144" s="553">
        <v>4680115886810</v>
      </c>
      <c r="E144" s="554"/>
      <c r="F144" s="59">
        <v>0.3</v>
      </c>
      <c r="G144" s="35">
        <v>10</v>
      </c>
      <c r="H144" s="59">
        <v>3</v>
      </c>
      <c r="I144" s="59">
        <v>3.18</v>
      </c>
      <c r="J144" s="35">
        <v>182</v>
      </c>
      <c r="K144" s="35" t="s">
        <v>75</v>
      </c>
      <c r="L144" s="35"/>
      <c r="M144" s="36" t="s">
        <v>106</v>
      </c>
      <c r="N144" s="36"/>
      <c r="O144" s="35">
        <v>55</v>
      </c>
      <c r="P144" s="560" t="s">
        <v>241</v>
      </c>
      <c r="Q144" s="556"/>
      <c r="R144" s="556"/>
      <c r="S144" s="556"/>
      <c r="T144" s="557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197" t="s">
        <v>242</v>
      </c>
      <c r="AG144" s="75"/>
      <c r="AJ144" s="79"/>
      <c r="AK144" s="79">
        <v>0</v>
      </c>
      <c r="BB144" s="198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40" t="s">
        <v>71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63"/>
      <c r="AB147" s="63"/>
      <c r="AC147" s="63"/>
    </row>
    <row r="148" spans="1:68" ht="16.5" customHeight="1" x14ac:dyDescent="0.25">
      <c r="A148" s="60" t="s">
        <v>243</v>
      </c>
      <c r="B148" s="60" t="s">
        <v>244</v>
      </c>
      <c r="C148" s="34">
        <v>4301030895</v>
      </c>
      <c r="D148" s="553">
        <v>4607091387667</v>
      </c>
      <c r="E148" s="554"/>
      <c r="F148" s="59">
        <v>0.9</v>
      </c>
      <c r="G148" s="35">
        <v>10</v>
      </c>
      <c r="H148" s="59">
        <v>9</v>
      </c>
      <c r="I148" s="59">
        <v>9.5850000000000009</v>
      </c>
      <c r="J148" s="35">
        <v>64</v>
      </c>
      <c r="K148" s="35" t="s">
        <v>105</v>
      </c>
      <c r="L148" s="35"/>
      <c r="M148" s="36" t="s">
        <v>106</v>
      </c>
      <c r="N148" s="36"/>
      <c r="O148" s="35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7"/>
      <c r="V148" s="37"/>
      <c r="W148" s="38" t="s">
        <v>68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IFERROR(IF(Y148=0,"",ROUNDUP(Y148/H148,0)*0.01898),"")</f>
        <v/>
      </c>
      <c r="AA148" s="65"/>
      <c r="AB148" s="66"/>
      <c r="AC148" s="199" t="s">
        <v>245</v>
      </c>
      <c r="AG148" s="75"/>
      <c r="AJ148" s="79"/>
      <c r="AK148" s="79">
        <v>0</v>
      </c>
      <c r="BB148" s="200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246</v>
      </c>
      <c r="B149" s="60" t="s">
        <v>247</v>
      </c>
      <c r="C149" s="34">
        <v>4301030961</v>
      </c>
      <c r="D149" s="553">
        <v>4607091387636</v>
      </c>
      <c r="E149" s="554"/>
      <c r="F149" s="59">
        <v>0.7</v>
      </c>
      <c r="G149" s="35">
        <v>6</v>
      </c>
      <c r="H149" s="59">
        <v>4.2</v>
      </c>
      <c r="I149" s="59">
        <v>4.47</v>
      </c>
      <c r="J149" s="35">
        <v>182</v>
      </c>
      <c r="K149" s="35" t="s">
        <v>75</v>
      </c>
      <c r="L149" s="35"/>
      <c r="M149" s="36" t="s">
        <v>67</v>
      </c>
      <c r="N149" s="36"/>
      <c r="O149" s="35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/>
      <c r="AB149" s="66"/>
      <c r="AC149" s="201" t="s">
        <v>248</v>
      </c>
      <c r="AG149" s="75"/>
      <c r="AJ149" s="79"/>
      <c r="AK149" s="79">
        <v>0</v>
      </c>
      <c r="BB149" s="202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customHeight="1" x14ac:dyDescent="0.25">
      <c r="A150" s="60" t="s">
        <v>249</v>
      </c>
      <c r="B150" s="60" t="s">
        <v>250</v>
      </c>
      <c r="C150" s="34">
        <v>4301030963</v>
      </c>
      <c r="D150" s="553">
        <v>4607091382426</v>
      </c>
      <c r="E150" s="554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67</v>
      </c>
      <c r="N150" s="36"/>
      <c r="O150" s="35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7"/>
      <c r="V150" s="37"/>
      <c r="W150" s="38" t="s">
        <v>68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251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40" t="s">
        <v>71</v>
      </c>
      <c r="X151" s="41">
        <f>IFERROR(X148/H148,"0")+IFERROR(X149/H149,"0")+IFERROR(X150/H150,"0")</f>
        <v>0</v>
      </c>
      <c r="Y151" s="41">
        <f>IFERROR(Y148/H148,"0")+IFERROR(Y149/H149,"0")+IFERROR(Y150/H150,"0")</f>
        <v>0</v>
      </c>
      <c r="Z151" s="41">
        <f>IFERROR(IF(Z148="",0,Z148),"0")+IFERROR(IF(Z149="",0,Z149),"0")+IFERROR(IF(Z150="",0,Z150),"0")</f>
        <v>0</v>
      </c>
      <c r="AA151" s="64"/>
      <c r="AB151" s="64"/>
      <c r="AC151" s="64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40" t="s">
        <v>68</v>
      </c>
      <c r="X152" s="41">
        <f>IFERROR(SUM(X148:X150),"0")</f>
        <v>0</v>
      </c>
      <c r="Y152" s="41">
        <f>IFERROR(SUM(Y148:Y150),"0")</f>
        <v>0</v>
      </c>
      <c r="Z152" s="40"/>
      <c r="AA152" s="64"/>
      <c r="AB152" s="64"/>
      <c r="AC152" s="64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52"/>
      <c r="AB153" s="52"/>
      <c r="AC153" s="52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62"/>
      <c r="AB154" s="62"/>
      <c r="AC154" s="62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63"/>
      <c r="AB155" s="63"/>
      <c r="AC155" s="63"/>
    </row>
    <row r="156" spans="1:68" ht="27" customHeight="1" x14ac:dyDescent="0.25">
      <c r="A156" s="60" t="s">
        <v>254</v>
      </c>
      <c r="B156" s="60" t="s">
        <v>255</v>
      </c>
      <c r="C156" s="34">
        <v>4301020323</v>
      </c>
      <c r="D156" s="553">
        <v>4680115886223</v>
      </c>
      <c r="E156" s="554"/>
      <c r="F156" s="59">
        <v>0.33</v>
      </c>
      <c r="G156" s="35">
        <v>6</v>
      </c>
      <c r="H156" s="59">
        <v>1.98</v>
      </c>
      <c r="I156" s="59">
        <v>2.08</v>
      </c>
      <c r="J156" s="35">
        <v>234</v>
      </c>
      <c r="K156" s="35" t="s">
        <v>66</v>
      </c>
      <c r="L156" s="35"/>
      <c r="M156" s="36" t="s">
        <v>67</v>
      </c>
      <c r="N156" s="36"/>
      <c r="O156" s="35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7"/>
      <c r="V156" s="37"/>
      <c r="W156" s="38" t="s">
        <v>68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IFERROR(IF(Y156=0,"",ROUNDUP(Y156/H156,0)*0.00502),"")</f>
        <v/>
      </c>
      <c r="AA156" s="65"/>
      <c r="AB156" s="66"/>
      <c r="AC156" s="205" t="s">
        <v>256</v>
      </c>
      <c r="AG156" s="75"/>
      <c r="AJ156" s="79"/>
      <c r="AK156" s="79">
        <v>0</v>
      </c>
      <c r="BB156" s="206" t="s">
        <v>1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40" t="s">
        <v>71</v>
      </c>
      <c r="X157" s="41">
        <f>IFERROR(X156/H156,"0")</f>
        <v>0</v>
      </c>
      <c r="Y157" s="41">
        <f>IFERROR(Y156/H156,"0")</f>
        <v>0</v>
      </c>
      <c r="Z157" s="41">
        <f>IFERROR(IF(Z156="",0,Z156),"0")</f>
        <v>0</v>
      </c>
      <c r="AA157" s="64"/>
      <c r="AB157" s="64"/>
      <c r="AC157" s="64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40" t="s">
        <v>68</v>
      </c>
      <c r="X158" s="41">
        <f>IFERROR(SUM(X156:X156),"0")</f>
        <v>0</v>
      </c>
      <c r="Y158" s="41">
        <f>IFERROR(SUM(Y156:Y156),"0")</f>
        <v>0</v>
      </c>
      <c r="Z158" s="40"/>
      <c r="AA158" s="64"/>
      <c r="AB158" s="64"/>
      <c r="AC158" s="64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63"/>
      <c r="AB159" s="63"/>
      <c r="AC159" s="63"/>
    </row>
    <row r="160" spans="1:68" ht="27" customHeight="1" x14ac:dyDescent="0.25">
      <c r="A160" s="60" t="s">
        <v>257</v>
      </c>
      <c r="B160" s="60" t="s">
        <v>258</v>
      </c>
      <c r="C160" s="34">
        <v>4301031191</v>
      </c>
      <c r="D160" s="553">
        <v>4680115880993</v>
      </c>
      <c r="E160" s="554"/>
      <c r="F160" s="59">
        <v>0.7</v>
      </c>
      <c r="G160" s="35">
        <v>6</v>
      </c>
      <c r="H160" s="59">
        <v>4.2</v>
      </c>
      <c r="I160" s="59">
        <v>4.47</v>
      </c>
      <c r="J160" s="35">
        <v>132</v>
      </c>
      <c r="K160" s="35" t="s">
        <v>110</v>
      </c>
      <c r="L160" s="35"/>
      <c r="M160" s="36" t="s">
        <v>67</v>
      </c>
      <c r="N160" s="36"/>
      <c r="O160" s="35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7"/>
      <c r="V160" s="37"/>
      <c r="W160" s="38" t="s">
        <v>68</v>
      </c>
      <c r="X160" s="56">
        <v>0</v>
      </c>
      <c r="Y160" s="53">
        <f t="shared" ref="Y160:Y168" si="11">IFERROR(IF(X160="",0,CEILING((X160/$H160),1)*$H160),"")</f>
        <v>0</v>
      </c>
      <c r="Z160" s="39" t="str">
        <f>IFERROR(IF(Y160=0,"",ROUNDUP(Y160/H160,0)*0.00902),"")</f>
        <v/>
      </c>
      <c r="AA160" s="65"/>
      <c r="AB160" s="66"/>
      <c r="AC160" s="207" t="s">
        <v>259</v>
      </c>
      <c r="AG160" s="75"/>
      <c r="AJ160" s="79"/>
      <c r="AK160" s="79">
        <v>0</v>
      </c>
      <c r="BB160" s="208" t="s">
        <v>1</v>
      </c>
      <c r="BM160" s="75">
        <f t="shared" ref="BM160:BM168" si="12">IFERROR(X160*I160/H160,"0")</f>
        <v>0</v>
      </c>
      <c r="BN160" s="75">
        <f t="shared" ref="BN160:BN168" si="13">IFERROR(Y160*I160/H160,"0")</f>
        <v>0</v>
      </c>
      <c r="BO160" s="75">
        <f t="shared" ref="BO160:BO168" si="14">IFERROR(1/J160*(X160/H160),"0")</f>
        <v>0</v>
      </c>
      <c r="BP160" s="75">
        <f t="shared" ref="BP160:BP168" si="15">IFERROR(1/J160*(Y160/H160),"0")</f>
        <v>0</v>
      </c>
    </row>
    <row r="161" spans="1:68" ht="27" customHeight="1" x14ac:dyDescent="0.25">
      <c r="A161" s="60" t="s">
        <v>260</v>
      </c>
      <c r="B161" s="60" t="s">
        <v>261</v>
      </c>
      <c r="C161" s="34">
        <v>4301031204</v>
      </c>
      <c r="D161" s="553">
        <v>4680115881761</v>
      </c>
      <c r="E161" s="554"/>
      <c r="F161" s="59">
        <v>0.7</v>
      </c>
      <c r="G161" s="35">
        <v>6</v>
      </c>
      <c r="H161" s="59">
        <v>4.2</v>
      </c>
      <c r="I161" s="59">
        <v>4.47</v>
      </c>
      <c r="J161" s="35">
        <v>132</v>
      </c>
      <c r="K161" s="35" t="s">
        <v>110</v>
      </c>
      <c r="L161" s="35"/>
      <c r="M161" s="36" t="s">
        <v>67</v>
      </c>
      <c r="N161" s="36"/>
      <c r="O161" s="35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7"/>
      <c r="V161" s="37"/>
      <c r="W161" s="38" t="s">
        <v>68</v>
      </c>
      <c r="X161" s="56">
        <v>0</v>
      </c>
      <c r="Y161" s="53">
        <f t="shared" si="11"/>
        <v>0</v>
      </c>
      <c r="Z161" s="39" t="str">
        <f>IFERROR(IF(Y161=0,"",ROUNDUP(Y161/H161,0)*0.00902),"")</f>
        <v/>
      </c>
      <c r="AA161" s="65"/>
      <c r="AB161" s="66"/>
      <c r="AC161" s="209" t="s">
        <v>262</v>
      </c>
      <c r="AG161" s="75"/>
      <c r="AJ161" s="79"/>
      <c r="AK161" s="79">
        <v>0</v>
      </c>
      <c r="BB161" s="210" t="s">
        <v>1</v>
      </c>
      <c r="BM161" s="75">
        <f t="shared" si="12"/>
        <v>0</v>
      </c>
      <c r="BN161" s="75">
        <f t="shared" si="13"/>
        <v>0</v>
      </c>
      <c r="BO161" s="75">
        <f t="shared" si="14"/>
        <v>0</v>
      </c>
      <c r="BP161" s="75">
        <f t="shared" si="15"/>
        <v>0</v>
      </c>
    </row>
    <row r="162" spans="1:68" ht="27" customHeight="1" x14ac:dyDescent="0.25">
      <c r="A162" s="60" t="s">
        <v>263</v>
      </c>
      <c r="B162" s="60" t="s">
        <v>264</v>
      </c>
      <c r="C162" s="34">
        <v>4301031201</v>
      </c>
      <c r="D162" s="553">
        <v>4680115881563</v>
      </c>
      <c r="E162" s="554"/>
      <c r="F162" s="59">
        <v>0.7</v>
      </c>
      <c r="G162" s="35">
        <v>6</v>
      </c>
      <c r="H162" s="59">
        <v>4.2</v>
      </c>
      <c r="I162" s="59">
        <v>4.41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7"/>
      <c r="V162" s="37"/>
      <c r="W162" s="38" t="s">
        <v>68</v>
      </c>
      <c r="X162" s="56">
        <v>0</v>
      </c>
      <c r="Y162" s="53">
        <f t="shared" si="11"/>
        <v>0</v>
      </c>
      <c r="Z162" s="39" t="str">
        <f>IFERROR(IF(Y162=0,"",ROUNDUP(Y162/H162,0)*0.00902),"")</f>
        <v/>
      </c>
      <c r="AA162" s="65"/>
      <c r="AB162" s="66"/>
      <c r="AC162" s="211" t="s">
        <v>265</v>
      </c>
      <c r="AG162" s="75"/>
      <c r="AJ162" s="79"/>
      <c r="AK162" s="79">
        <v>0</v>
      </c>
      <c r="BB162" s="212" t="s">
        <v>1</v>
      </c>
      <c r="BM162" s="75">
        <f t="shared" si="12"/>
        <v>0</v>
      </c>
      <c r="BN162" s="75">
        <f t="shared" si="13"/>
        <v>0</v>
      </c>
      <c r="BO162" s="75">
        <f t="shared" si="14"/>
        <v>0</v>
      </c>
      <c r="BP162" s="75">
        <f t="shared" si="15"/>
        <v>0</v>
      </c>
    </row>
    <row r="163" spans="1:68" ht="27" customHeight="1" x14ac:dyDescent="0.25">
      <c r="A163" s="60" t="s">
        <v>266</v>
      </c>
      <c r="B163" s="60" t="s">
        <v>267</v>
      </c>
      <c r="C163" s="34">
        <v>4301031199</v>
      </c>
      <c r="D163" s="553">
        <v>4680115880986</v>
      </c>
      <c r="E163" s="554"/>
      <c r="F163" s="59">
        <v>0.35</v>
      </c>
      <c r="G163" s="35">
        <v>6</v>
      </c>
      <c r="H163" s="59">
        <v>2.1</v>
      </c>
      <c r="I163" s="59">
        <v>2.23</v>
      </c>
      <c r="J163" s="35">
        <v>234</v>
      </c>
      <c r="K163" s="35" t="s">
        <v>66</v>
      </c>
      <c r="L163" s="35"/>
      <c r="M163" s="36" t="s">
        <v>67</v>
      </c>
      <c r="N163" s="36"/>
      <c r="O163" s="35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7"/>
      <c r="V163" s="37"/>
      <c r="W163" s="38" t="s">
        <v>68</v>
      </c>
      <c r="X163" s="56">
        <v>0</v>
      </c>
      <c r="Y163" s="53">
        <f t="shared" si="11"/>
        <v>0</v>
      </c>
      <c r="Z163" s="39" t="str">
        <f>IFERROR(IF(Y163=0,"",ROUNDUP(Y163/H163,0)*0.00502),"")</f>
        <v/>
      </c>
      <c r="AA163" s="65"/>
      <c r="AB163" s="66"/>
      <c r="AC163" s="213" t="s">
        <v>259</v>
      </c>
      <c r="AG163" s="75"/>
      <c r="AJ163" s="79"/>
      <c r="AK163" s="79">
        <v>0</v>
      </c>
      <c r="BB163" s="214" t="s">
        <v>1</v>
      </c>
      <c r="BM163" s="75">
        <f t="shared" si="12"/>
        <v>0</v>
      </c>
      <c r="BN163" s="75">
        <f t="shared" si="13"/>
        <v>0</v>
      </c>
      <c r="BO163" s="75">
        <f t="shared" si="14"/>
        <v>0</v>
      </c>
      <c r="BP163" s="75">
        <f t="shared" si="15"/>
        <v>0</v>
      </c>
    </row>
    <row r="164" spans="1:68" ht="27" customHeight="1" x14ac:dyDescent="0.25">
      <c r="A164" s="60" t="s">
        <v>268</v>
      </c>
      <c r="B164" s="60" t="s">
        <v>269</v>
      </c>
      <c r="C164" s="34">
        <v>4301031205</v>
      </c>
      <c r="D164" s="553">
        <v>4680115881785</v>
      </c>
      <c r="E164" s="554"/>
      <c r="F164" s="59">
        <v>0.35</v>
      </c>
      <c r="G164" s="35">
        <v>6</v>
      </c>
      <c r="H164" s="59">
        <v>2.1</v>
      </c>
      <c r="I164" s="59">
        <v>2.23</v>
      </c>
      <c r="J164" s="35">
        <v>234</v>
      </c>
      <c r="K164" s="35" t="s">
        <v>66</v>
      </c>
      <c r="L164" s="35"/>
      <c r="M164" s="36" t="s">
        <v>67</v>
      </c>
      <c r="N164" s="36"/>
      <c r="O164" s="35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7"/>
      <c r="V164" s="37"/>
      <c r="W164" s="38" t="s">
        <v>68</v>
      </c>
      <c r="X164" s="56">
        <v>0</v>
      </c>
      <c r="Y164" s="53">
        <f t="shared" si="11"/>
        <v>0</v>
      </c>
      <c r="Z164" s="39" t="str">
        <f>IFERROR(IF(Y164=0,"",ROUNDUP(Y164/H164,0)*0.00502),"")</f>
        <v/>
      </c>
      <c r="AA164" s="65"/>
      <c r="AB164" s="66"/>
      <c r="AC164" s="215" t="s">
        <v>262</v>
      </c>
      <c r="AG164" s="75"/>
      <c r="AJ164" s="79"/>
      <c r="AK164" s="79">
        <v>0</v>
      </c>
      <c r="BB164" s="216" t="s">
        <v>1</v>
      </c>
      <c r="BM164" s="75">
        <f t="shared" si="12"/>
        <v>0</v>
      </c>
      <c r="BN164" s="75">
        <f t="shared" si="13"/>
        <v>0</v>
      </c>
      <c r="BO164" s="75">
        <f t="shared" si="14"/>
        <v>0</v>
      </c>
      <c r="BP164" s="75">
        <f t="shared" si="15"/>
        <v>0</v>
      </c>
    </row>
    <row r="165" spans="1:68" ht="27" customHeight="1" x14ac:dyDescent="0.25">
      <c r="A165" s="60" t="s">
        <v>270</v>
      </c>
      <c r="B165" s="60" t="s">
        <v>271</v>
      </c>
      <c r="C165" s="34">
        <v>4301031399</v>
      </c>
      <c r="D165" s="553">
        <v>4680115886537</v>
      </c>
      <c r="E165" s="554"/>
      <c r="F165" s="59">
        <v>0.3</v>
      </c>
      <c r="G165" s="35">
        <v>6</v>
      </c>
      <c r="H165" s="59">
        <v>1.8</v>
      </c>
      <c r="I165" s="59">
        <v>1.93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7"/>
      <c r="V165" s="37"/>
      <c r="W165" s="38" t="s">
        <v>68</v>
      </c>
      <c r="X165" s="56">
        <v>0</v>
      </c>
      <c r="Y165" s="53">
        <f t="shared" si="11"/>
        <v>0</v>
      </c>
      <c r="Z165" s="39" t="str">
        <f>IFERROR(IF(Y165=0,"",ROUNDUP(Y165/H165,0)*0.00502),"")</f>
        <v/>
      </c>
      <c r="AA165" s="65"/>
      <c r="AB165" s="66"/>
      <c r="AC165" s="217" t="s">
        <v>272</v>
      </c>
      <c r="AG165" s="75"/>
      <c r="AJ165" s="79"/>
      <c r="AK165" s="79">
        <v>0</v>
      </c>
      <c r="BB165" s="218" t="s">
        <v>1</v>
      </c>
      <c r="BM165" s="75">
        <f t="shared" si="12"/>
        <v>0</v>
      </c>
      <c r="BN165" s="75">
        <f t="shared" si="13"/>
        <v>0</v>
      </c>
      <c r="BO165" s="75">
        <f t="shared" si="14"/>
        <v>0</v>
      </c>
      <c r="BP165" s="75">
        <f t="shared" si="15"/>
        <v>0</v>
      </c>
    </row>
    <row r="166" spans="1:68" ht="37.5" customHeight="1" x14ac:dyDescent="0.25">
      <c r="A166" s="60" t="s">
        <v>273</v>
      </c>
      <c r="B166" s="60" t="s">
        <v>274</v>
      </c>
      <c r="C166" s="34">
        <v>4301031202</v>
      </c>
      <c r="D166" s="553">
        <v>4680115881679</v>
      </c>
      <c r="E166" s="554"/>
      <c r="F166" s="59">
        <v>0.35</v>
      </c>
      <c r="G166" s="35">
        <v>6</v>
      </c>
      <c r="H166" s="59">
        <v>2.1</v>
      </c>
      <c r="I166" s="59">
        <v>2.2000000000000002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7"/>
      <c r="V166" s="37"/>
      <c r="W166" s="38" t="s">
        <v>68</v>
      </c>
      <c r="X166" s="56">
        <v>0</v>
      </c>
      <c r="Y166" s="53">
        <f t="shared" si="11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2"/>
        <v>0</v>
      </c>
      <c r="BN166" s="75">
        <f t="shared" si="13"/>
        <v>0</v>
      </c>
      <c r="BO166" s="75">
        <f t="shared" si="14"/>
        <v>0</v>
      </c>
      <c r="BP166" s="75">
        <f t="shared" si="15"/>
        <v>0</v>
      </c>
    </row>
    <row r="167" spans="1:68" ht="27" customHeight="1" x14ac:dyDescent="0.25">
      <c r="A167" s="60" t="s">
        <v>275</v>
      </c>
      <c r="B167" s="60" t="s">
        <v>276</v>
      </c>
      <c r="C167" s="34">
        <v>4301031158</v>
      </c>
      <c r="D167" s="553">
        <v>4680115880191</v>
      </c>
      <c r="E167" s="554"/>
      <c r="F167" s="59">
        <v>0.4</v>
      </c>
      <c r="G167" s="35">
        <v>6</v>
      </c>
      <c r="H167" s="59">
        <v>2.4</v>
      </c>
      <c r="I167" s="59">
        <v>2.58</v>
      </c>
      <c r="J167" s="35">
        <v>182</v>
      </c>
      <c r="K167" s="35" t="s">
        <v>75</v>
      </c>
      <c r="L167" s="35"/>
      <c r="M167" s="36" t="s">
        <v>67</v>
      </c>
      <c r="N167" s="36"/>
      <c r="O167" s="35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7"/>
      <c r="V167" s="37"/>
      <c r="W167" s="38" t="s">
        <v>68</v>
      </c>
      <c r="X167" s="56">
        <v>0</v>
      </c>
      <c r="Y167" s="53">
        <f t="shared" si="11"/>
        <v>0</v>
      </c>
      <c r="Z167" s="39" t="str">
        <f>IFERROR(IF(Y167=0,"",ROUNDUP(Y167/H167,0)*0.00651),"")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12"/>
        <v>0</v>
      </c>
      <c r="BN167" s="75">
        <f t="shared" si="13"/>
        <v>0</v>
      </c>
      <c r="BO167" s="75">
        <f t="shared" si="14"/>
        <v>0</v>
      </c>
      <c r="BP167" s="75">
        <f t="shared" si="15"/>
        <v>0</v>
      </c>
    </row>
    <row r="168" spans="1:68" ht="27" customHeight="1" x14ac:dyDescent="0.25">
      <c r="A168" s="60" t="s">
        <v>277</v>
      </c>
      <c r="B168" s="60" t="s">
        <v>278</v>
      </c>
      <c r="C168" s="34">
        <v>4301031245</v>
      </c>
      <c r="D168" s="553">
        <v>4680115883963</v>
      </c>
      <c r="E168" s="554"/>
      <c r="F168" s="59">
        <v>0.28000000000000003</v>
      </c>
      <c r="G168" s="35">
        <v>6</v>
      </c>
      <c r="H168" s="59">
        <v>1.68</v>
      </c>
      <c r="I168" s="59">
        <v>1.78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7"/>
      <c r="V168" s="37"/>
      <c r="W168" s="38" t="s">
        <v>68</v>
      </c>
      <c r="X168" s="56">
        <v>0</v>
      </c>
      <c r="Y168" s="53">
        <f t="shared" si="11"/>
        <v>0</v>
      </c>
      <c r="Z168" s="39" t="str">
        <f>IFERROR(IF(Y168=0,"",ROUNDUP(Y168/H168,0)*0.00502),"")</f>
        <v/>
      </c>
      <c r="AA168" s="65"/>
      <c r="AB168" s="66"/>
      <c r="AC168" s="223" t="s">
        <v>279</v>
      </c>
      <c r="AG168" s="75"/>
      <c r="AJ168" s="79"/>
      <c r="AK168" s="79">
        <v>0</v>
      </c>
      <c r="BB168" s="224" t="s">
        <v>1</v>
      </c>
      <c r="BM168" s="75">
        <f t="shared" si="12"/>
        <v>0</v>
      </c>
      <c r="BN168" s="75">
        <f t="shared" si="13"/>
        <v>0</v>
      </c>
      <c r="BO168" s="75">
        <f t="shared" si="14"/>
        <v>0</v>
      </c>
      <c r="BP168" s="75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40" t="s">
        <v>71</v>
      </c>
      <c r="X169" s="41">
        <f>IFERROR(X160/H160,"0")+IFERROR(X161/H161,"0")+IFERROR(X162/H162,"0")+IFERROR(X163/H163,"0")+IFERROR(X164/H164,"0")+IFERROR(X165/H165,"0")+IFERROR(X166/H166,"0")+IFERROR(X167/H167,"0")+IFERROR(X168/H168,"0")</f>
        <v>0</v>
      </c>
      <c r="Y169" s="41">
        <f>IFERROR(Y160/H160,"0")+IFERROR(Y161/H161,"0")+IFERROR(Y162/H162,"0")+IFERROR(Y163/H163,"0")+IFERROR(Y164/H164,"0")+IFERROR(Y165/H165,"0")+IFERROR(Y166/H166,"0")+IFERROR(Y167/H167,"0")+IFERROR(Y168/H168,"0")</f>
        <v>0</v>
      </c>
      <c r="Z169" s="4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40" t="s">
        <v>68</v>
      </c>
      <c r="X170" s="41">
        <f>IFERROR(SUM(X160:X168),"0")</f>
        <v>0</v>
      </c>
      <c r="Y170" s="41">
        <f>IFERROR(SUM(Y160:Y168),"0")</f>
        <v>0</v>
      </c>
      <c r="Z170" s="40"/>
      <c r="AA170" s="64"/>
      <c r="AB170" s="64"/>
      <c r="AC170" s="64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63"/>
      <c r="AB171" s="63"/>
      <c r="AC171" s="63"/>
    </row>
    <row r="172" spans="1:68" ht="27" customHeight="1" x14ac:dyDescent="0.25">
      <c r="A172" s="60" t="s">
        <v>280</v>
      </c>
      <c r="B172" s="60" t="s">
        <v>281</v>
      </c>
      <c r="C172" s="34">
        <v>4301032053</v>
      </c>
      <c r="D172" s="553">
        <v>4680115886780</v>
      </c>
      <c r="E172" s="554"/>
      <c r="F172" s="59">
        <v>7.0000000000000007E-2</v>
      </c>
      <c r="G172" s="35">
        <v>18</v>
      </c>
      <c r="H172" s="59">
        <v>1.26</v>
      </c>
      <c r="I172" s="59">
        <v>1.45</v>
      </c>
      <c r="J172" s="35">
        <v>216</v>
      </c>
      <c r="K172" s="35" t="s">
        <v>282</v>
      </c>
      <c r="L172" s="35"/>
      <c r="M172" s="36" t="s">
        <v>283</v>
      </c>
      <c r="N172" s="36"/>
      <c r="O172" s="35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7"/>
      <c r="V172" s="37"/>
      <c r="W172" s="38" t="s">
        <v>68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IFERROR(IF(Y172=0,"",ROUNDUP(Y172/H172,0)*0.0059),"")</f>
        <v/>
      </c>
      <c r="AA172" s="65"/>
      <c r="AB172" s="66"/>
      <c r="AC172" s="225" t="s">
        <v>284</v>
      </c>
      <c r="AG172" s="75"/>
      <c r="AJ172" s="79"/>
      <c r="AK172" s="79">
        <v>0</v>
      </c>
      <c r="BB172" s="226" t="s">
        <v>1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285</v>
      </c>
      <c r="B173" s="60" t="s">
        <v>286</v>
      </c>
      <c r="C173" s="34">
        <v>4301032051</v>
      </c>
      <c r="D173" s="553">
        <v>4680115886742</v>
      </c>
      <c r="E173" s="554"/>
      <c r="F173" s="59">
        <v>7.0000000000000007E-2</v>
      </c>
      <c r="G173" s="35">
        <v>18</v>
      </c>
      <c r="H173" s="59">
        <v>1.26</v>
      </c>
      <c r="I173" s="59">
        <v>1.45</v>
      </c>
      <c r="J173" s="35">
        <v>216</v>
      </c>
      <c r="K173" s="35" t="s">
        <v>282</v>
      </c>
      <c r="L173" s="35"/>
      <c r="M173" s="36" t="s">
        <v>283</v>
      </c>
      <c r="N173" s="36"/>
      <c r="O173" s="35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7"/>
      <c r="V173" s="37"/>
      <c r="W173" s="38" t="s">
        <v>68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IFERROR(IF(Y173=0,"",ROUNDUP(Y173/H173,0)*0.0059),"")</f>
        <v/>
      </c>
      <c r="AA173" s="65"/>
      <c r="AB173" s="66"/>
      <c r="AC173" s="227" t="s">
        <v>287</v>
      </c>
      <c r="AG173" s="75"/>
      <c r="AJ173" s="79"/>
      <c r="AK173" s="79">
        <v>0</v>
      </c>
      <c r="BB173" s="228" t="s">
        <v>1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27" customHeight="1" x14ac:dyDescent="0.25">
      <c r="A174" s="60" t="s">
        <v>288</v>
      </c>
      <c r="B174" s="60" t="s">
        <v>289</v>
      </c>
      <c r="C174" s="34">
        <v>4301032052</v>
      </c>
      <c r="D174" s="553">
        <v>4680115886766</v>
      </c>
      <c r="E174" s="554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282</v>
      </c>
      <c r="L174" s="35"/>
      <c r="M174" s="36" t="s">
        <v>283</v>
      </c>
      <c r="N174" s="36"/>
      <c r="O174" s="35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7"/>
      <c r="V174" s="37"/>
      <c r="W174" s="38" t="s">
        <v>68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40" t="s">
        <v>71</v>
      </c>
      <c r="X175" s="41">
        <f>IFERROR(X172/H172,"0")+IFERROR(X173/H173,"0")+IFERROR(X174/H174,"0")</f>
        <v>0</v>
      </c>
      <c r="Y175" s="41">
        <f>IFERROR(Y172/H172,"0")+IFERROR(Y173/H173,"0")+IFERROR(Y174/H174,"0")</f>
        <v>0</v>
      </c>
      <c r="Z175" s="41">
        <f>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40" t="s">
        <v>68</v>
      </c>
      <c r="X176" s="41">
        <f>IFERROR(SUM(X172:X174),"0")</f>
        <v>0</v>
      </c>
      <c r="Y176" s="41">
        <f>IFERROR(SUM(Y172:Y174),"0")</f>
        <v>0</v>
      </c>
      <c r="Z176" s="40"/>
      <c r="AA176" s="64"/>
      <c r="AB176" s="64"/>
      <c r="AC176" s="64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63"/>
      <c r="AB177" s="63"/>
      <c r="AC177" s="63"/>
    </row>
    <row r="178" spans="1:68" ht="27" customHeight="1" x14ac:dyDescent="0.25">
      <c r="A178" s="60" t="s">
        <v>291</v>
      </c>
      <c r="B178" s="60" t="s">
        <v>292</v>
      </c>
      <c r="C178" s="34">
        <v>4301170013</v>
      </c>
      <c r="D178" s="553">
        <v>4680115886797</v>
      </c>
      <c r="E178" s="554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282</v>
      </c>
      <c r="L178" s="35"/>
      <c r="M178" s="36" t="s">
        <v>283</v>
      </c>
      <c r="N178" s="36"/>
      <c r="O178" s="35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1" t="s">
        <v>287</v>
      </c>
      <c r="AG178" s="75"/>
      <c r="AJ178" s="79"/>
      <c r="AK178" s="79">
        <v>0</v>
      </c>
      <c r="BB178" s="232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40" t="s">
        <v>71</v>
      </c>
      <c r="X179" s="41">
        <f>IFERROR(X178/H178,"0")</f>
        <v>0</v>
      </c>
      <c r="Y179" s="41">
        <f>IFERROR(Y178/H178,"0")</f>
        <v>0</v>
      </c>
      <c r="Z179" s="41">
        <f>IFERROR(IF(Z178="",0,Z178),"0")</f>
        <v>0</v>
      </c>
      <c r="AA179" s="64"/>
      <c r="AB179" s="64"/>
      <c r="AC179" s="64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40" t="s">
        <v>68</v>
      </c>
      <c r="X180" s="41">
        <f>IFERROR(SUM(X178:X178),"0")</f>
        <v>0</v>
      </c>
      <c r="Y180" s="41">
        <f>IFERROR(SUM(Y178:Y178),"0")</f>
        <v>0</v>
      </c>
      <c r="Z180" s="40"/>
      <c r="AA180" s="64"/>
      <c r="AB180" s="64"/>
      <c r="AC180" s="64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62"/>
      <c r="AB181" s="62"/>
      <c r="AC181" s="62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63"/>
      <c r="AB182" s="63"/>
      <c r="AC182" s="63"/>
    </row>
    <row r="183" spans="1:68" ht="16.5" customHeight="1" x14ac:dyDescent="0.25">
      <c r="A183" s="60" t="s">
        <v>294</v>
      </c>
      <c r="B183" s="60" t="s">
        <v>295</v>
      </c>
      <c r="C183" s="34">
        <v>4301011450</v>
      </c>
      <c r="D183" s="553">
        <v>4680115881402</v>
      </c>
      <c r="E183" s="554"/>
      <c r="F183" s="59">
        <v>1.35</v>
      </c>
      <c r="G183" s="35">
        <v>8</v>
      </c>
      <c r="H183" s="59">
        <v>10.8</v>
      </c>
      <c r="I183" s="59">
        <v>11.234999999999999</v>
      </c>
      <c r="J183" s="35">
        <v>64</v>
      </c>
      <c r="K183" s="35" t="s">
        <v>105</v>
      </c>
      <c r="L183" s="35"/>
      <c r="M183" s="36" t="s">
        <v>106</v>
      </c>
      <c r="N183" s="36"/>
      <c r="O183" s="35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IFERROR(IF(Y183=0,"",ROUNDUP(Y183/H183,0)*0.01898),"")</f>
        <v/>
      </c>
      <c r="AA183" s="65"/>
      <c r="AB183" s="66"/>
      <c r="AC183" s="233" t="s">
        <v>296</v>
      </c>
      <c r="AG183" s="75"/>
      <c r="AJ183" s="79"/>
      <c r="AK183" s="79">
        <v>0</v>
      </c>
      <c r="BB183" s="234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customHeight="1" x14ac:dyDescent="0.25">
      <c r="A184" s="60" t="s">
        <v>297</v>
      </c>
      <c r="B184" s="60" t="s">
        <v>298</v>
      </c>
      <c r="C184" s="34">
        <v>4301011768</v>
      </c>
      <c r="D184" s="553">
        <v>4680115881396</v>
      </c>
      <c r="E184" s="554"/>
      <c r="F184" s="59">
        <v>0.45</v>
      </c>
      <c r="G184" s="35">
        <v>6</v>
      </c>
      <c r="H184" s="59">
        <v>2.7</v>
      </c>
      <c r="I184" s="59">
        <v>2.88</v>
      </c>
      <c r="J184" s="35">
        <v>182</v>
      </c>
      <c r="K184" s="35" t="s">
        <v>75</v>
      </c>
      <c r="L184" s="35"/>
      <c r="M184" s="36" t="s">
        <v>106</v>
      </c>
      <c r="N184" s="36"/>
      <c r="O184" s="35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7"/>
      <c r="V184" s="37"/>
      <c r="W184" s="38" t="s">
        <v>68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IFERROR(IF(Y184=0,"",ROUNDUP(Y184/H184,0)*0.00651),"")</f>
        <v/>
      </c>
      <c r="AA184" s="65"/>
      <c r="AB184" s="66"/>
      <c r="AC184" s="235" t="s">
        <v>296</v>
      </c>
      <c r="AG184" s="75"/>
      <c r="AJ184" s="79"/>
      <c r="AK184" s="79">
        <v>0</v>
      </c>
      <c r="BB184" s="236" t="s">
        <v>1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40" t="s">
        <v>71</v>
      </c>
      <c r="X185" s="41">
        <f>IFERROR(X183/H183,"0")+IFERROR(X184/H184,"0")</f>
        <v>0</v>
      </c>
      <c r="Y185" s="41">
        <f>IFERROR(Y183/H183,"0")+IFERROR(Y184/H184,"0")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40" t="s">
        <v>68</v>
      </c>
      <c r="X186" s="41">
        <f>IFERROR(SUM(X183:X184),"0")</f>
        <v>0</v>
      </c>
      <c r="Y186" s="41">
        <f>IFERROR(SUM(Y183:Y184),"0")</f>
        <v>0</v>
      </c>
      <c r="Z186" s="40"/>
      <c r="AA186" s="64"/>
      <c r="AB186" s="64"/>
      <c r="AC186" s="64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63"/>
      <c r="AB187" s="63"/>
      <c r="AC187" s="63"/>
    </row>
    <row r="188" spans="1:68" ht="16.5" customHeight="1" x14ac:dyDescent="0.25">
      <c r="A188" s="60" t="s">
        <v>299</v>
      </c>
      <c r="B188" s="60" t="s">
        <v>300</v>
      </c>
      <c r="C188" s="34">
        <v>4301020262</v>
      </c>
      <c r="D188" s="553">
        <v>4680115882935</v>
      </c>
      <c r="E188" s="554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105</v>
      </c>
      <c r="L188" s="35"/>
      <c r="M188" s="36" t="s">
        <v>76</v>
      </c>
      <c r="N188" s="36"/>
      <c r="O188" s="35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37" t="s">
        <v>301</v>
      </c>
      <c r="AG188" s="75"/>
      <c r="AJ188" s="79"/>
      <c r="AK188" s="79">
        <v>0</v>
      </c>
      <c r="BB188" s="238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16.5" customHeight="1" x14ac:dyDescent="0.25">
      <c r="A189" s="60" t="s">
        <v>302</v>
      </c>
      <c r="B189" s="60" t="s">
        <v>303</v>
      </c>
      <c r="C189" s="34">
        <v>4301020220</v>
      </c>
      <c r="D189" s="553">
        <v>4680115880764</v>
      </c>
      <c r="E189" s="554"/>
      <c r="F189" s="59">
        <v>0.35</v>
      </c>
      <c r="G189" s="35">
        <v>6</v>
      </c>
      <c r="H189" s="59">
        <v>2.1</v>
      </c>
      <c r="I189" s="59">
        <v>2.2799999999999998</v>
      </c>
      <c r="J189" s="35">
        <v>182</v>
      </c>
      <c r="K189" s="35" t="s">
        <v>75</v>
      </c>
      <c r="L189" s="35"/>
      <c r="M189" s="36" t="s">
        <v>106</v>
      </c>
      <c r="N189" s="36"/>
      <c r="O189" s="35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39" t="s">
        <v>301</v>
      </c>
      <c r="AG189" s="75"/>
      <c r="AJ189" s="79"/>
      <c r="AK189" s="79">
        <v>0</v>
      </c>
      <c r="BB189" s="240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40" t="s">
        <v>71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63"/>
      <c r="AB192" s="63"/>
      <c r="AC192" s="63"/>
    </row>
    <row r="193" spans="1:68" ht="27" customHeight="1" x14ac:dyDescent="0.25">
      <c r="A193" s="60" t="s">
        <v>304</v>
      </c>
      <c r="B193" s="60" t="s">
        <v>305</v>
      </c>
      <c r="C193" s="34">
        <v>4301031224</v>
      </c>
      <c r="D193" s="553">
        <v>4680115882683</v>
      </c>
      <c r="E193" s="554"/>
      <c r="F193" s="59">
        <v>0.9</v>
      </c>
      <c r="G193" s="35">
        <v>6</v>
      </c>
      <c r="H193" s="59">
        <v>5.4</v>
      </c>
      <c r="I193" s="59">
        <v>5.61</v>
      </c>
      <c r="J193" s="35">
        <v>132</v>
      </c>
      <c r="K193" s="35" t="s">
        <v>110</v>
      </c>
      <c r="L193" s="35"/>
      <c r="M193" s="36" t="s">
        <v>67</v>
      </c>
      <c r="N193" s="36"/>
      <c r="O193" s="35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7"/>
      <c r="V193" s="37"/>
      <c r="W193" s="38" t="s">
        <v>68</v>
      </c>
      <c r="X193" s="56">
        <v>120</v>
      </c>
      <c r="Y193" s="53">
        <f t="shared" ref="Y193:Y200" si="16">IFERROR(IF(X193="",0,CEILING((X193/$H193),1)*$H193),"")</f>
        <v>124.2</v>
      </c>
      <c r="Z193" s="39">
        <f>IFERROR(IF(Y193=0,"",ROUNDUP(Y193/H193,0)*0.00902),"")</f>
        <v>0.20746000000000001</v>
      </c>
      <c r="AA193" s="65"/>
      <c r="AB193" s="66"/>
      <c r="AC193" s="241" t="s">
        <v>306</v>
      </c>
      <c r="AG193" s="75"/>
      <c r="AJ193" s="79"/>
      <c r="AK193" s="79">
        <v>0</v>
      </c>
      <c r="BB193" s="242" t="s">
        <v>1</v>
      </c>
      <c r="BM193" s="75">
        <f t="shared" ref="BM193:BM200" si="17">IFERROR(X193*I193/H193,"0")</f>
        <v>124.66666666666667</v>
      </c>
      <c r="BN193" s="75">
        <f t="shared" ref="BN193:BN200" si="18">IFERROR(Y193*I193/H193,"0")</f>
        <v>129.03</v>
      </c>
      <c r="BO193" s="75">
        <f t="shared" ref="BO193:BO200" si="19">IFERROR(1/J193*(X193/H193),"0")</f>
        <v>0.16835016835016836</v>
      </c>
      <c r="BP193" s="75">
        <f t="shared" ref="BP193:BP200" si="20">IFERROR(1/J193*(Y193/H193),"0")</f>
        <v>0.17424242424242425</v>
      </c>
    </row>
    <row r="194" spans="1:68" ht="27" customHeight="1" x14ac:dyDescent="0.25">
      <c r="A194" s="60" t="s">
        <v>307</v>
      </c>
      <c r="B194" s="60" t="s">
        <v>308</v>
      </c>
      <c r="C194" s="34">
        <v>4301031230</v>
      </c>
      <c r="D194" s="553">
        <v>4680115882690</v>
      </c>
      <c r="E194" s="554"/>
      <c r="F194" s="59">
        <v>0.9</v>
      </c>
      <c r="G194" s="35">
        <v>6</v>
      </c>
      <c r="H194" s="59">
        <v>5.4</v>
      </c>
      <c r="I194" s="59">
        <v>5.61</v>
      </c>
      <c r="J194" s="35">
        <v>132</v>
      </c>
      <c r="K194" s="35" t="s">
        <v>110</v>
      </c>
      <c r="L194" s="35"/>
      <c r="M194" s="36" t="s">
        <v>67</v>
      </c>
      <c r="N194" s="36"/>
      <c r="O194" s="35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7"/>
      <c r="V194" s="37"/>
      <c r="W194" s="38" t="s">
        <v>68</v>
      </c>
      <c r="X194" s="56">
        <v>120</v>
      </c>
      <c r="Y194" s="53">
        <f t="shared" si="16"/>
        <v>124.2</v>
      </c>
      <c r="Z194" s="39">
        <f>IFERROR(IF(Y194=0,"",ROUNDUP(Y194/H194,0)*0.00902),"")</f>
        <v>0.20746000000000001</v>
      </c>
      <c r="AA194" s="65"/>
      <c r="AB194" s="66"/>
      <c r="AC194" s="243" t="s">
        <v>309</v>
      </c>
      <c r="AG194" s="75"/>
      <c r="AJ194" s="79"/>
      <c r="AK194" s="79">
        <v>0</v>
      </c>
      <c r="BB194" s="244" t="s">
        <v>1</v>
      </c>
      <c r="BM194" s="75">
        <f t="shared" si="17"/>
        <v>124.66666666666667</v>
      </c>
      <c r="BN194" s="75">
        <f t="shared" si="18"/>
        <v>129.03</v>
      </c>
      <c r="BO194" s="75">
        <f t="shared" si="19"/>
        <v>0.16835016835016836</v>
      </c>
      <c r="BP194" s="75">
        <f t="shared" si="20"/>
        <v>0.17424242424242425</v>
      </c>
    </row>
    <row r="195" spans="1:68" ht="27" customHeight="1" x14ac:dyDescent="0.25">
      <c r="A195" s="60" t="s">
        <v>310</v>
      </c>
      <c r="B195" s="60" t="s">
        <v>311</v>
      </c>
      <c r="C195" s="34">
        <v>4301031220</v>
      </c>
      <c r="D195" s="553">
        <v>4680115882669</v>
      </c>
      <c r="E195" s="554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7"/>
      <c r="V195" s="37"/>
      <c r="W195" s="38" t="s">
        <v>68</v>
      </c>
      <c r="X195" s="56">
        <v>350</v>
      </c>
      <c r="Y195" s="53">
        <f t="shared" si="16"/>
        <v>351</v>
      </c>
      <c r="Z195" s="39">
        <f>IFERROR(IF(Y195=0,"",ROUNDUP(Y195/H195,0)*0.00902),"")</f>
        <v>0.58630000000000004</v>
      </c>
      <c r="AA195" s="65"/>
      <c r="AB195" s="66"/>
      <c r="AC195" s="245" t="s">
        <v>312</v>
      </c>
      <c r="AG195" s="75"/>
      <c r="AJ195" s="79"/>
      <c r="AK195" s="79">
        <v>0</v>
      </c>
      <c r="BB195" s="246" t="s">
        <v>1</v>
      </c>
      <c r="BM195" s="75">
        <f t="shared" si="17"/>
        <v>363.61111111111109</v>
      </c>
      <c r="BN195" s="75">
        <f t="shared" si="18"/>
        <v>364.65</v>
      </c>
      <c r="BO195" s="75">
        <f t="shared" si="19"/>
        <v>0.49102132435465767</v>
      </c>
      <c r="BP195" s="75">
        <f t="shared" si="20"/>
        <v>0.49242424242424243</v>
      </c>
    </row>
    <row r="196" spans="1:68" ht="27" customHeight="1" x14ac:dyDescent="0.25">
      <c r="A196" s="60" t="s">
        <v>313</v>
      </c>
      <c r="B196" s="60" t="s">
        <v>314</v>
      </c>
      <c r="C196" s="34">
        <v>4301031221</v>
      </c>
      <c r="D196" s="553">
        <v>4680115882676</v>
      </c>
      <c r="E196" s="554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7"/>
      <c r="V196" s="37"/>
      <c r="W196" s="38" t="s">
        <v>68</v>
      </c>
      <c r="X196" s="56">
        <v>120</v>
      </c>
      <c r="Y196" s="53">
        <f t="shared" si="16"/>
        <v>124.2</v>
      </c>
      <c r="Z196" s="39">
        <f>IFERROR(IF(Y196=0,"",ROUNDUP(Y196/H196,0)*0.00902),"")</f>
        <v>0.20746000000000001</v>
      </c>
      <c r="AA196" s="65"/>
      <c r="AB196" s="66"/>
      <c r="AC196" s="247" t="s">
        <v>315</v>
      </c>
      <c r="AG196" s="75"/>
      <c r="AJ196" s="79"/>
      <c r="AK196" s="79">
        <v>0</v>
      </c>
      <c r="BB196" s="248" t="s">
        <v>1</v>
      </c>
      <c r="BM196" s="75">
        <f t="shared" si="17"/>
        <v>124.66666666666667</v>
      </c>
      <c r="BN196" s="75">
        <f t="shared" si="18"/>
        <v>129.03</v>
      </c>
      <c r="BO196" s="75">
        <f t="shared" si="19"/>
        <v>0.16835016835016836</v>
      </c>
      <c r="BP196" s="75">
        <f t="shared" si="20"/>
        <v>0.17424242424242425</v>
      </c>
    </row>
    <row r="197" spans="1:68" ht="27" customHeight="1" x14ac:dyDescent="0.25">
      <c r="A197" s="60" t="s">
        <v>316</v>
      </c>
      <c r="B197" s="60" t="s">
        <v>317</v>
      </c>
      <c r="C197" s="34">
        <v>4301031223</v>
      </c>
      <c r="D197" s="553">
        <v>4680115884014</v>
      </c>
      <c r="E197" s="554"/>
      <c r="F197" s="59">
        <v>0.3</v>
      </c>
      <c r="G197" s="35">
        <v>6</v>
      </c>
      <c r="H197" s="59">
        <v>1.8</v>
      </c>
      <c r="I197" s="59">
        <v>1.93</v>
      </c>
      <c r="J197" s="35">
        <v>234</v>
      </c>
      <c r="K197" s="35" t="s">
        <v>66</v>
      </c>
      <c r="L197" s="35"/>
      <c r="M197" s="36" t="s">
        <v>67</v>
      </c>
      <c r="N197" s="36"/>
      <c r="O197" s="35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7"/>
      <c r="V197" s="37"/>
      <c r="W197" s="38" t="s">
        <v>68</v>
      </c>
      <c r="X197" s="56">
        <v>0</v>
      </c>
      <c r="Y197" s="53">
        <f t="shared" si="16"/>
        <v>0</v>
      </c>
      <c r="Z197" s="39" t="str">
        <f>IFERROR(IF(Y197=0,"",ROUNDUP(Y197/H197,0)*0.00502),"")</f>
        <v/>
      </c>
      <c r="AA197" s="65"/>
      <c r="AB197" s="66"/>
      <c r="AC197" s="249" t="s">
        <v>306</v>
      </c>
      <c r="AG197" s="75"/>
      <c r="AJ197" s="79"/>
      <c r="AK197" s="79">
        <v>0</v>
      </c>
      <c r="BB197" s="250" t="s">
        <v>1</v>
      </c>
      <c r="BM197" s="75">
        <f t="shared" si="17"/>
        <v>0</v>
      </c>
      <c r="BN197" s="75">
        <f t="shared" si="18"/>
        <v>0</v>
      </c>
      <c r="BO197" s="75">
        <f t="shared" si="19"/>
        <v>0</v>
      </c>
      <c r="BP197" s="75">
        <f t="shared" si="20"/>
        <v>0</v>
      </c>
    </row>
    <row r="198" spans="1:68" ht="27" customHeight="1" x14ac:dyDescent="0.25">
      <c r="A198" s="60" t="s">
        <v>318</v>
      </c>
      <c r="B198" s="60" t="s">
        <v>319</v>
      </c>
      <c r="C198" s="34">
        <v>4301031222</v>
      </c>
      <c r="D198" s="553">
        <v>4680115884007</v>
      </c>
      <c r="E198" s="554"/>
      <c r="F198" s="59">
        <v>0.3</v>
      </c>
      <c r="G198" s="35">
        <v>6</v>
      </c>
      <c r="H198" s="59">
        <v>1.8</v>
      </c>
      <c r="I198" s="59">
        <v>1.9</v>
      </c>
      <c r="J198" s="35">
        <v>234</v>
      </c>
      <c r="K198" s="35" t="s">
        <v>66</v>
      </c>
      <c r="L198" s="35"/>
      <c r="M198" s="36" t="s">
        <v>67</v>
      </c>
      <c r="N198" s="36"/>
      <c r="O198" s="35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7"/>
      <c r="V198" s="37"/>
      <c r="W198" s="38" t="s">
        <v>68</v>
      </c>
      <c r="X198" s="56">
        <v>0</v>
      </c>
      <c r="Y198" s="53">
        <f t="shared" si="16"/>
        <v>0</v>
      </c>
      <c r="Z198" s="39" t="str">
        <f>IFERROR(IF(Y198=0,"",ROUNDUP(Y198/H198,0)*0.00502),"")</f>
        <v/>
      </c>
      <c r="AA198" s="65"/>
      <c r="AB198" s="66"/>
      <c r="AC198" s="251" t="s">
        <v>309</v>
      </c>
      <c r="AG198" s="75"/>
      <c r="AJ198" s="79"/>
      <c r="AK198" s="79">
        <v>0</v>
      </c>
      <c r="BB198" s="252" t="s">
        <v>1</v>
      </c>
      <c r="BM198" s="75">
        <f t="shared" si="17"/>
        <v>0</v>
      </c>
      <c r="BN198" s="75">
        <f t="shared" si="18"/>
        <v>0</v>
      </c>
      <c r="BO198" s="75">
        <f t="shared" si="19"/>
        <v>0</v>
      </c>
      <c r="BP198" s="75">
        <f t="shared" si="20"/>
        <v>0</v>
      </c>
    </row>
    <row r="199" spans="1:68" ht="27" customHeight="1" x14ac:dyDescent="0.25">
      <c r="A199" s="60" t="s">
        <v>320</v>
      </c>
      <c r="B199" s="60" t="s">
        <v>321</v>
      </c>
      <c r="C199" s="34">
        <v>4301031229</v>
      </c>
      <c r="D199" s="553">
        <v>4680115884038</v>
      </c>
      <c r="E199" s="554"/>
      <c r="F199" s="59">
        <v>0.3</v>
      </c>
      <c r="G199" s="35">
        <v>6</v>
      </c>
      <c r="H199" s="59">
        <v>1.8</v>
      </c>
      <c r="I199" s="59">
        <v>1.9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7"/>
      <c r="V199" s="37"/>
      <c r="W199" s="38" t="s">
        <v>68</v>
      </c>
      <c r="X199" s="56">
        <v>0</v>
      </c>
      <c r="Y199" s="53">
        <f t="shared" si="16"/>
        <v>0</v>
      </c>
      <c r="Z199" s="39" t="str">
        <f>IFERROR(IF(Y199=0,"",ROUNDUP(Y199/H199,0)*0.00502),"")</f>
        <v/>
      </c>
      <c r="AA199" s="65"/>
      <c r="AB199" s="66"/>
      <c r="AC199" s="253" t="s">
        <v>312</v>
      </c>
      <c r="AG199" s="75"/>
      <c r="AJ199" s="79"/>
      <c r="AK199" s="79">
        <v>0</v>
      </c>
      <c r="BB199" s="254" t="s">
        <v>1</v>
      </c>
      <c r="BM199" s="75">
        <f t="shared" si="17"/>
        <v>0</v>
      </c>
      <c r="BN199" s="75">
        <f t="shared" si="18"/>
        <v>0</v>
      </c>
      <c r="BO199" s="75">
        <f t="shared" si="19"/>
        <v>0</v>
      </c>
      <c r="BP199" s="75">
        <f t="shared" si="20"/>
        <v>0</v>
      </c>
    </row>
    <row r="200" spans="1:68" ht="27" customHeight="1" x14ac:dyDescent="0.25">
      <c r="A200" s="60" t="s">
        <v>322</v>
      </c>
      <c r="B200" s="60" t="s">
        <v>323</v>
      </c>
      <c r="C200" s="34">
        <v>4301031225</v>
      </c>
      <c r="D200" s="553">
        <v>4680115884021</v>
      </c>
      <c r="E200" s="554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7"/>
      <c r="V200" s="37"/>
      <c r="W200" s="38" t="s">
        <v>68</v>
      </c>
      <c r="X200" s="56">
        <v>0</v>
      </c>
      <c r="Y200" s="53">
        <f t="shared" si="16"/>
        <v>0</v>
      </c>
      <c r="Z200" s="39" t="str">
        <f>IFERROR(IF(Y200=0,"",ROUNDUP(Y200/H200,0)*0.00502),"")</f>
        <v/>
      </c>
      <c r="AA200" s="65"/>
      <c r="AB200" s="66"/>
      <c r="AC200" s="255" t="s">
        <v>315</v>
      </c>
      <c r="AG200" s="75"/>
      <c r="AJ200" s="79"/>
      <c r="AK200" s="79">
        <v>0</v>
      </c>
      <c r="BB200" s="256" t="s">
        <v>1</v>
      </c>
      <c r="BM200" s="75">
        <f t="shared" si="17"/>
        <v>0</v>
      </c>
      <c r="BN200" s="75">
        <f t="shared" si="18"/>
        <v>0</v>
      </c>
      <c r="BO200" s="75">
        <f t="shared" si="19"/>
        <v>0</v>
      </c>
      <c r="BP200" s="75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40" t="s">
        <v>71</v>
      </c>
      <c r="X201" s="41">
        <f>IFERROR(X193/H193,"0")+IFERROR(X194/H194,"0")+IFERROR(X195/H195,"0")+IFERROR(X196/H196,"0")+IFERROR(X197/H197,"0")+IFERROR(X198/H198,"0")+IFERROR(X199/H199,"0")+IFERROR(X200/H200,"0")</f>
        <v>131.48148148148147</v>
      </c>
      <c r="Y201" s="41">
        <f>IFERROR(Y193/H193,"0")+IFERROR(Y194/H194,"0")+IFERROR(Y195/H195,"0")+IFERROR(Y196/H196,"0")+IFERROR(Y197/H197,"0")+IFERROR(Y198/H198,"0")+IFERROR(Y199/H199,"0")+IFERROR(Y200/H200,"0")</f>
        <v>134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1.20868</v>
      </c>
      <c r="AA201" s="64"/>
      <c r="AB201" s="64"/>
      <c r="AC201" s="64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40" t="s">
        <v>68</v>
      </c>
      <c r="X202" s="41">
        <f>IFERROR(SUM(X193:X200),"0")</f>
        <v>710</v>
      </c>
      <c r="Y202" s="41">
        <f>IFERROR(SUM(Y193:Y200),"0")</f>
        <v>723.6</v>
      </c>
      <c r="Z202" s="40"/>
      <c r="AA202" s="64"/>
      <c r="AB202" s="64"/>
      <c r="AC202" s="64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63"/>
      <c r="AB203" s="63"/>
      <c r="AC203" s="63"/>
    </row>
    <row r="204" spans="1:68" ht="27" customHeight="1" x14ac:dyDescent="0.25">
      <c r="A204" s="60" t="s">
        <v>324</v>
      </c>
      <c r="B204" s="60" t="s">
        <v>325</v>
      </c>
      <c r="C204" s="34">
        <v>4301051408</v>
      </c>
      <c r="D204" s="553">
        <v>4680115881594</v>
      </c>
      <c r="E204" s="554"/>
      <c r="F204" s="59">
        <v>1.35</v>
      </c>
      <c r="G204" s="35">
        <v>6</v>
      </c>
      <c r="H204" s="59">
        <v>8.1</v>
      </c>
      <c r="I204" s="59">
        <v>8.6189999999999998</v>
      </c>
      <c r="J204" s="35">
        <v>64</v>
      </c>
      <c r="K204" s="35" t="s">
        <v>105</v>
      </c>
      <c r="L204" s="35"/>
      <c r="M204" s="36" t="s">
        <v>76</v>
      </c>
      <c r="N204" s="36"/>
      <c r="O204" s="35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7"/>
      <c r="V204" s="37"/>
      <c r="W204" s="38" t="s">
        <v>68</v>
      </c>
      <c r="X204" s="56">
        <v>120</v>
      </c>
      <c r="Y204" s="53">
        <f t="shared" ref="Y204:Y212" si="21">IFERROR(IF(X204="",0,CEILING((X204/$H204),1)*$H204),"")</f>
        <v>121.5</v>
      </c>
      <c r="Z204" s="39">
        <f>IFERROR(IF(Y204=0,"",ROUNDUP(Y204/H204,0)*0.01898),"")</f>
        <v>0.28470000000000001</v>
      </c>
      <c r="AA204" s="65"/>
      <c r="AB204" s="66"/>
      <c r="AC204" s="257" t="s">
        <v>326</v>
      </c>
      <c r="AG204" s="75"/>
      <c r="AJ204" s="79"/>
      <c r="AK204" s="79">
        <v>0</v>
      </c>
      <c r="BB204" s="258" t="s">
        <v>1</v>
      </c>
      <c r="BM204" s="75">
        <f t="shared" ref="BM204:BM212" si="22">IFERROR(X204*I204/H204,"0")</f>
        <v>127.6888888888889</v>
      </c>
      <c r="BN204" s="75">
        <f t="shared" ref="BN204:BN212" si="23">IFERROR(Y204*I204/H204,"0")</f>
        <v>129.285</v>
      </c>
      <c r="BO204" s="75">
        <f t="shared" ref="BO204:BO212" si="24">IFERROR(1/J204*(X204/H204),"0")</f>
        <v>0.23148148148148148</v>
      </c>
      <c r="BP204" s="75">
        <f t="shared" ref="BP204:BP212" si="25">IFERROR(1/J204*(Y204/H204),"0")</f>
        <v>0.234375</v>
      </c>
    </row>
    <row r="205" spans="1:68" ht="27" customHeight="1" x14ac:dyDescent="0.25">
      <c r="A205" s="60" t="s">
        <v>327</v>
      </c>
      <c r="B205" s="60" t="s">
        <v>328</v>
      </c>
      <c r="C205" s="34">
        <v>4301051411</v>
      </c>
      <c r="D205" s="553">
        <v>4680115881617</v>
      </c>
      <c r="E205" s="554"/>
      <c r="F205" s="59">
        <v>1.35</v>
      </c>
      <c r="G205" s="35">
        <v>6</v>
      </c>
      <c r="H205" s="59">
        <v>8.1</v>
      </c>
      <c r="I205" s="59">
        <v>8.6010000000000009</v>
      </c>
      <c r="J205" s="35">
        <v>64</v>
      </c>
      <c r="K205" s="35" t="s">
        <v>105</v>
      </c>
      <c r="L205" s="35"/>
      <c r="M205" s="36" t="s">
        <v>76</v>
      </c>
      <c r="N205" s="36"/>
      <c r="O205" s="35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7"/>
      <c r="V205" s="37"/>
      <c r="W205" s="38" t="s">
        <v>68</v>
      </c>
      <c r="X205" s="56">
        <v>120</v>
      </c>
      <c r="Y205" s="53">
        <f t="shared" si="21"/>
        <v>121.5</v>
      </c>
      <c r="Z205" s="39">
        <f>IFERROR(IF(Y205=0,"",ROUNDUP(Y205/H205,0)*0.01898),"")</f>
        <v>0.28470000000000001</v>
      </c>
      <c r="AA205" s="65"/>
      <c r="AB205" s="66"/>
      <c r="AC205" s="259" t="s">
        <v>329</v>
      </c>
      <c r="AG205" s="75"/>
      <c r="AJ205" s="79"/>
      <c r="AK205" s="79">
        <v>0</v>
      </c>
      <c r="BB205" s="260" t="s">
        <v>1</v>
      </c>
      <c r="BM205" s="75">
        <f t="shared" si="22"/>
        <v>127.42222222222225</v>
      </c>
      <c r="BN205" s="75">
        <f t="shared" si="23"/>
        <v>129.01500000000001</v>
      </c>
      <c r="BO205" s="75">
        <f t="shared" si="24"/>
        <v>0.23148148148148148</v>
      </c>
      <c r="BP205" s="75">
        <f t="shared" si="25"/>
        <v>0.234375</v>
      </c>
    </row>
    <row r="206" spans="1:68" ht="16.5" customHeight="1" x14ac:dyDescent="0.25">
      <c r="A206" s="60" t="s">
        <v>330</v>
      </c>
      <c r="B206" s="60" t="s">
        <v>331</v>
      </c>
      <c r="C206" s="34">
        <v>4301051656</v>
      </c>
      <c r="D206" s="553">
        <v>4680115880573</v>
      </c>
      <c r="E206" s="554"/>
      <c r="F206" s="59">
        <v>1.45</v>
      </c>
      <c r="G206" s="35">
        <v>6</v>
      </c>
      <c r="H206" s="59">
        <v>8.6999999999999993</v>
      </c>
      <c r="I206" s="59">
        <v>9.2189999999999994</v>
      </c>
      <c r="J206" s="35">
        <v>64</v>
      </c>
      <c r="K206" s="35" t="s">
        <v>105</v>
      </c>
      <c r="L206" s="35"/>
      <c r="M206" s="36" t="s">
        <v>76</v>
      </c>
      <c r="N206" s="36"/>
      <c r="O206" s="35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7"/>
      <c r="V206" s="37"/>
      <c r="W206" s="38" t="s">
        <v>68</v>
      </c>
      <c r="X206" s="56">
        <v>200</v>
      </c>
      <c r="Y206" s="53">
        <f t="shared" si="21"/>
        <v>200.1</v>
      </c>
      <c r="Z206" s="39">
        <f>IFERROR(IF(Y206=0,"",ROUNDUP(Y206/H206,0)*0.01898),"")</f>
        <v>0.43653999999999998</v>
      </c>
      <c r="AA206" s="65"/>
      <c r="AB206" s="66"/>
      <c r="AC206" s="261" t="s">
        <v>332</v>
      </c>
      <c r="AG206" s="75"/>
      <c r="AJ206" s="79"/>
      <c r="AK206" s="79">
        <v>0</v>
      </c>
      <c r="BB206" s="262" t="s">
        <v>1</v>
      </c>
      <c r="BM206" s="75">
        <f t="shared" si="22"/>
        <v>211.93103448275863</v>
      </c>
      <c r="BN206" s="75">
        <f t="shared" si="23"/>
        <v>212.03699999999998</v>
      </c>
      <c r="BO206" s="75">
        <f t="shared" si="24"/>
        <v>0.35919540229885061</v>
      </c>
      <c r="BP206" s="75">
        <f t="shared" si="25"/>
        <v>0.359375</v>
      </c>
    </row>
    <row r="207" spans="1:68" ht="27" customHeight="1" x14ac:dyDescent="0.25">
      <c r="A207" s="60" t="s">
        <v>333</v>
      </c>
      <c r="B207" s="60" t="s">
        <v>334</v>
      </c>
      <c r="C207" s="34">
        <v>4301051407</v>
      </c>
      <c r="D207" s="553">
        <v>4680115882195</v>
      </c>
      <c r="E207" s="554"/>
      <c r="F207" s="59">
        <v>0.4</v>
      </c>
      <c r="G207" s="35">
        <v>6</v>
      </c>
      <c r="H207" s="59">
        <v>2.4</v>
      </c>
      <c r="I207" s="59">
        <v>2.67</v>
      </c>
      <c r="J207" s="35">
        <v>182</v>
      </c>
      <c r="K207" s="35" t="s">
        <v>75</v>
      </c>
      <c r="L207" s="35"/>
      <c r="M207" s="36" t="s">
        <v>76</v>
      </c>
      <c r="N207" s="36"/>
      <c r="O207" s="35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7"/>
      <c r="V207" s="37"/>
      <c r="W207" s="38" t="s">
        <v>68</v>
      </c>
      <c r="X207" s="56">
        <v>100</v>
      </c>
      <c r="Y207" s="53">
        <f t="shared" si="21"/>
        <v>100.8</v>
      </c>
      <c r="Z207" s="39">
        <f t="shared" ref="Z207:Z212" si="26">IFERROR(IF(Y207=0,"",ROUNDUP(Y207/H207,0)*0.00651),"")</f>
        <v>0.27342</v>
      </c>
      <c r="AA207" s="65"/>
      <c r="AB207" s="66"/>
      <c r="AC207" s="263" t="s">
        <v>326</v>
      </c>
      <c r="AG207" s="75"/>
      <c r="AJ207" s="79"/>
      <c r="AK207" s="79">
        <v>0</v>
      </c>
      <c r="BB207" s="264" t="s">
        <v>1</v>
      </c>
      <c r="BM207" s="75">
        <f t="shared" si="22"/>
        <v>111.25</v>
      </c>
      <c r="BN207" s="75">
        <f t="shared" si="23"/>
        <v>112.13999999999999</v>
      </c>
      <c r="BO207" s="75">
        <f t="shared" si="24"/>
        <v>0.22893772893772898</v>
      </c>
      <c r="BP207" s="75">
        <f t="shared" si="25"/>
        <v>0.23076923076923078</v>
      </c>
    </row>
    <row r="208" spans="1:68" ht="27" customHeight="1" x14ac:dyDescent="0.25">
      <c r="A208" s="60" t="s">
        <v>335</v>
      </c>
      <c r="B208" s="60" t="s">
        <v>336</v>
      </c>
      <c r="C208" s="34">
        <v>4301051752</v>
      </c>
      <c r="D208" s="553">
        <v>4680115882607</v>
      </c>
      <c r="E208" s="554"/>
      <c r="F208" s="59">
        <v>0.3</v>
      </c>
      <c r="G208" s="35">
        <v>6</v>
      </c>
      <c r="H208" s="59">
        <v>1.8</v>
      </c>
      <c r="I208" s="59">
        <v>2.052</v>
      </c>
      <c r="J208" s="35">
        <v>182</v>
      </c>
      <c r="K208" s="35" t="s">
        <v>75</v>
      </c>
      <c r="L208" s="35"/>
      <c r="M208" s="36" t="s">
        <v>92</v>
      </c>
      <c r="N208" s="36"/>
      <c r="O208" s="35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7"/>
      <c r="V208" s="37"/>
      <c r="W208" s="38" t="s">
        <v>68</v>
      </c>
      <c r="X208" s="56">
        <v>0</v>
      </c>
      <c r="Y208" s="53">
        <f t="shared" si="21"/>
        <v>0</v>
      </c>
      <c r="Z208" s="39" t="str">
        <f t="shared" si="26"/>
        <v/>
      </c>
      <c r="AA208" s="65"/>
      <c r="AB208" s="66"/>
      <c r="AC208" s="265" t="s">
        <v>337</v>
      </c>
      <c r="AG208" s="75"/>
      <c r="AJ208" s="79"/>
      <c r="AK208" s="79">
        <v>0</v>
      </c>
      <c r="BB208" s="266" t="s">
        <v>1</v>
      </c>
      <c r="BM208" s="75">
        <f t="shared" si="22"/>
        <v>0</v>
      </c>
      <c r="BN208" s="75">
        <f t="shared" si="23"/>
        <v>0</v>
      </c>
      <c r="BO208" s="75">
        <f t="shared" si="24"/>
        <v>0</v>
      </c>
      <c r="BP208" s="75">
        <f t="shared" si="25"/>
        <v>0</v>
      </c>
    </row>
    <row r="209" spans="1:68" ht="27" customHeight="1" x14ac:dyDescent="0.25">
      <c r="A209" s="60" t="s">
        <v>338</v>
      </c>
      <c r="B209" s="60" t="s">
        <v>339</v>
      </c>
      <c r="C209" s="34">
        <v>4301051666</v>
      </c>
      <c r="D209" s="553">
        <v>4680115880092</v>
      </c>
      <c r="E209" s="554"/>
      <c r="F209" s="59">
        <v>0.4</v>
      </c>
      <c r="G209" s="35">
        <v>6</v>
      </c>
      <c r="H209" s="59">
        <v>2.4</v>
      </c>
      <c r="I209" s="59">
        <v>2.6520000000000001</v>
      </c>
      <c r="J209" s="35">
        <v>182</v>
      </c>
      <c r="K209" s="35" t="s">
        <v>75</v>
      </c>
      <c r="L209" s="35"/>
      <c r="M209" s="36" t="s">
        <v>76</v>
      </c>
      <c r="N209" s="36"/>
      <c r="O209" s="35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7"/>
      <c r="V209" s="37"/>
      <c r="W209" s="38" t="s">
        <v>68</v>
      </c>
      <c r="X209" s="56">
        <v>500</v>
      </c>
      <c r="Y209" s="53">
        <f t="shared" si="21"/>
        <v>501.59999999999997</v>
      </c>
      <c r="Z209" s="39">
        <f t="shared" si="26"/>
        <v>1.36059</v>
      </c>
      <c r="AA209" s="65"/>
      <c r="AB209" s="66"/>
      <c r="AC209" s="267" t="s">
        <v>332</v>
      </c>
      <c r="AG209" s="75"/>
      <c r="AJ209" s="79"/>
      <c r="AK209" s="79">
        <v>0</v>
      </c>
      <c r="BB209" s="268" t="s">
        <v>1</v>
      </c>
      <c r="BM209" s="75">
        <f t="shared" si="22"/>
        <v>552.5</v>
      </c>
      <c r="BN209" s="75">
        <f t="shared" si="23"/>
        <v>554.26800000000003</v>
      </c>
      <c r="BO209" s="75">
        <f t="shared" si="24"/>
        <v>1.1446886446886448</v>
      </c>
      <c r="BP209" s="75">
        <f t="shared" si="25"/>
        <v>1.1483516483516485</v>
      </c>
    </row>
    <row r="210" spans="1:68" ht="27" customHeight="1" x14ac:dyDescent="0.25">
      <c r="A210" s="60" t="s">
        <v>340</v>
      </c>
      <c r="B210" s="60" t="s">
        <v>341</v>
      </c>
      <c r="C210" s="34">
        <v>4301051668</v>
      </c>
      <c r="D210" s="553">
        <v>4680115880221</v>
      </c>
      <c r="E210" s="554"/>
      <c r="F210" s="59">
        <v>0.4</v>
      </c>
      <c r="G210" s="35">
        <v>6</v>
      </c>
      <c r="H210" s="59">
        <v>2.4</v>
      </c>
      <c r="I210" s="59">
        <v>2.6520000000000001</v>
      </c>
      <c r="J210" s="35">
        <v>182</v>
      </c>
      <c r="K210" s="35" t="s">
        <v>75</v>
      </c>
      <c r="L210" s="35"/>
      <c r="M210" s="36" t="s">
        <v>76</v>
      </c>
      <c r="N210" s="36"/>
      <c r="O210" s="35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7"/>
      <c r="V210" s="37"/>
      <c r="W210" s="38" t="s">
        <v>68</v>
      </c>
      <c r="X210" s="56">
        <v>500</v>
      </c>
      <c r="Y210" s="53">
        <f t="shared" si="21"/>
        <v>501.59999999999997</v>
      </c>
      <c r="Z210" s="39">
        <f t="shared" si="26"/>
        <v>1.36059</v>
      </c>
      <c r="AA210" s="65"/>
      <c r="AB210" s="66"/>
      <c r="AC210" s="269" t="s">
        <v>332</v>
      </c>
      <c r="AG210" s="75"/>
      <c r="AJ210" s="79"/>
      <c r="AK210" s="79">
        <v>0</v>
      </c>
      <c r="BB210" s="270" t="s">
        <v>1</v>
      </c>
      <c r="BM210" s="75">
        <f t="shared" si="22"/>
        <v>552.5</v>
      </c>
      <c r="BN210" s="75">
        <f t="shared" si="23"/>
        <v>554.26800000000003</v>
      </c>
      <c r="BO210" s="75">
        <f t="shared" si="24"/>
        <v>1.1446886446886448</v>
      </c>
      <c r="BP210" s="75">
        <f t="shared" si="25"/>
        <v>1.1483516483516485</v>
      </c>
    </row>
    <row r="211" spans="1:68" ht="27" customHeight="1" x14ac:dyDescent="0.25">
      <c r="A211" s="60" t="s">
        <v>342</v>
      </c>
      <c r="B211" s="60" t="s">
        <v>343</v>
      </c>
      <c r="C211" s="34">
        <v>4301051945</v>
      </c>
      <c r="D211" s="553">
        <v>4680115880504</v>
      </c>
      <c r="E211" s="554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75</v>
      </c>
      <c r="L211" s="35"/>
      <c r="M211" s="36" t="s">
        <v>92</v>
      </c>
      <c r="N211" s="36"/>
      <c r="O211" s="35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7"/>
      <c r="V211" s="37"/>
      <c r="W211" s="38" t="s">
        <v>68</v>
      </c>
      <c r="X211" s="56">
        <v>0</v>
      </c>
      <c r="Y211" s="53">
        <f t="shared" si="21"/>
        <v>0</v>
      </c>
      <c r="Z211" s="39" t="str">
        <f t="shared" si="26"/>
        <v/>
      </c>
      <c r="AA211" s="65"/>
      <c r="AB211" s="66"/>
      <c r="AC211" s="271" t="s">
        <v>344</v>
      </c>
      <c r="AG211" s="75"/>
      <c r="AJ211" s="79"/>
      <c r="AK211" s="79">
        <v>0</v>
      </c>
      <c r="BB211" s="272" t="s">
        <v>1</v>
      </c>
      <c r="BM211" s="75">
        <f t="shared" si="22"/>
        <v>0</v>
      </c>
      <c r="BN211" s="75">
        <f t="shared" si="23"/>
        <v>0</v>
      </c>
      <c r="BO211" s="75">
        <f t="shared" si="24"/>
        <v>0</v>
      </c>
      <c r="BP211" s="75">
        <f t="shared" si="25"/>
        <v>0</v>
      </c>
    </row>
    <row r="212" spans="1:68" ht="27" customHeight="1" x14ac:dyDescent="0.25">
      <c r="A212" s="60" t="s">
        <v>345</v>
      </c>
      <c r="B212" s="60" t="s">
        <v>346</v>
      </c>
      <c r="C212" s="34">
        <v>4301051410</v>
      </c>
      <c r="D212" s="553">
        <v>4680115882164</v>
      </c>
      <c r="E212" s="554"/>
      <c r="F212" s="59">
        <v>0.4</v>
      </c>
      <c r="G212" s="35">
        <v>6</v>
      </c>
      <c r="H212" s="59">
        <v>2.4</v>
      </c>
      <c r="I212" s="59">
        <v>2.6579999999999999</v>
      </c>
      <c r="J212" s="35">
        <v>182</v>
      </c>
      <c r="K212" s="35" t="s">
        <v>75</v>
      </c>
      <c r="L212" s="35"/>
      <c r="M212" s="36" t="s">
        <v>76</v>
      </c>
      <c r="N212" s="36"/>
      <c r="O212" s="35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7"/>
      <c r="V212" s="37"/>
      <c r="W212" s="38" t="s">
        <v>68</v>
      </c>
      <c r="X212" s="56">
        <v>0</v>
      </c>
      <c r="Y212" s="53">
        <f t="shared" si="21"/>
        <v>0</v>
      </c>
      <c r="Z212" s="39" t="str">
        <f t="shared" si="26"/>
        <v/>
      </c>
      <c r="AA212" s="65"/>
      <c r="AB212" s="66"/>
      <c r="AC212" s="273" t="s">
        <v>329</v>
      </c>
      <c r="AG212" s="75"/>
      <c r="AJ212" s="79"/>
      <c r="AK212" s="79">
        <v>0</v>
      </c>
      <c r="BB212" s="274" t="s">
        <v>1</v>
      </c>
      <c r="BM212" s="75">
        <f t="shared" si="22"/>
        <v>0</v>
      </c>
      <c r="BN212" s="75">
        <f t="shared" si="23"/>
        <v>0</v>
      </c>
      <c r="BO212" s="75">
        <f t="shared" si="24"/>
        <v>0</v>
      </c>
      <c r="BP212" s="75">
        <f t="shared" si="25"/>
        <v>0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40" t="s">
        <v>71</v>
      </c>
      <c r="X213" s="41">
        <f>IFERROR(X204/H204,"0")+IFERROR(X205/H205,"0")+IFERROR(X206/H206,"0")+IFERROR(X207/H207,"0")+IFERROR(X208/H208,"0")+IFERROR(X209/H209,"0")+IFERROR(X210/H210,"0")+IFERROR(X211/H211,"0")+IFERROR(X212/H212,"0")</f>
        <v>510.95146871008944</v>
      </c>
      <c r="Y213" s="41">
        <f>IFERROR(Y204/H204,"0")+IFERROR(Y205/H205,"0")+IFERROR(Y206/H206,"0")+IFERROR(Y207/H207,"0")+IFERROR(Y208/H208,"0")+IFERROR(Y209/H209,"0")+IFERROR(Y210/H210,"0")+IFERROR(Y211/H211,"0")+IFERROR(Y212/H212,"0")</f>
        <v>513</v>
      </c>
      <c r="Z213" s="4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4.00054</v>
      </c>
      <c r="AA213" s="64"/>
      <c r="AB213" s="64"/>
      <c r="AC213" s="64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40" t="s">
        <v>68</v>
      </c>
      <c r="X214" s="41">
        <f>IFERROR(SUM(X204:X212),"0")</f>
        <v>1540</v>
      </c>
      <c r="Y214" s="41">
        <f>IFERROR(SUM(Y204:Y212),"0")</f>
        <v>1547.1</v>
      </c>
      <c r="Z214" s="40"/>
      <c r="AA214" s="64"/>
      <c r="AB214" s="64"/>
      <c r="AC214" s="64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63"/>
      <c r="AB215" s="63"/>
      <c r="AC215" s="63"/>
    </row>
    <row r="216" spans="1:68" ht="27" customHeight="1" x14ac:dyDescent="0.25">
      <c r="A216" s="60" t="s">
        <v>347</v>
      </c>
      <c r="B216" s="60" t="s">
        <v>348</v>
      </c>
      <c r="C216" s="34">
        <v>4301060463</v>
      </c>
      <c r="D216" s="553">
        <v>4680115880818</v>
      </c>
      <c r="E216" s="554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75</v>
      </c>
      <c r="L216" s="35"/>
      <c r="M216" s="36" t="s">
        <v>92</v>
      </c>
      <c r="N216" s="36"/>
      <c r="O216" s="35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7"/>
      <c r="V216" s="37"/>
      <c r="W216" s="38" t="s">
        <v>68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/>
      <c r="AB216" s="66"/>
      <c r="AC216" s="275" t="s">
        <v>349</v>
      </c>
      <c r="AG216" s="75"/>
      <c r="AJ216" s="79"/>
      <c r="AK216" s="79">
        <v>0</v>
      </c>
      <c r="BB216" s="276" t="s">
        <v>1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ht="27" customHeight="1" x14ac:dyDescent="0.25">
      <c r="A217" s="60" t="s">
        <v>350</v>
      </c>
      <c r="B217" s="60" t="s">
        <v>351</v>
      </c>
      <c r="C217" s="34">
        <v>4301060389</v>
      </c>
      <c r="D217" s="553">
        <v>4680115880801</v>
      </c>
      <c r="E217" s="554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75</v>
      </c>
      <c r="L217" s="35"/>
      <c r="M217" s="36" t="s">
        <v>76</v>
      </c>
      <c r="N217" s="36"/>
      <c r="O217" s="35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7"/>
      <c r="V217" s="37"/>
      <c r="W217" s="38" t="s">
        <v>68</v>
      </c>
      <c r="X217" s="56">
        <v>0</v>
      </c>
      <c r="Y217" s="53">
        <f>IFERROR(IF(X217="",0,CEILING((X217/$H217),1)*$H217),"")</f>
        <v>0</v>
      </c>
      <c r="Z217" s="39" t="str">
        <f>IFERROR(IF(Y217=0,"",ROUNDUP(Y217/H217,0)*0.00651),"")</f>
        <v/>
      </c>
      <c r="AA217" s="65"/>
      <c r="AB217" s="66"/>
      <c r="AC217" s="277" t="s">
        <v>352</v>
      </c>
      <c r="AG217" s="75"/>
      <c r="AJ217" s="79"/>
      <c r="AK217" s="79">
        <v>0</v>
      </c>
      <c r="BB217" s="278" t="s">
        <v>1</v>
      </c>
      <c r="BM217" s="75">
        <f>IFERROR(X217*I217/H217,"0")</f>
        <v>0</v>
      </c>
      <c r="BN217" s="75">
        <f>IFERROR(Y217*I217/H217,"0")</f>
        <v>0</v>
      </c>
      <c r="BO217" s="75">
        <f>IFERROR(1/J217*(X217/H217),"0")</f>
        <v>0</v>
      </c>
      <c r="BP217" s="75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40" t="s">
        <v>71</v>
      </c>
      <c r="X218" s="41">
        <f>IFERROR(X216/H216,"0")+IFERROR(X217/H217,"0")</f>
        <v>0</v>
      </c>
      <c r="Y218" s="41">
        <f>IFERROR(Y216/H216,"0")+IFERROR(Y217/H217,"0")</f>
        <v>0</v>
      </c>
      <c r="Z218" s="41">
        <f>IFERROR(IF(Z216="",0,Z216),"0")+IFERROR(IF(Z217="",0,Z217),"0")</f>
        <v>0</v>
      </c>
      <c r="AA218" s="64"/>
      <c r="AB218" s="64"/>
      <c r="AC218" s="64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40" t="s">
        <v>68</v>
      </c>
      <c r="X219" s="41">
        <f>IFERROR(SUM(X216:X217),"0")</f>
        <v>0</v>
      </c>
      <c r="Y219" s="41">
        <f>IFERROR(SUM(Y216:Y217),"0")</f>
        <v>0</v>
      </c>
      <c r="Z219" s="40"/>
      <c r="AA219" s="64"/>
      <c r="AB219" s="64"/>
      <c r="AC219" s="64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62"/>
      <c r="AB220" s="62"/>
      <c r="AC220" s="62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63"/>
      <c r="AB221" s="63"/>
      <c r="AC221" s="63"/>
    </row>
    <row r="222" spans="1:68" ht="27" customHeight="1" x14ac:dyDescent="0.25">
      <c r="A222" s="60" t="s">
        <v>354</v>
      </c>
      <c r="B222" s="60" t="s">
        <v>355</v>
      </c>
      <c r="C222" s="34">
        <v>4301011826</v>
      </c>
      <c r="D222" s="553">
        <v>4680115884137</v>
      </c>
      <c r="E222" s="554"/>
      <c r="F222" s="59">
        <v>1.45</v>
      </c>
      <c r="G222" s="35">
        <v>8</v>
      </c>
      <c r="H222" s="59">
        <v>11.6</v>
      </c>
      <c r="I222" s="59">
        <v>12.035</v>
      </c>
      <c r="J222" s="35">
        <v>64</v>
      </c>
      <c r="K222" s="35" t="s">
        <v>105</v>
      </c>
      <c r="L222" s="35"/>
      <c r="M222" s="36" t="s">
        <v>106</v>
      </c>
      <c r="N222" s="36"/>
      <c r="O222" s="35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7"/>
      <c r="V222" s="37"/>
      <c r="W222" s="38" t="s">
        <v>68</v>
      </c>
      <c r="X222" s="56">
        <v>0</v>
      </c>
      <c r="Y222" s="53">
        <f t="shared" ref="Y222:Y230" si="27">IFERROR(IF(X222="",0,CEILING((X222/$H222),1)*$H222),"")</f>
        <v>0</v>
      </c>
      <c r="Z222" s="39" t="str">
        <f>IFERROR(IF(Y222=0,"",ROUNDUP(Y222/H222,0)*0.01898),"")</f>
        <v/>
      </c>
      <c r="AA222" s="65"/>
      <c r="AB222" s="66"/>
      <c r="AC222" s="279" t="s">
        <v>356</v>
      </c>
      <c r="AG222" s="75"/>
      <c r="AJ222" s="79"/>
      <c r="AK222" s="79">
        <v>0</v>
      </c>
      <c r="BB222" s="280" t="s">
        <v>1</v>
      </c>
      <c r="BM222" s="75">
        <f t="shared" ref="BM222:BM230" si="28">IFERROR(X222*I222/H222,"0")</f>
        <v>0</v>
      </c>
      <c r="BN222" s="75">
        <f t="shared" ref="BN222:BN230" si="29">IFERROR(Y222*I222/H222,"0")</f>
        <v>0</v>
      </c>
      <c r="BO222" s="75">
        <f t="shared" ref="BO222:BO230" si="30">IFERROR(1/J222*(X222/H222),"0")</f>
        <v>0</v>
      </c>
      <c r="BP222" s="75">
        <f t="shared" ref="BP222:BP230" si="31">IFERROR(1/J222*(Y222/H222),"0")</f>
        <v>0</v>
      </c>
    </row>
    <row r="223" spans="1:68" ht="27" customHeight="1" x14ac:dyDescent="0.25">
      <c r="A223" s="60" t="s">
        <v>357</v>
      </c>
      <c r="B223" s="60" t="s">
        <v>358</v>
      </c>
      <c r="C223" s="34">
        <v>4301011724</v>
      </c>
      <c r="D223" s="553">
        <v>4680115884236</v>
      </c>
      <c r="E223" s="554"/>
      <c r="F223" s="59">
        <v>1.45</v>
      </c>
      <c r="G223" s="35">
        <v>8</v>
      </c>
      <c r="H223" s="59">
        <v>11.6</v>
      </c>
      <c r="I223" s="59">
        <v>12.035</v>
      </c>
      <c r="J223" s="35">
        <v>64</v>
      </c>
      <c r="K223" s="35" t="s">
        <v>105</v>
      </c>
      <c r="L223" s="35"/>
      <c r="M223" s="36" t="s">
        <v>106</v>
      </c>
      <c r="N223" s="36"/>
      <c r="O223" s="35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7"/>
      <c r="V223" s="37"/>
      <c r="W223" s="38" t="s">
        <v>68</v>
      </c>
      <c r="X223" s="56">
        <v>0</v>
      </c>
      <c r="Y223" s="53">
        <f t="shared" si="27"/>
        <v>0</v>
      </c>
      <c r="Z223" s="39" t="str">
        <f>IFERROR(IF(Y223=0,"",ROUNDUP(Y223/H223,0)*0.01898),"")</f>
        <v/>
      </c>
      <c r="AA223" s="65"/>
      <c r="AB223" s="66"/>
      <c r="AC223" s="281" t="s">
        <v>359</v>
      </c>
      <c r="AG223" s="75"/>
      <c r="AJ223" s="79"/>
      <c r="AK223" s="79">
        <v>0</v>
      </c>
      <c r="BB223" s="282" t="s">
        <v>1</v>
      </c>
      <c r="BM223" s="75">
        <f t="shared" si="28"/>
        <v>0</v>
      </c>
      <c r="BN223" s="75">
        <f t="shared" si="29"/>
        <v>0</v>
      </c>
      <c r="BO223" s="75">
        <f t="shared" si="30"/>
        <v>0</v>
      </c>
      <c r="BP223" s="75">
        <f t="shared" si="31"/>
        <v>0</v>
      </c>
    </row>
    <row r="224" spans="1:68" ht="27" customHeight="1" x14ac:dyDescent="0.25">
      <c r="A224" s="60" t="s">
        <v>360</v>
      </c>
      <c r="B224" s="60" t="s">
        <v>361</v>
      </c>
      <c r="C224" s="34">
        <v>4301011721</v>
      </c>
      <c r="D224" s="553">
        <v>4680115884175</v>
      </c>
      <c r="E224" s="554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7"/>
      <c r="V224" s="37"/>
      <c r="W224" s="38" t="s">
        <v>68</v>
      </c>
      <c r="X224" s="56">
        <v>0</v>
      </c>
      <c r="Y224" s="53">
        <f t="shared" si="27"/>
        <v>0</v>
      </c>
      <c r="Z224" s="39" t="str">
        <f>IFERROR(IF(Y224=0,"",ROUNDUP(Y224/H224,0)*0.01898),"")</f>
        <v/>
      </c>
      <c r="AA224" s="65"/>
      <c r="AB224" s="66"/>
      <c r="AC224" s="283" t="s">
        <v>362</v>
      </c>
      <c r="AG224" s="75"/>
      <c r="AJ224" s="79"/>
      <c r="AK224" s="79">
        <v>0</v>
      </c>
      <c r="BB224" s="284" t="s">
        <v>1</v>
      </c>
      <c r="BM224" s="75">
        <f t="shared" si="28"/>
        <v>0</v>
      </c>
      <c r="BN224" s="75">
        <f t="shared" si="29"/>
        <v>0</v>
      </c>
      <c r="BO224" s="75">
        <f t="shared" si="30"/>
        <v>0</v>
      </c>
      <c r="BP224" s="75">
        <f t="shared" si="31"/>
        <v>0</v>
      </c>
    </row>
    <row r="225" spans="1:68" ht="27" customHeight="1" x14ac:dyDescent="0.25">
      <c r="A225" s="60" t="s">
        <v>363</v>
      </c>
      <c r="B225" s="60" t="s">
        <v>364</v>
      </c>
      <c r="C225" s="34">
        <v>4301011824</v>
      </c>
      <c r="D225" s="553">
        <v>4680115884144</v>
      </c>
      <c r="E225" s="554"/>
      <c r="F225" s="59">
        <v>0.4</v>
      </c>
      <c r="G225" s="35">
        <v>10</v>
      </c>
      <c r="H225" s="59">
        <v>4</v>
      </c>
      <c r="I225" s="59">
        <v>4.21</v>
      </c>
      <c r="J225" s="35">
        <v>132</v>
      </c>
      <c r="K225" s="35" t="s">
        <v>110</v>
      </c>
      <c r="L225" s="35"/>
      <c r="M225" s="36" t="s">
        <v>106</v>
      </c>
      <c r="N225" s="36"/>
      <c r="O225" s="35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7"/>
      <c r="V225" s="37"/>
      <c r="W225" s="38" t="s">
        <v>68</v>
      </c>
      <c r="X225" s="56">
        <v>0</v>
      </c>
      <c r="Y225" s="53">
        <f t="shared" si="27"/>
        <v>0</v>
      </c>
      <c r="Z225" s="39" t="str">
        <f t="shared" ref="Z225:Z230" si="32">IFERROR(IF(Y225=0,"",ROUNDUP(Y225/H225,0)*0.00902),"")</f>
        <v/>
      </c>
      <c r="AA225" s="65"/>
      <c r="AB225" s="66"/>
      <c r="AC225" s="285" t="s">
        <v>356</v>
      </c>
      <c r="AG225" s="75"/>
      <c r="AJ225" s="79"/>
      <c r="AK225" s="79">
        <v>0</v>
      </c>
      <c r="BB225" s="286" t="s">
        <v>1</v>
      </c>
      <c r="BM225" s="75">
        <f t="shared" si="28"/>
        <v>0</v>
      </c>
      <c r="BN225" s="75">
        <f t="shared" si="29"/>
        <v>0</v>
      </c>
      <c r="BO225" s="75">
        <f t="shared" si="30"/>
        <v>0</v>
      </c>
      <c r="BP225" s="75">
        <f t="shared" si="31"/>
        <v>0</v>
      </c>
    </row>
    <row r="226" spans="1:68" ht="27" customHeight="1" x14ac:dyDescent="0.25">
      <c r="A226" s="60" t="s">
        <v>363</v>
      </c>
      <c r="B226" s="60" t="s">
        <v>365</v>
      </c>
      <c r="C226" s="34">
        <v>4301012196</v>
      </c>
      <c r="D226" s="553">
        <v>4680115884144</v>
      </c>
      <c r="E226" s="554"/>
      <c r="F226" s="59">
        <v>0.4</v>
      </c>
      <c r="G226" s="35">
        <v>10</v>
      </c>
      <c r="H226" s="59">
        <v>4</v>
      </c>
      <c r="I226" s="59">
        <v>4.21</v>
      </c>
      <c r="J226" s="35">
        <v>132</v>
      </c>
      <c r="K226" s="35" t="s">
        <v>110</v>
      </c>
      <c r="L226" s="35"/>
      <c r="M226" s="36" t="s">
        <v>106</v>
      </c>
      <c r="N226" s="36"/>
      <c r="O226" s="35">
        <v>55</v>
      </c>
      <c r="P226" s="791" t="s">
        <v>366</v>
      </c>
      <c r="Q226" s="556"/>
      <c r="R226" s="556"/>
      <c r="S226" s="556"/>
      <c r="T226" s="557"/>
      <c r="U226" s="37"/>
      <c r="V226" s="37"/>
      <c r="W226" s="38" t="s">
        <v>68</v>
      </c>
      <c r="X226" s="56">
        <v>0</v>
      </c>
      <c r="Y226" s="53">
        <f t="shared" si="27"/>
        <v>0</v>
      </c>
      <c r="Z226" s="39" t="str">
        <f t="shared" si="32"/>
        <v/>
      </c>
      <c r="AA226" s="65"/>
      <c r="AB226" s="66"/>
      <c r="AC226" s="287" t="s">
        <v>356</v>
      </c>
      <c r="AG226" s="75"/>
      <c r="AJ226" s="79"/>
      <c r="AK226" s="79">
        <v>0</v>
      </c>
      <c r="BB226" s="288" t="s">
        <v>1</v>
      </c>
      <c r="BM226" s="75">
        <f t="shared" si="28"/>
        <v>0</v>
      </c>
      <c r="BN226" s="75">
        <f t="shared" si="29"/>
        <v>0</v>
      </c>
      <c r="BO226" s="75">
        <f t="shared" si="30"/>
        <v>0</v>
      </c>
      <c r="BP226" s="75">
        <f t="shared" si="31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4301012149</v>
      </c>
      <c r="D227" s="553">
        <v>4680115886551</v>
      </c>
      <c r="E227" s="554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7"/>
      <c r="V227" s="37"/>
      <c r="W227" s="38" t="s">
        <v>68</v>
      </c>
      <c r="X227" s="56">
        <v>0</v>
      </c>
      <c r="Y227" s="53">
        <f t="shared" si="27"/>
        <v>0</v>
      </c>
      <c r="Z227" s="39" t="str">
        <f t="shared" si="32"/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28"/>
        <v>0</v>
      </c>
      <c r="BN227" s="75">
        <f t="shared" si="29"/>
        <v>0</v>
      </c>
      <c r="BO227" s="75">
        <f t="shared" si="30"/>
        <v>0</v>
      </c>
      <c r="BP227" s="75">
        <f t="shared" si="31"/>
        <v>0</v>
      </c>
    </row>
    <row r="228" spans="1:68" ht="27" customHeight="1" x14ac:dyDescent="0.25">
      <c r="A228" s="60" t="s">
        <v>370</v>
      </c>
      <c r="B228" s="60" t="s">
        <v>371</v>
      </c>
      <c r="C228" s="34">
        <v>4301011726</v>
      </c>
      <c r="D228" s="553">
        <v>4680115884182</v>
      </c>
      <c r="E228" s="554"/>
      <c r="F228" s="59">
        <v>0.37</v>
      </c>
      <c r="G228" s="35">
        <v>10</v>
      </c>
      <c r="H228" s="59">
        <v>3.7</v>
      </c>
      <c r="I228" s="59">
        <v>3.91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7"/>
      <c r="V228" s="37"/>
      <c r="W228" s="38" t="s">
        <v>68</v>
      </c>
      <c r="X228" s="56">
        <v>0</v>
      </c>
      <c r="Y228" s="53">
        <f t="shared" si="27"/>
        <v>0</v>
      </c>
      <c r="Z228" s="39" t="str">
        <f t="shared" si="32"/>
        <v/>
      </c>
      <c r="AA228" s="65"/>
      <c r="AB228" s="66"/>
      <c r="AC228" s="291" t="s">
        <v>359</v>
      </c>
      <c r="AG228" s="75"/>
      <c r="AJ228" s="79"/>
      <c r="AK228" s="79">
        <v>0</v>
      </c>
      <c r="BB228" s="292" t="s">
        <v>1</v>
      </c>
      <c r="BM228" s="75">
        <f t="shared" si="28"/>
        <v>0</v>
      </c>
      <c r="BN228" s="75">
        <f t="shared" si="29"/>
        <v>0</v>
      </c>
      <c r="BO228" s="75">
        <f t="shared" si="30"/>
        <v>0</v>
      </c>
      <c r="BP228" s="75">
        <f t="shared" si="31"/>
        <v>0</v>
      </c>
    </row>
    <row r="229" spans="1:68" ht="27" customHeight="1" x14ac:dyDescent="0.25">
      <c r="A229" s="60" t="s">
        <v>372</v>
      </c>
      <c r="B229" s="60" t="s">
        <v>373</v>
      </c>
      <c r="C229" s="34">
        <v>4301011722</v>
      </c>
      <c r="D229" s="553">
        <v>4680115884205</v>
      </c>
      <c r="E229" s="554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7"/>
      <c r="V229" s="37"/>
      <c r="W229" s="38" t="s">
        <v>68</v>
      </c>
      <c r="X229" s="56">
        <v>0</v>
      </c>
      <c r="Y229" s="53">
        <f t="shared" si="27"/>
        <v>0</v>
      </c>
      <c r="Z229" s="39" t="str">
        <f t="shared" si="32"/>
        <v/>
      </c>
      <c r="AA229" s="65"/>
      <c r="AB229" s="66"/>
      <c r="AC229" s="293" t="s">
        <v>374</v>
      </c>
      <c r="AG229" s="75"/>
      <c r="AJ229" s="79"/>
      <c r="AK229" s="79">
        <v>0</v>
      </c>
      <c r="BB229" s="294" t="s">
        <v>1</v>
      </c>
      <c r="BM229" s="75">
        <f t="shared" si="28"/>
        <v>0</v>
      </c>
      <c r="BN229" s="75">
        <f t="shared" si="29"/>
        <v>0</v>
      </c>
      <c r="BO229" s="75">
        <f t="shared" si="30"/>
        <v>0</v>
      </c>
      <c r="BP229" s="75">
        <f t="shared" si="31"/>
        <v>0</v>
      </c>
    </row>
    <row r="230" spans="1:68" ht="27" customHeight="1" x14ac:dyDescent="0.25">
      <c r="A230" s="60" t="s">
        <v>372</v>
      </c>
      <c r="B230" s="60" t="s">
        <v>375</v>
      </c>
      <c r="C230" s="34">
        <v>4301012195</v>
      </c>
      <c r="D230" s="553">
        <v>4680115884205</v>
      </c>
      <c r="E230" s="554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44" t="s">
        <v>376</v>
      </c>
      <c r="Q230" s="556"/>
      <c r="R230" s="556"/>
      <c r="S230" s="556"/>
      <c r="T230" s="557"/>
      <c r="U230" s="37"/>
      <c r="V230" s="37"/>
      <c r="W230" s="38" t="s">
        <v>68</v>
      </c>
      <c r="X230" s="56">
        <v>0</v>
      </c>
      <c r="Y230" s="53">
        <f t="shared" si="27"/>
        <v>0</v>
      </c>
      <c r="Z230" s="39" t="str">
        <f t="shared" si="32"/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28"/>
        <v>0</v>
      </c>
      <c r="BN230" s="75">
        <f t="shared" si="29"/>
        <v>0</v>
      </c>
      <c r="BO230" s="75">
        <f t="shared" si="30"/>
        <v>0</v>
      </c>
      <c r="BP230" s="75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40" t="s">
        <v>71</v>
      </c>
      <c r="X231" s="41">
        <f>IFERROR(X222/H222,"0")+IFERROR(X223/H223,"0")+IFERROR(X224/H224,"0")+IFERROR(X225/H225,"0")+IFERROR(X226/H226,"0")+IFERROR(X227/H227,"0")+IFERROR(X228/H228,"0")+IFERROR(X229/H229,"0")+IFERROR(X230/H230,"0")</f>
        <v>0</v>
      </c>
      <c r="Y231" s="41">
        <f>IFERROR(Y222/H222,"0")+IFERROR(Y223/H223,"0")+IFERROR(Y224/H224,"0")+IFERROR(Y225/H225,"0")+IFERROR(Y226/H226,"0")+IFERROR(Y227/H227,"0")+IFERROR(Y228/H228,"0")+IFERROR(Y229/H229,"0")+IFERROR(Y230/H230,"0")</f>
        <v>0</v>
      </c>
      <c r="Z231" s="4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40" t="s">
        <v>68</v>
      </c>
      <c r="X232" s="41">
        <f>IFERROR(SUM(X222:X230),"0")</f>
        <v>0</v>
      </c>
      <c r="Y232" s="41">
        <f>IFERROR(SUM(Y222:Y230),"0")</f>
        <v>0</v>
      </c>
      <c r="Z232" s="40"/>
      <c r="AA232" s="64"/>
      <c r="AB232" s="64"/>
      <c r="AC232" s="64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63"/>
      <c r="AB233" s="63"/>
      <c r="AC233" s="63"/>
    </row>
    <row r="234" spans="1:68" ht="27" customHeight="1" x14ac:dyDescent="0.25">
      <c r="A234" s="60" t="s">
        <v>377</v>
      </c>
      <c r="B234" s="60" t="s">
        <v>378</v>
      </c>
      <c r="C234" s="34">
        <v>4301020377</v>
      </c>
      <c r="D234" s="553">
        <v>4680115885981</v>
      </c>
      <c r="E234" s="554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76</v>
      </c>
      <c r="N234" s="36"/>
      <c r="O234" s="35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7"/>
      <c r="V234" s="37"/>
      <c r="W234" s="38" t="s">
        <v>68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379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40" t="s">
        <v>71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40" t="s">
        <v>68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63"/>
      <c r="AB237" s="63"/>
      <c r="AC237" s="63"/>
    </row>
    <row r="238" spans="1:68" ht="27" customHeight="1" x14ac:dyDescent="0.25">
      <c r="A238" s="60" t="s">
        <v>381</v>
      </c>
      <c r="B238" s="60" t="s">
        <v>382</v>
      </c>
      <c r="C238" s="34">
        <v>4301040362</v>
      </c>
      <c r="D238" s="553">
        <v>4680115886803</v>
      </c>
      <c r="E238" s="554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282</v>
      </c>
      <c r="L238" s="35"/>
      <c r="M238" s="36" t="s">
        <v>283</v>
      </c>
      <c r="N238" s="36"/>
      <c r="O238" s="35">
        <v>45</v>
      </c>
      <c r="P238" s="735" t="s">
        <v>383</v>
      </c>
      <c r="Q238" s="556"/>
      <c r="R238" s="556"/>
      <c r="S238" s="556"/>
      <c r="T238" s="557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384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40" t="s">
        <v>71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40" t="s">
        <v>68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63"/>
      <c r="AB241" s="63"/>
      <c r="AC241" s="63"/>
    </row>
    <row r="242" spans="1:68" ht="27" customHeight="1" x14ac:dyDescent="0.25">
      <c r="A242" s="60" t="s">
        <v>386</v>
      </c>
      <c r="B242" s="60" t="s">
        <v>387</v>
      </c>
      <c r="C242" s="34">
        <v>4301041004</v>
      </c>
      <c r="D242" s="553">
        <v>4680115886704</v>
      </c>
      <c r="E242" s="554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282</v>
      </c>
      <c r="L242" s="35"/>
      <c r="M242" s="36" t="s">
        <v>283</v>
      </c>
      <c r="N242" s="36"/>
      <c r="O242" s="35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388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389</v>
      </c>
      <c r="B243" s="60" t="s">
        <v>390</v>
      </c>
      <c r="C243" s="34">
        <v>4301041008</v>
      </c>
      <c r="D243" s="553">
        <v>4680115886681</v>
      </c>
      <c r="E243" s="554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282</v>
      </c>
      <c r="L243" s="35"/>
      <c r="M243" s="36" t="s">
        <v>283</v>
      </c>
      <c r="N243" s="36"/>
      <c r="O243" s="35">
        <v>90</v>
      </c>
      <c r="P243" s="867" t="s">
        <v>391</v>
      </c>
      <c r="Q243" s="556"/>
      <c r="R243" s="556"/>
      <c r="S243" s="556"/>
      <c r="T243" s="557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388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392</v>
      </c>
      <c r="B244" s="60" t="s">
        <v>393</v>
      </c>
      <c r="C244" s="34">
        <v>4301041007</v>
      </c>
      <c r="D244" s="553">
        <v>4680115886735</v>
      </c>
      <c r="E244" s="554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282</v>
      </c>
      <c r="L244" s="35"/>
      <c r="M244" s="36" t="s">
        <v>283</v>
      </c>
      <c r="N244" s="36"/>
      <c r="O244" s="35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7"/>
      <c r="V244" s="37"/>
      <c r="W244" s="38" t="s">
        <v>68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388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394</v>
      </c>
      <c r="B245" s="60" t="s">
        <v>395</v>
      </c>
      <c r="C245" s="34">
        <v>4301041006</v>
      </c>
      <c r="D245" s="553">
        <v>4680115886728</v>
      </c>
      <c r="E245" s="554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282</v>
      </c>
      <c r="L245" s="35"/>
      <c r="M245" s="36" t="s">
        <v>283</v>
      </c>
      <c r="N245" s="36"/>
      <c r="O245" s="35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7"/>
      <c r="V245" s="37"/>
      <c r="W245" s="38" t="s">
        <v>68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388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396</v>
      </c>
      <c r="B246" s="60" t="s">
        <v>397</v>
      </c>
      <c r="C246" s="34">
        <v>4301041005</v>
      </c>
      <c r="D246" s="553">
        <v>4680115886711</v>
      </c>
      <c r="E246" s="554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282</v>
      </c>
      <c r="L246" s="35"/>
      <c r="M246" s="36" t="s">
        <v>283</v>
      </c>
      <c r="N246" s="36"/>
      <c r="O246" s="35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7"/>
      <c r="V246" s="37"/>
      <c r="W246" s="38" t="s">
        <v>68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388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40" t="s">
        <v>71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40" t="s">
        <v>68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62"/>
      <c r="AB249" s="62"/>
      <c r="AC249" s="62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63"/>
      <c r="AB250" s="63"/>
      <c r="AC250" s="63"/>
    </row>
    <row r="251" spans="1:68" ht="27" customHeight="1" x14ac:dyDescent="0.25">
      <c r="A251" s="60" t="s">
        <v>399</v>
      </c>
      <c r="B251" s="60" t="s">
        <v>400</v>
      </c>
      <c r="C251" s="34">
        <v>4301011855</v>
      </c>
      <c r="D251" s="553">
        <v>4680115885837</v>
      </c>
      <c r="E251" s="554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37.5" customHeight="1" x14ac:dyDescent="0.25">
      <c r="A252" s="60" t="s">
        <v>402</v>
      </c>
      <c r="B252" s="60" t="s">
        <v>403</v>
      </c>
      <c r="C252" s="34">
        <v>4301011853</v>
      </c>
      <c r="D252" s="553">
        <v>4680115885851</v>
      </c>
      <c r="E252" s="554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405</v>
      </c>
      <c r="B253" s="60" t="s">
        <v>406</v>
      </c>
      <c r="C253" s="34">
        <v>4301011850</v>
      </c>
      <c r="D253" s="553">
        <v>4680115885806</v>
      </c>
      <c r="E253" s="554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408</v>
      </c>
      <c r="B254" s="60" t="s">
        <v>409</v>
      </c>
      <c r="C254" s="34">
        <v>4301011852</v>
      </c>
      <c r="D254" s="553">
        <v>4680115885844</v>
      </c>
      <c r="E254" s="554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37.5" customHeight="1" x14ac:dyDescent="0.25">
      <c r="A255" s="60" t="s">
        <v>411</v>
      </c>
      <c r="B255" s="60" t="s">
        <v>412</v>
      </c>
      <c r="C255" s="34">
        <v>4301011851</v>
      </c>
      <c r="D255" s="553">
        <v>4680115885820</v>
      </c>
      <c r="E255" s="554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40" t="s">
        <v>71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62"/>
      <c r="AB258" s="62"/>
      <c r="AC258" s="62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63"/>
      <c r="AB259" s="63"/>
      <c r="AC259" s="63"/>
    </row>
    <row r="260" spans="1:68" ht="27" customHeight="1" x14ac:dyDescent="0.25">
      <c r="A260" s="60" t="s">
        <v>415</v>
      </c>
      <c r="B260" s="60" t="s">
        <v>416</v>
      </c>
      <c r="C260" s="34">
        <v>4301011223</v>
      </c>
      <c r="D260" s="553">
        <v>4607091383423</v>
      </c>
      <c r="E260" s="554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76</v>
      </c>
      <c r="N260" s="36"/>
      <c r="O260" s="35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7"/>
      <c r="V260" s="37"/>
      <c r="W260" s="38" t="s">
        <v>68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417</v>
      </c>
      <c r="B261" s="60" t="s">
        <v>418</v>
      </c>
      <c r="C261" s="34">
        <v>4301012199</v>
      </c>
      <c r="D261" s="553">
        <v>4680115886957</v>
      </c>
      <c r="E261" s="554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76</v>
      </c>
      <c r="N261" s="36"/>
      <c r="O261" s="35">
        <v>30</v>
      </c>
      <c r="P261" s="754" t="s">
        <v>419</v>
      </c>
      <c r="Q261" s="556"/>
      <c r="R261" s="556"/>
      <c r="S261" s="556"/>
      <c r="T261" s="557"/>
      <c r="U261" s="37"/>
      <c r="V261" s="37"/>
      <c r="W261" s="38" t="s">
        <v>68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421</v>
      </c>
      <c r="B262" s="60" t="s">
        <v>422</v>
      </c>
      <c r="C262" s="34">
        <v>4301012098</v>
      </c>
      <c r="D262" s="553">
        <v>4680115885660</v>
      </c>
      <c r="E262" s="554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76</v>
      </c>
      <c r="N262" s="36"/>
      <c r="O262" s="35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7"/>
      <c r="V262" s="37"/>
      <c r="W262" s="38" t="s">
        <v>68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424</v>
      </c>
      <c r="B263" s="60" t="s">
        <v>425</v>
      </c>
      <c r="C263" s="34">
        <v>4301012176</v>
      </c>
      <c r="D263" s="553">
        <v>4680115886773</v>
      </c>
      <c r="E263" s="554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61" t="s">
        <v>426</v>
      </c>
      <c r="Q263" s="556"/>
      <c r="R263" s="556"/>
      <c r="S263" s="556"/>
      <c r="T263" s="557"/>
      <c r="U263" s="37"/>
      <c r="V263" s="37"/>
      <c r="W263" s="38" t="s">
        <v>68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40" t="s">
        <v>71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40" t="s">
        <v>68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62"/>
      <c r="AB266" s="62"/>
      <c r="AC266" s="62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63"/>
      <c r="AB267" s="63"/>
      <c r="AC267" s="63"/>
    </row>
    <row r="268" spans="1:68" ht="27" customHeight="1" x14ac:dyDescent="0.25">
      <c r="A268" s="60" t="s">
        <v>429</v>
      </c>
      <c r="B268" s="60" t="s">
        <v>430</v>
      </c>
      <c r="C268" s="34">
        <v>4301051893</v>
      </c>
      <c r="D268" s="553">
        <v>4680115886186</v>
      </c>
      <c r="E268" s="554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75</v>
      </c>
      <c r="L268" s="35"/>
      <c r="M268" s="36" t="s">
        <v>76</v>
      </c>
      <c r="N268" s="36"/>
      <c r="O268" s="35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53">
        <v>4680115881228</v>
      </c>
      <c r="E269" s="554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75</v>
      </c>
      <c r="L269" s="35"/>
      <c r="M269" s="36" t="s">
        <v>92</v>
      </c>
      <c r="N269" s="36"/>
      <c r="O269" s="35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53">
        <v>4680115881211</v>
      </c>
      <c r="E270" s="554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75</v>
      </c>
      <c r="L270" s="35"/>
      <c r="M270" s="36" t="s">
        <v>76</v>
      </c>
      <c r="N270" s="36"/>
      <c r="O270" s="35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40" t="s">
        <v>71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40" t="s">
        <v>68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62"/>
      <c r="AB273" s="62"/>
      <c r="AC273" s="62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63"/>
      <c r="AB274" s="63"/>
      <c r="AC274" s="63"/>
    </row>
    <row r="275" spans="1:68" ht="27" customHeight="1" x14ac:dyDescent="0.25">
      <c r="A275" s="60" t="s">
        <v>439</v>
      </c>
      <c r="B275" s="60" t="s">
        <v>440</v>
      </c>
      <c r="C275" s="34">
        <v>4301031307</v>
      </c>
      <c r="D275" s="553">
        <v>4680115880344</v>
      </c>
      <c r="E275" s="554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40" t="s">
        <v>71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40" t="s">
        <v>68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63"/>
      <c r="AB278" s="63"/>
      <c r="AC278" s="63"/>
    </row>
    <row r="279" spans="1:68" ht="27" customHeight="1" x14ac:dyDescent="0.25">
      <c r="A279" s="60" t="s">
        <v>442</v>
      </c>
      <c r="B279" s="60" t="s">
        <v>443</v>
      </c>
      <c r="C279" s="34">
        <v>4301051782</v>
      </c>
      <c r="D279" s="553">
        <v>4680115884618</v>
      </c>
      <c r="E279" s="554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76</v>
      </c>
      <c r="N279" s="36"/>
      <c r="O279" s="35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40" t="s">
        <v>71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40" t="s">
        <v>68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62"/>
      <c r="AB282" s="62"/>
      <c r="AC282" s="62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4301011662</v>
      </c>
      <c r="D284" s="553">
        <v>4680115883703</v>
      </c>
      <c r="E284" s="554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7"/>
      <c r="V284" s="37"/>
      <c r="W284" s="38" t="s">
        <v>68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40" t="s">
        <v>71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40" t="s">
        <v>68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62"/>
      <c r="AB287" s="62"/>
      <c r="AC287" s="62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63"/>
      <c r="AB288" s="63"/>
      <c r="AC288" s="63"/>
    </row>
    <row r="289" spans="1:68" ht="27" customHeight="1" x14ac:dyDescent="0.25">
      <c r="A289" s="60" t="s">
        <v>451</v>
      </c>
      <c r="B289" s="60" t="s">
        <v>452</v>
      </c>
      <c r="C289" s="34">
        <v>4301012126</v>
      </c>
      <c r="D289" s="553">
        <v>4607091386004</v>
      </c>
      <c r="E289" s="554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7"/>
      <c r="V289" s="37"/>
      <c r="W289" s="38" t="s">
        <v>68</v>
      </c>
      <c r="X289" s="56">
        <v>0</v>
      </c>
      <c r="Y289" s="53">
        <f t="shared" ref="Y289:Y294" si="33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4">IFERROR(X289*I289/H289,"0")</f>
        <v>0</v>
      </c>
      <c r="BN289" s="75">
        <f t="shared" ref="BN289:BN294" si="35">IFERROR(Y289*I289/H289,"0")</f>
        <v>0</v>
      </c>
      <c r="BO289" s="75">
        <f t="shared" ref="BO289:BO294" si="36">IFERROR(1/J289*(X289/H289),"0")</f>
        <v>0</v>
      </c>
      <c r="BP289" s="75">
        <f t="shared" ref="BP289:BP294" si="37">IFERROR(1/J289*(Y289/H289),"0")</f>
        <v>0</v>
      </c>
    </row>
    <row r="290" spans="1:68" ht="27" customHeight="1" x14ac:dyDescent="0.25">
      <c r="A290" s="60" t="s">
        <v>454</v>
      </c>
      <c r="B290" s="60" t="s">
        <v>455</v>
      </c>
      <c r="C290" s="34">
        <v>4301012024</v>
      </c>
      <c r="D290" s="553">
        <v>4680115885615</v>
      </c>
      <c r="E290" s="554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76</v>
      </c>
      <c r="N290" s="36"/>
      <c r="O290" s="35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7"/>
      <c r="V290" s="37"/>
      <c r="W290" s="38" t="s">
        <v>68</v>
      </c>
      <c r="X290" s="56">
        <v>0</v>
      </c>
      <c r="Y290" s="53">
        <f t="shared" si="33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4"/>
        <v>0</v>
      </c>
      <c r="BN290" s="75">
        <f t="shared" si="35"/>
        <v>0</v>
      </c>
      <c r="BO290" s="75">
        <f t="shared" si="36"/>
        <v>0</v>
      </c>
      <c r="BP290" s="75">
        <f t="shared" si="37"/>
        <v>0</v>
      </c>
    </row>
    <row r="291" spans="1:68" ht="37.5" customHeight="1" x14ac:dyDescent="0.25">
      <c r="A291" s="60" t="s">
        <v>457</v>
      </c>
      <c r="B291" s="60" t="s">
        <v>458</v>
      </c>
      <c r="C291" s="34">
        <v>4301011858</v>
      </c>
      <c r="D291" s="553">
        <v>4680115885646</v>
      </c>
      <c r="E291" s="55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105</v>
      </c>
      <c r="L291" s="35"/>
      <c r="M291" s="36" t="s">
        <v>106</v>
      </c>
      <c r="N291" s="36"/>
      <c r="O291" s="35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7"/>
      <c r="V291" s="37"/>
      <c r="W291" s="38" t="s">
        <v>68</v>
      </c>
      <c r="X291" s="56">
        <v>0</v>
      </c>
      <c r="Y291" s="53">
        <f t="shared" si="33"/>
        <v>0</v>
      </c>
      <c r="Z291" s="39" t="str">
        <f>IFERROR(IF(Y291=0,"",ROUNDUP(Y291/H291,0)*0.01898),"")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4"/>
        <v>0</v>
      </c>
      <c r="BN291" s="75">
        <f t="shared" si="35"/>
        <v>0</v>
      </c>
      <c r="BO291" s="75">
        <f t="shared" si="36"/>
        <v>0</v>
      </c>
      <c r="BP291" s="75">
        <f t="shared" si="37"/>
        <v>0</v>
      </c>
    </row>
    <row r="292" spans="1:68" ht="27" customHeight="1" x14ac:dyDescent="0.25">
      <c r="A292" s="60" t="s">
        <v>460</v>
      </c>
      <c r="B292" s="60" t="s">
        <v>461</v>
      </c>
      <c r="C292" s="34">
        <v>4301012016</v>
      </c>
      <c r="D292" s="553">
        <v>4680115885554</v>
      </c>
      <c r="E292" s="55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76</v>
      </c>
      <c r="N292" s="36"/>
      <c r="O292" s="35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7"/>
      <c r="V292" s="37"/>
      <c r="W292" s="38" t="s">
        <v>68</v>
      </c>
      <c r="X292" s="56">
        <v>0</v>
      </c>
      <c r="Y292" s="53">
        <f t="shared" si="33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4"/>
        <v>0</v>
      </c>
      <c r="BN292" s="75">
        <f t="shared" si="35"/>
        <v>0</v>
      </c>
      <c r="BO292" s="75">
        <f t="shared" si="36"/>
        <v>0</v>
      </c>
      <c r="BP292" s="75">
        <f t="shared" si="37"/>
        <v>0</v>
      </c>
    </row>
    <row r="293" spans="1:68" ht="27" customHeight="1" x14ac:dyDescent="0.25">
      <c r="A293" s="60" t="s">
        <v>463</v>
      </c>
      <c r="B293" s="60" t="s">
        <v>464</v>
      </c>
      <c r="C293" s="34">
        <v>4301011857</v>
      </c>
      <c r="D293" s="553">
        <v>4680115885622</v>
      </c>
      <c r="E293" s="554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7"/>
      <c r="V293" s="37"/>
      <c r="W293" s="38" t="s">
        <v>68</v>
      </c>
      <c r="X293" s="56">
        <v>0</v>
      </c>
      <c r="Y293" s="53">
        <f t="shared" si="33"/>
        <v>0</v>
      </c>
      <c r="Z293" s="39" t="str">
        <f>IFERROR(IF(Y293=0,"",ROUNDUP(Y293/H293,0)*0.00902),"")</f>
        <v/>
      </c>
      <c r="AA293" s="65"/>
      <c r="AB293" s="66"/>
      <c r="AC293" s="349" t="s">
        <v>456</v>
      </c>
      <c r="AG293" s="75"/>
      <c r="AJ293" s="79"/>
      <c r="AK293" s="79">
        <v>0</v>
      </c>
      <c r="BB293" s="350" t="s">
        <v>1</v>
      </c>
      <c r="BM293" s="75">
        <f t="shared" si="34"/>
        <v>0</v>
      </c>
      <c r="BN293" s="75">
        <f t="shared" si="35"/>
        <v>0</v>
      </c>
      <c r="BO293" s="75">
        <f t="shared" si="36"/>
        <v>0</v>
      </c>
      <c r="BP293" s="75">
        <f t="shared" si="37"/>
        <v>0</v>
      </c>
    </row>
    <row r="294" spans="1:68" ht="27" customHeight="1" x14ac:dyDescent="0.25">
      <c r="A294" s="60" t="s">
        <v>465</v>
      </c>
      <c r="B294" s="60" t="s">
        <v>466</v>
      </c>
      <c r="C294" s="34">
        <v>4301011859</v>
      </c>
      <c r="D294" s="553">
        <v>4680115885608</v>
      </c>
      <c r="E294" s="554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7"/>
      <c r="V294" s="37"/>
      <c r="W294" s="38" t="s">
        <v>68</v>
      </c>
      <c r="X294" s="56">
        <v>0</v>
      </c>
      <c r="Y294" s="53">
        <f t="shared" si="33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4"/>
        <v>0</v>
      </c>
      <c r="BN294" s="75">
        <f t="shared" si="35"/>
        <v>0</v>
      </c>
      <c r="BO294" s="75">
        <f t="shared" si="36"/>
        <v>0</v>
      </c>
      <c r="BP294" s="75">
        <f t="shared" si="37"/>
        <v>0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40" t="s">
        <v>71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40" t="s">
        <v>68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63"/>
      <c r="AB297" s="63"/>
      <c r="AC297" s="63"/>
    </row>
    <row r="298" spans="1:68" ht="27" customHeight="1" x14ac:dyDescent="0.25">
      <c r="A298" s="60" t="s">
        <v>468</v>
      </c>
      <c r="B298" s="60" t="s">
        <v>469</v>
      </c>
      <c r="C298" s="34">
        <v>4301030878</v>
      </c>
      <c r="D298" s="553">
        <v>4607091387193</v>
      </c>
      <c r="E298" s="554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7"/>
      <c r="V298" s="37"/>
      <c r="W298" s="38" t="s">
        <v>68</v>
      </c>
      <c r="X298" s="56">
        <v>0</v>
      </c>
      <c r="Y298" s="53">
        <f t="shared" ref="Y298:Y304" si="38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39">IFERROR(X298*I298/H298,"0")</f>
        <v>0</v>
      </c>
      <c r="BN298" s="75">
        <f t="shared" ref="BN298:BN304" si="40">IFERROR(Y298*I298/H298,"0")</f>
        <v>0</v>
      </c>
      <c r="BO298" s="75">
        <f t="shared" ref="BO298:BO304" si="41">IFERROR(1/J298*(X298/H298),"0")</f>
        <v>0</v>
      </c>
      <c r="BP298" s="75">
        <f t="shared" ref="BP298:BP304" si="42">IFERROR(1/J298*(Y298/H298),"0")</f>
        <v>0</v>
      </c>
    </row>
    <row r="299" spans="1:68" ht="27" customHeight="1" x14ac:dyDescent="0.25">
      <c r="A299" s="60" t="s">
        <v>471</v>
      </c>
      <c r="B299" s="60" t="s">
        <v>472</v>
      </c>
      <c r="C299" s="34">
        <v>4301031153</v>
      </c>
      <c r="D299" s="553">
        <v>4607091387230</v>
      </c>
      <c r="E299" s="554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7"/>
      <c r="V299" s="37"/>
      <c r="W299" s="38" t="s">
        <v>68</v>
      </c>
      <c r="X299" s="56">
        <v>0</v>
      </c>
      <c r="Y299" s="53">
        <f t="shared" si="38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39"/>
        <v>0</v>
      </c>
      <c r="BN299" s="75">
        <f t="shared" si="40"/>
        <v>0</v>
      </c>
      <c r="BO299" s="75">
        <f t="shared" si="41"/>
        <v>0</v>
      </c>
      <c r="BP299" s="75">
        <f t="shared" si="42"/>
        <v>0</v>
      </c>
    </row>
    <row r="300" spans="1:68" ht="27" customHeight="1" x14ac:dyDescent="0.25">
      <c r="A300" s="60" t="s">
        <v>474</v>
      </c>
      <c r="B300" s="60" t="s">
        <v>475</v>
      </c>
      <c r="C300" s="34">
        <v>4301031154</v>
      </c>
      <c r="D300" s="553">
        <v>4607091387292</v>
      </c>
      <c r="E300" s="554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7"/>
      <c r="V300" s="37"/>
      <c r="W300" s="38" t="s">
        <v>68</v>
      </c>
      <c r="X300" s="56">
        <v>0</v>
      </c>
      <c r="Y300" s="53">
        <f t="shared" si="38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39"/>
        <v>0</v>
      </c>
      <c r="BN300" s="75">
        <f t="shared" si="40"/>
        <v>0</v>
      </c>
      <c r="BO300" s="75">
        <f t="shared" si="41"/>
        <v>0</v>
      </c>
      <c r="BP300" s="75">
        <f t="shared" si="42"/>
        <v>0</v>
      </c>
    </row>
    <row r="301" spans="1:68" ht="27" customHeight="1" x14ac:dyDescent="0.25">
      <c r="A301" s="60" t="s">
        <v>477</v>
      </c>
      <c r="B301" s="60" t="s">
        <v>478</v>
      </c>
      <c r="C301" s="34">
        <v>4301031152</v>
      </c>
      <c r="D301" s="553">
        <v>4607091387285</v>
      </c>
      <c r="E301" s="554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7"/>
      <c r="V301" s="37"/>
      <c r="W301" s="38" t="s">
        <v>68</v>
      </c>
      <c r="X301" s="56">
        <v>0</v>
      </c>
      <c r="Y301" s="53">
        <f t="shared" si="38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39"/>
        <v>0</v>
      </c>
      <c r="BN301" s="75">
        <f t="shared" si="40"/>
        <v>0</v>
      </c>
      <c r="BO301" s="75">
        <f t="shared" si="41"/>
        <v>0</v>
      </c>
      <c r="BP301" s="75">
        <f t="shared" si="42"/>
        <v>0</v>
      </c>
    </row>
    <row r="302" spans="1:68" ht="27" customHeight="1" x14ac:dyDescent="0.25">
      <c r="A302" s="60" t="s">
        <v>479</v>
      </c>
      <c r="B302" s="60" t="s">
        <v>480</v>
      </c>
      <c r="C302" s="34">
        <v>4301031305</v>
      </c>
      <c r="D302" s="553">
        <v>4607091389845</v>
      </c>
      <c r="E302" s="554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7"/>
      <c r="V302" s="37"/>
      <c r="W302" s="38" t="s">
        <v>68</v>
      </c>
      <c r="X302" s="56">
        <v>0</v>
      </c>
      <c r="Y302" s="53">
        <f t="shared" si="38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39"/>
        <v>0</v>
      </c>
      <c r="BN302" s="75">
        <f t="shared" si="40"/>
        <v>0</v>
      </c>
      <c r="BO302" s="75">
        <f t="shared" si="41"/>
        <v>0</v>
      </c>
      <c r="BP302" s="75">
        <f t="shared" si="42"/>
        <v>0</v>
      </c>
    </row>
    <row r="303" spans="1:68" ht="27" customHeight="1" x14ac:dyDescent="0.25">
      <c r="A303" s="60" t="s">
        <v>482</v>
      </c>
      <c r="B303" s="60" t="s">
        <v>483</v>
      </c>
      <c r="C303" s="34">
        <v>4301031306</v>
      </c>
      <c r="D303" s="553">
        <v>4680115882881</v>
      </c>
      <c r="E303" s="554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7"/>
      <c r="V303" s="37"/>
      <c r="W303" s="38" t="s">
        <v>68</v>
      </c>
      <c r="X303" s="56">
        <v>0</v>
      </c>
      <c r="Y303" s="53">
        <f t="shared" si="38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39"/>
        <v>0</v>
      </c>
      <c r="BN303" s="75">
        <f t="shared" si="40"/>
        <v>0</v>
      </c>
      <c r="BO303" s="75">
        <f t="shared" si="41"/>
        <v>0</v>
      </c>
      <c r="BP303" s="75">
        <f t="shared" si="42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53">
        <v>4607091383836</v>
      </c>
      <c r="E304" s="554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75</v>
      </c>
      <c r="L304" s="35"/>
      <c r="M304" s="36" t="s">
        <v>67</v>
      </c>
      <c r="N304" s="36"/>
      <c r="O304" s="35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7"/>
      <c r="V304" s="37"/>
      <c r="W304" s="38" t="s">
        <v>68</v>
      </c>
      <c r="X304" s="56">
        <v>0</v>
      </c>
      <c r="Y304" s="53">
        <f t="shared" si="38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39"/>
        <v>0</v>
      </c>
      <c r="BN304" s="75">
        <f t="shared" si="40"/>
        <v>0</v>
      </c>
      <c r="BO304" s="75">
        <f t="shared" si="41"/>
        <v>0</v>
      </c>
      <c r="BP304" s="75">
        <f t="shared" si="42"/>
        <v>0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40" t="s">
        <v>71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40" t="s">
        <v>68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53">
        <v>4607091387766</v>
      </c>
      <c r="E308" s="554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76</v>
      </c>
      <c r="N308" s="36"/>
      <c r="O308" s="35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7"/>
      <c r="V308" s="37"/>
      <c r="W308" s="38" t="s">
        <v>68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490</v>
      </c>
      <c r="B309" s="60" t="s">
        <v>491</v>
      </c>
      <c r="C309" s="34">
        <v>4301051818</v>
      </c>
      <c r="D309" s="553">
        <v>4607091387957</v>
      </c>
      <c r="E309" s="554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76</v>
      </c>
      <c r="N309" s="36"/>
      <c r="O309" s="35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7"/>
      <c r="V309" s="37"/>
      <c r="W309" s="38" t="s">
        <v>68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493</v>
      </c>
      <c r="B310" s="60" t="s">
        <v>494</v>
      </c>
      <c r="C310" s="34">
        <v>4301051819</v>
      </c>
      <c r="D310" s="553">
        <v>4607091387964</v>
      </c>
      <c r="E310" s="554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76</v>
      </c>
      <c r="N310" s="36"/>
      <c r="O310" s="35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7"/>
      <c r="V310" s="37"/>
      <c r="W310" s="38" t="s">
        <v>68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496</v>
      </c>
      <c r="B311" s="60" t="s">
        <v>497</v>
      </c>
      <c r="C311" s="34">
        <v>4301051734</v>
      </c>
      <c r="D311" s="553">
        <v>4680115884588</v>
      </c>
      <c r="E311" s="554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75</v>
      </c>
      <c r="L311" s="35"/>
      <c r="M311" s="36" t="s">
        <v>76</v>
      </c>
      <c r="N311" s="36"/>
      <c r="O311" s="35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7"/>
      <c r="V311" s="37"/>
      <c r="W311" s="38" t="s">
        <v>68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53">
        <v>4607091387513</v>
      </c>
      <c r="E312" s="554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75</v>
      </c>
      <c r="L312" s="35"/>
      <c r="M312" s="36" t="s">
        <v>92</v>
      </c>
      <c r="N312" s="36"/>
      <c r="O312" s="35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7"/>
      <c r="V312" s="37"/>
      <c r="W312" s="38" t="s">
        <v>68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40" t="s">
        <v>71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40" t="s">
        <v>68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53">
        <v>4607091380880</v>
      </c>
      <c r="E316" s="554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76</v>
      </c>
      <c r="N316" s="36"/>
      <c r="O316" s="35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53">
        <v>4607091384482</v>
      </c>
      <c r="E317" s="554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76</v>
      </c>
      <c r="N317" s="36"/>
      <c r="O317" s="35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7"/>
      <c r="V317" s="37"/>
      <c r="W317" s="38" t="s">
        <v>68</v>
      </c>
      <c r="X317" s="56">
        <v>160</v>
      </c>
      <c r="Y317" s="53">
        <f>IFERROR(IF(X317="",0,CEILING((X317/$H317),1)*$H317),"")</f>
        <v>163.79999999999998</v>
      </c>
      <c r="Z317" s="39">
        <f>IFERROR(IF(Y317=0,"",ROUNDUP(Y317/H317,0)*0.01898),"")</f>
        <v>0.39857999999999999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170.64615384615388</v>
      </c>
      <c r="BN317" s="75">
        <f>IFERROR(Y317*I317/H317,"0")</f>
        <v>174.69900000000001</v>
      </c>
      <c r="BO317" s="75">
        <f>IFERROR(1/J317*(X317/H317),"0")</f>
        <v>0.32051282051282054</v>
      </c>
      <c r="BP317" s="75">
        <f>IFERROR(1/J317*(Y317/H317),"0")</f>
        <v>0.328125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53">
        <v>4607091380897</v>
      </c>
      <c r="E318" s="554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40" t="s">
        <v>71</v>
      </c>
      <c r="X319" s="41">
        <f>IFERROR(X316/H316,"0")+IFERROR(X317/H317,"0")+IFERROR(X318/H318,"0")</f>
        <v>20.512820512820515</v>
      </c>
      <c r="Y319" s="41">
        <f>IFERROR(Y316/H316,"0")+IFERROR(Y317/H317,"0")+IFERROR(Y318/H318,"0")</f>
        <v>21</v>
      </c>
      <c r="Z319" s="41">
        <f>IFERROR(IF(Z316="",0,Z316),"0")+IFERROR(IF(Z317="",0,Z317),"0")+IFERROR(IF(Z318="",0,Z318),"0")</f>
        <v>0.39857999999999999</v>
      </c>
      <c r="AA319" s="64"/>
      <c r="AB319" s="64"/>
      <c r="AC319" s="64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40" t="s">
        <v>68</v>
      </c>
      <c r="X320" s="41">
        <f>IFERROR(SUM(X316:X318),"0")</f>
        <v>160</v>
      </c>
      <c r="Y320" s="41">
        <f>IFERROR(SUM(Y316:Y318),"0")</f>
        <v>163.79999999999998</v>
      </c>
      <c r="Z320" s="40"/>
      <c r="AA320" s="64"/>
      <c r="AB320" s="64"/>
      <c r="AC320" s="64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63"/>
      <c r="AB321" s="63"/>
      <c r="AC321" s="63"/>
    </row>
    <row r="322" spans="1:68" ht="27" customHeight="1" x14ac:dyDescent="0.25">
      <c r="A322" s="60" t="s">
        <v>511</v>
      </c>
      <c r="B322" s="60" t="s">
        <v>512</v>
      </c>
      <c r="C322" s="34">
        <v>4301030235</v>
      </c>
      <c r="D322" s="553">
        <v>4607091388381</v>
      </c>
      <c r="E322" s="554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25" t="s">
        <v>513</v>
      </c>
      <c r="Q322" s="556"/>
      <c r="R322" s="556"/>
      <c r="S322" s="556"/>
      <c r="T322" s="557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515</v>
      </c>
      <c r="B323" s="60" t="s">
        <v>516</v>
      </c>
      <c r="C323" s="34">
        <v>4301030232</v>
      </c>
      <c r="D323" s="553">
        <v>4607091388374</v>
      </c>
      <c r="E323" s="554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05" t="s">
        <v>517</v>
      </c>
      <c r="Q323" s="556"/>
      <c r="R323" s="556"/>
      <c r="S323" s="556"/>
      <c r="T323" s="557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53">
        <v>4607091383102</v>
      </c>
      <c r="E324" s="554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75</v>
      </c>
      <c r="L324" s="35"/>
      <c r="M324" s="36" t="s">
        <v>97</v>
      </c>
      <c r="N324" s="36"/>
      <c r="O324" s="35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53">
        <v>4607091388404</v>
      </c>
      <c r="E325" s="554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75</v>
      </c>
      <c r="L325" s="35"/>
      <c r="M325" s="36" t="s">
        <v>97</v>
      </c>
      <c r="N325" s="36"/>
      <c r="O325" s="35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40" t="s">
        <v>71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40" t="s">
        <v>68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53">
        <v>4680115881808</v>
      </c>
      <c r="E329" s="554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75</v>
      </c>
      <c r="L329" s="35"/>
      <c r="M329" s="36" t="s">
        <v>526</v>
      </c>
      <c r="N329" s="36"/>
      <c r="O329" s="35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7"/>
      <c r="V329" s="37"/>
      <c r="W329" s="38" t="s">
        <v>68</v>
      </c>
      <c r="X329" s="56">
        <v>20</v>
      </c>
      <c r="Y329" s="53">
        <f>IFERROR(IF(X329="",0,CEILING((X329/$H329),1)*$H329),"")</f>
        <v>20</v>
      </c>
      <c r="Z329" s="39">
        <f>IFERROR(IF(Y329=0,"",ROUNDUP(Y329/H329,0)*0.00474),"")</f>
        <v>4.7400000000000005E-2</v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22.400000000000002</v>
      </c>
      <c r="BN329" s="75">
        <f>IFERROR(Y329*I329/H329,"0")</f>
        <v>22.400000000000002</v>
      </c>
      <c r="BO329" s="75">
        <f>IFERROR(1/J329*(X329/H329),"0")</f>
        <v>4.2016806722689072E-2</v>
      </c>
      <c r="BP329" s="75">
        <f>IFERROR(1/J329*(Y329/H329),"0")</f>
        <v>4.2016806722689072E-2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53">
        <v>4680115881822</v>
      </c>
      <c r="E330" s="554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75</v>
      </c>
      <c r="L330" s="35"/>
      <c r="M330" s="36" t="s">
        <v>526</v>
      </c>
      <c r="N330" s="36"/>
      <c r="O330" s="35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7"/>
      <c r="V330" s="37"/>
      <c r="W330" s="38" t="s">
        <v>68</v>
      </c>
      <c r="X330" s="56">
        <v>20</v>
      </c>
      <c r="Y330" s="53">
        <f>IFERROR(IF(X330="",0,CEILING((X330/$H330),1)*$H330),"")</f>
        <v>20</v>
      </c>
      <c r="Z330" s="39">
        <f>IFERROR(IF(Y330=0,"",ROUNDUP(Y330/H330,0)*0.00474),"")</f>
        <v>4.7400000000000005E-2</v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22.400000000000002</v>
      </c>
      <c r="BN330" s="75">
        <f>IFERROR(Y330*I330/H330,"0")</f>
        <v>22.400000000000002</v>
      </c>
      <c r="BO330" s="75">
        <f>IFERROR(1/J330*(X330/H330),"0")</f>
        <v>4.2016806722689072E-2</v>
      </c>
      <c r="BP330" s="75">
        <f>IFERROR(1/J330*(Y330/H330),"0")</f>
        <v>4.2016806722689072E-2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53">
        <v>4680115880016</v>
      </c>
      <c r="E331" s="554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75</v>
      </c>
      <c r="L331" s="35"/>
      <c r="M331" s="36" t="s">
        <v>526</v>
      </c>
      <c r="N331" s="36"/>
      <c r="O331" s="35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7"/>
      <c r="V331" s="37"/>
      <c r="W331" s="38" t="s">
        <v>68</v>
      </c>
      <c r="X331" s="56">
        <v>20</v>
      </c>
      <c r="Y331" s="53">
        <f>IFERROR(IF(X331="",0,CEILING((X331/$H331),1)*$H331),"")</f>
        <v>20</v>
      </c>
      <c r="Z331" s="39">
        <f>IFERROR(IF(Y331=0,"",ROUNDUP(Y331/H331,0)*0.00474),"")</f>
        <v>4.7400000000000005E-2</v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22.400000000000002</v>
      </c>
      <c r="BN331" s="75">
        <f>IFERROR(Y331*I331/H331,"0")</f>
        <v>22.400000000000002</v>
      </c>
      <c r="BO331" s="75">
        <f>IFERROR(1/J331*(X331/H331),"0")</f>
        <v>4.2016806722689072E-2</v>
      </c>
      <c r="BP331" s="75">
        <f>IFERROR(1/J331*(Y331/H331),"0")</f>
        <v>4.2016806722689072E-2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40" t="s">
        <v>71</v>
      </c>
      <c r="X332" s="41">
        <f>IFERROR(X329/H329,"0")+IFERROR(X330/H330,"0")+IFERROR(X331/H331,"0")</f>
        <v>30</v>
      </c>
      <c r="Y332" s="41">
        <f>IFERROR(Y329/H329,"0")+IFERROR(Y330/H330,"0")+IFERROR(Y331/H331,"0")</f>
        <v>30</v>
      </c>
      <c r="Z332" s="41">
        <f>IFERROR(IF(Z329="",0,Z329),"0")+IFERROR(IF(Z330="",0,Z330),"0")+IFERROR(IF(Z331="",0,Z331),"0")</f>
        <v>0.14220000000000002</v>
      </c>
      <c r="AA332" s="64"/>
      <c r="AB332" s="64"/>
      <c r="AC332" s="64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40" t="s">
        <v>68</v>
      </c>
      <c r="X333" s="41">
        <f>IFERROR(SUM(X329:X331),"0")</f>
        <v>60</v>
      </c>
      <c r="Y333" s="41">
        <f>IFERROR(SUM(Y329:Y331),"0")</f>
        <v>60</v>
      </c>
      <c r="Z333" s="40"/>
      <c r="AA333" s="64"/>
      <c r="AB333" s="64"/>
      <c r="AC333" s="64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62"/>
      <c r="AB334" s="62"/>
      <c r="AC334" s="62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53">
        <v>4607091387919</v>
      </c>
      <c r="E336" s="554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53">
        <v>4680115883604</v>
      </c>
      <c r="E337" s="554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75</v>
      </c>
      <c r="L337" s="35"/>
      <c r="M337" s="36" t="s">
        <v>76</v>
      </c>
      <c r="N337" s="36"/>
      <c r="O337" s="35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7"/>
      <c r="V337" s="37"/>
      <c r="W337" s="38" t="s">
        <v>68</v>
      </c>
      <c r="X337" s="56">
        <v>100</v>
      </c>
      <c r="Y337" s="53">
        <f>IFERROR(IF(X337="",0,CEILING((X337/$H337),1)*$H337),"")</f>
        <v>100.80000000000001</v>
      </c>
      <c r="Z337" s="39">
        <f>IFERROR(IF(Y337=0,"",ROUNDUP(Y337/H337,0)*0.00651),"")</f>
        <v>0.31247999999999998</v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111.99999999999999</v>
      </c>
      <c r="BN337" s="75">
        <f>IFERROR(Y337*I337/H337,"0")</f>
        <v>112.896</v>
      </c>
      <c r="BO337" s="75">
        <f>IFERROR(1/J337*(X337/H337),"0")</f>
        <v>0.26164311878597596</v>
      </c>
      <c r="BP337" s="75">
        <f>IFERROR(1/J337*(Y337/H337),"0")</f>
        <v>0.26373626373626374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53">
        <v>4680115883567</v>
      </c>
      <c r="E338" s="554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75</v>
      </c>
      <c r="L338" s="35"/>
      <c r="M338" s="36" t="s">
        <v>92</v>
      </c>
      <c r="N338" s="36"/>
      <c r="O338" s="35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7"/>
      <c r="V338" s="37"/>
      <c r="W338" s="38" t="s">
        <v>68</v>
      </c>
      <c r="X338" s="56">
        <v>50</v>
      </c>
      <c r="Y338" s="53">
        <f>IFERROR(IF(X338="",0,CEILING((X338/$H338),1)*$H338),"")</f>
        <v>50.400000000000006</v>
      </c>
      <c r="Z338" s="39">
        <f>IFERROR(IF(Y338=0,"",ROUNDUP(Y338/H338,0)*0.00651),"")</f>
        <v>0.15623999999999999</v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55.714285714285715</v>
      </c>
      <c r="BN338" s="75">
        <f>IFERROR(Y338*I338/H338,"0")</f>
        <v>56.160000000000004</v>
      </c>
      <c r="BO338" s="75">
        <f>IFERROR(1/J338*(X338/H338),"0")</f>
        <v>0.13082155939298798</v>
      </c>
      <c r="BP338" s="75">
        <f>IFERROR(1/J338*(Y338/H338),"0")</f>
        <v>0.13186813186813187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40" t="s">
        <v>71</v>
      </c>
      <c r="X339" s="41">
        <f>IFERROR(X336/H336,"0")+IFERROR(X337/H337,"0")+IFERROR(X338/H338,"0")</f>
        <v>71.428571428571431</v>
      </c>
      <c r="Y339" s="41">
        <f>IFERROR(Y336/H336,"0")+IFERROR(Y337/H337,"0")+IFERROR(Y338/H338,"0")</f>
        <v>72</v>
      </c>
      <c r="Z339" s="41">
        <f>IFERROR(IF(Z336="",0,Z336),"0")+IFERROR(IF(Z337="",0,Z337),"0")+IFERROR(IF(Z338="",0,Z338),"0")</f>
        <v>0.46871999999999997</v>
      </c>
      <c r="AA339" s="64"/>
      <c r="AB339" s="64"/>
      <c r="AC339" s="64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40" t="s">
        <v>68</v>
      </c>
      <c r="X340" s="41">
        <f>IFERROR(SUM(X336:X338),"0")</f>
        <v>150</v>
      </c>
      <c r="Y340" s="41">
        <f>IFERROR(SUM(Y336:Y338),"0")</f>
        <v>151.20000000000002</v>
      </c>
      <c r="Z340" s="40"/>
      <c r="AA340" s="64"/>
      <c r="AB340" s="64"/>
      <c r="AC340" s="64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52"/>
      <c r="AB341" s="52"/>
      <c r="AC341" s="52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62"/>
      <c r="AB342" s="62"/>
      <c r="AC342" s="62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53">
        <v>4680115884847</v>
      </c>
      <c r="E344" s="554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7"/>
      <c r="V344" s="37"/>
      <c r="W344" s="38" t="s">
        <v>68</v>
      </c>
      <c r="X344" s="56">
        <v>200</v>
      </c>
      <c r="Y344" s="53">
        <f t="shared" ref="Y344:Y350" si="43">IFERROR(IF(X344="",0,CEILING((X344/$H344),1)*$H344),"")</f>
        <v>210</v>
      </c>
      <c r="Z344" s="39">
        <f>IFERROR(IF(Y344=0,"",ROUNDUP(Y344/H344,0)*0.02175),"")</f>
        <v>0.30449999999999999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4">IFERROR(X344*I344/H344,"0")</f>
        <v>206.4</v>
      </c>
      <c r="BN344" s="75">
        <f t="shared" ref="BN344:BN350" si="45">IFERROR(Y344*I344/H344,"0")</f>
        <v>216.72</v>
      </c>
      <c r="BO344" s="75">
        <f t="shared" ref="BO344:BO350" si="46">IFERROR(1/J344*(X344/H344),"0")</f>
        <v>0.27777777777777779</v>
      </c>
      <c r="BP344" s="75">
        <f t="shared" ref="BP344:BP350" si="47">IFERROR(1/J344*(Y344/H344),"0")</f>
        <v>0.29166666666666663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53">
        <v>4680115884854</v>
      </c>
      <c r="E345" s="554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7"/>
      <c r="V345" s="37"/>
      <c r="W345" s="38" t="s">
        <v>68</v>
      </c>
      <c r="X345" s="56">
        <v>0</v>
      </c>
      <c r="Y345" s="53">
        <f t="shared" si="43"/>
        <v>0</v>
      </c>
      <c r="Z345" s="39" t="str">
        <f>IFERROR(IF(Y345=0,"",ROUNDUP(Y345/H345,0)*0.02175),"")</f>
        <v/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4"/>
        <v>0</v>
      </c>
      <c r="BN345" s="75">
        <f t="shared" si="45"/>
        <v>0</v>
      </c>
      <c r="BO345" s="75">
        <f t="shared" si="46"/>
        <v>0</v>
      </c>
      <c r="BP345" s="75">
        <f t="shared" si="47"/>
        <v>0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53">
        <v>4607091383997</v>
      </c>
      <c r="E346" s="554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7"/>
      <c r="V346" s="37"/>
      <c r="W346" s="38" t="s">
        <v>68</v>
      </c>
      <c r="X346" s="56">
        <v>0</v>
      </c>
      <c r="Y346" s="53">
        <f t="shared" si="43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4"/>
        <v>0</v>
      </c>
      <c r="BN346" s="75">
        <f t="shared" si="45"/>
        <v>0</v>
      </c>
      <c r="BO346" s="75">
        <f t="shared" si="46"/>
        <v>0</v>
      </c>
      <c r="BP346" s="75">
        <f t="shared" si="47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53">
        <v>4680115884830</v>
      </c>
      <c r="E347" s="554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7"/>
      <c r="V347" s="37"/>
      <c r="W347" s="38" t="s">
        <v>68</v>
      </c>
      <c r="X347" s="56">
        <v>500</v>
      </c>
      <c r="Y347" s="53">
        <f t="shared" si="43"/>
        <v>510</v>
      </c>
      <c r="Z347" s="39">
        <f>IFERROR(IF(Y347=0,"",ROUNDUP(Y347/H347,0)*0.02175),"")</f>
        <v>0.73949999999999994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4"/>
        <v>516</v>
      </c>
      <c r="BN347" s="75">
        <f t="shared" si="45"/>
        <v>526.32000000000005</v>
      </c>
      <c r="BO347" s="75">
        <f t="shared" si="46"/>
        <v>0.69444444444444442</v>
      </c>
      <c r="BP347" s="75">
        <f t="shared" si="47"/>
        <v>0.70833333333333326</v>
      </c>
    </row>
    <row r="348" spans="1:68" ht="27" customHeight="1" x14ac:dyDescent="0.25">
      <c r="A348" s="60" t="s">
        <v>556</v>
      </c>
      <c r="B348" s="60" t="s">
        <v>557</v>
      </c>
      <c r="C348" s="34">
        <v>4301011433</v>
      </c>
      <c r="D348" s="553">
        <v>4680115882638</v>
      </c>
      <c r="E348" s="554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7"/>
      <c r="V348" s="37"/>
      <c r="W348" s="38" t="s">
        <v>68</v>
      </c>
      <c r="X348" s="56">
        <v>0</v>
      </c>
      <c r="Y348" s="53">
        <f t="shared" si="43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4"/>
        <v>0</v>
      </c>
      <c r="BN348" s="75">
        <f t="shared" si="45"/>
        <v>0</v>
      </c>
      <c r="BO348" s="75">
        <f t="shared" si="46"/>
        <v>0</v>
      </c>
      <c r="BP348" s="75">
        <f t="shared" si="47"/>
        <v>0</v>
      </c>
    </row>
    <row r="349" spans="1:68" ht="27" customHeight="1" x14ac:dyDescent="0.25">
      <c r="A349" s="60" t="s">
        <v>559</v>
      </c>
      <c r="B349" s="60" t="s">
        <v>560</v>
      </c>
      <c r="C349" s="34">
        <v>4301011952</v>
      </c>
      <c r="D349" s="553">
        <v>4680115884922</v>
      </c>
      <c r="E349" s="554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7"/>
      <c r="V349" s="37"/>
      <c r="W349" s="38" t="s">
        <v>68</v>
      </c>
      <c r="X349" s="56">
        <v>0</v>
      </c>
      <c r="Y349" s="53">
        <f t="shared" si="43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4"/>
        <v>0</v>
      </c>
      <c r="BN349" s="75">
        <f t="shared" si="45"/>
        <v>0</v>
      </c>
      <c r="BO349" s="75">
        <f t="shared" si="46"/>
        <v>0</v>
      </c>
      <c r="BP349" s="75">
        <f t="shared" si="47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4301011868</v>
      </c>
      <c r="D350" s="553">
        <v>4680115884861</v>
      </c>
      <c r="E350" s="554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7"/>
      <c r="V350" s="37"/>
      <c r="W350" s="38" t="s">
        <v>68</v>
      </c>
      <c r="X350" s="56">
        <v>0</v>
      </c>
      <c r="Y350" s="53">
        <f t="shared" si="43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4"/>
        <v>0</v>
      </c>
      <c r="BN350" s="75">
        <f t="shared" si="45"/>
        <v>0</v>
      </c>
      <c r="BO350" s="75">
        <f t="shared" si="46"/>
        <v>0</v>
      </c>
      <c r="BP350" s="75">
        <f t="shared" si="47"/>
        <v>0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40" t="s">
        <v>71</v>
      </c>
      <c r="X351" s="41">
        <f>IFERROR(X344/H344,"0")+IFERROR(X345/H345,"0")+IFERROR(X346/H346,"0")+IFERROR(X347/H347,"0")+IFERROR(X348/H348,"0")+IFERROR(X349/H349,"0")+IFERROR(X350/H350,"0")</f>
        <v>46.666666666666671</v>
      </c>
      <c r="Y351" s="41">
        <f>IFERROR(Y344/H344,"0")+IFERROR(Y345/H345,"0")+IFERROR(Y346/H346,"0")+IFERROR(Y347/H347,"0")+IFERROR(Y348/H348,"0")+IFERROR(Y349/H349,"0")+IFERROR(Y350/H350,"0")</f>
        <v>48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1.044</v>
      </c>
      <c r="AA351" s="64"/>
      <c r="AB351" s="64"/>
      <c r="AC351" s="64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40" t="s">
        <v>68</v>
      </c>
      <c r="X352" s="41">
        <f>IFERROR(SUM(X344:X350),"0")</f>
        <v>700</v>
      </c>
      <c r="Y352" s="41">
        <f>IFERROR(SUM(Y344:Y350),"0")</f>
        <v>720</v>
      </c>
      <c r="Z352" s="40"/>
      <c r="AA352" s="64"/>
      <c r="AB352" s="64"/>
      <c r="AC352" s="64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53">
        <v>4607091383980</v>
      </c>
      <c r="E354" s="554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7"/>
      <c r="V354" s="37"/>
      <c r="W354" s="38" t="s">
        <v>68</v>
      </c>
      <c r="X354" s="56">
        <v>500</v>
      </c>
      <c r="Y354" s="53">
        <f>IFERROR(IF(X354="",0,CEILING((X354/$H354),1)*$H354),"")</f>
        <v>510</v>
      </c>
      <c r="Z354" s="39">
        <f>IFERROR(IF(Y354=0,"",ROUNDUP(Y354/H354,0)*0.02175),"")</f>
        <v>0.73949999999999994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516</v>
      </c>
      <c r="BN354" s="75">
        <f>IFERROR(Y354*I354/H354,"0")</f>
        <v>526.32000000000005</v>
      </c>
      <c r="BO354" s="75">
        <f>IFERROR(1/J354*(X354/H354),"0")</f>
        <v>0.69444444444444442</v>
      </c>
      <c r="BP354" s="75">
        <f>IFERROR(1/J354*(Y354/H354),"0")</f>
        <v>0.70833333333333326</v>
      </c>
    </row>
    <row r="355" spans="1:68" ht="16.5" customHeight="1" x14ac:dyDescent="0.25">
      <c r="A355" s="60" t="s">
        <v>566</v>
      </c>
      <c r="B355" s="60" t="s">
        <v>567</v>
      </c>
      <c r="C355" s="34">
        <v>4301020179</v>
      </c>
      <c r="D355" s="553">
        <v>4607091384178</v>
      </c>
      <c r="E355" s="554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40" t="s">
        <v>71</v>
      </c>
      <c r="X356" s="41">
        <f>IFERROR(X354/H354,"0")+IFERROR(X355/H355,"0")</f>
        <v>33.333333333333336</v>
      </c>
      <c r="Y356" s="41">
        <f>IFERROR(Y354/H354,"0")+IFERROR(Y355/H355,"0")</f>
        <v>34</v>
      </c>
      <c r="Z356" s="41">
        <f>IFERROR(IF(Z354="",0,Z354),"0")+IFERROR(IF(Z355="",0,Z355),"0")</f>
        <v>0.73949999999999994</v>
      </c>
      <c r="AA356" s="64"/>
      <c r="AB356" s="64"/>
      <c r="AC356" s="64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40" t="s">
        <v>68</v>
      </c>
      <c r="X357" s="41">
        <f>IFERROR(SUM(X354:X355),"0")</f>
        <v>500</v>
      </c>
      <c r="Y357" s="41">
        <f>IFERROR(SUM(Y354:Y355),"0")</f>
        <v>510</v>
      </c>
      <c r="Z357" s="40"/>
      <c r="AA357" s="64"/>
      <c r="AB357" s="64"/>
      <c r="AC357" s="64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63"/>
      <c r="AB358" s="63"/>
      <c r="AC358" s="63"/>
    </row>
    <row r="359" spans="1:68" ht="27" customHeight="1" x14ac:dyDescent="0.25">
      <c r="A359" s="60" t="s">
        <v>568</v>
      </c>
      <c r="B359" s="60" t="s">
        <v>569</v>
      </c>
      <c r="C359" s="34">
        <v>4301051903</v>
      </c>
      <c r="D359" s="553">
        <v>4607091383928</v>
      </c>
      <c r="E359" s="554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76</v>
      </c>
      <c r="N359" s="36"/>
      <c r="O359" s="35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53">
        <v>4607091384260</v>
      </c>
      <c r="E360" s="554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76</v>
      </c>
      <c r="N360" s="36"/>
      <c r="O360" s="35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40" t="s">
        <v>71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40" t="s">
        <v>68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63"/>
      <c r="AB363" s="63"/>
      <c r="AC363" s="63"/>
    </row>
    <row r="364" spans="1:68" ht="16.5" customHeight="1" x14ac:dyDescent="0.25">
      <c r="A364" s="60" t="s">
        <v>574</v>
      </c>
      <c r="B364" s="60" t="s">
        <v>575</v>
      </c>
      <c r="C364" s="34">
        <v>4301060524</v>
      </c>
      <c r="D364" s="553">
        <v>4607091384673</v>
      </c>
      <c r="E364" s="554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76</v>
      </c>
      <c r="N364" s="36"/>
      <c r="O364" s="35">
        <v>40</v>
      </c>
      <c r="P364" s="834" t="s">
        <v>576</v>
      </c>
      <c r="Q364" s="556"/>
      <c r="R364" s="556"/>
      <c r="S364" s="556"/>
      <c r="T364" s="557"/>
      <c r="U364" s="37"/>
      <c r="V364" s="37"/>
      <c r="W364" s="38" t="s">
        <v>68</v>
      </c>
      <c r="X364" s="56">
        <v>100</v>
      </c>
      <c r="Y364" s="53">
        <f>IFERROR(IF(X364="",0,CEILING((X364/$H364),1)*$H364),"")</f>
        <v>108</v>
      </c>
      <c r="Z364" s="39">
        <f>IFERROR(IF(Y364=0,"",ROUNDUP(Y364/H364,0)*0.01898),"")</f>
        <v>0.22776000000000002</v>
      </c>
      <c r="AA364" s="65"/>
      <c r="AB364" s="66"/>
      <c r="AC364" s="425" t="s">
        <v>577</v>
      </c>
      <c r="AG364" s="75"/>
      <c r="AJ364" s="79"/>
      <c r="AK364" s="79">
        <v>0</v>
      </c>
      <c r="BB364" s="426" t="s">
        <v>1</v>
      </c>
      <c r="BM364" s="75">
        <f>IFERROR(X364*I364/H364,"0")</f>
        <v>105.76666666666667</v>
      </c>
      <c r="BN364" s="75">
        <f>IFERROR(Y364*I364/H364,"0")</f>
        <v>114.22799999999999</v>
      </c>
      <c r="BO364" s="75">
        <f>IFERROR(1/J364*(X364/H364),"0")</f>
        <v>0.1736111111111111</v>
      </c>
      <c r="BP364" s="75">
        <f>IFERROR(1/J364*(Y364/H364),"0")</f>
        <v>0.1875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40" t="s">
        <v>71</v>
      </c>
      <c r="X365" s="41">
        <f>IFERROR(X364/H364,"0")</f>
        <v>11.111111111111111</v>
      </c>
      <c r="Y365" s="41">
        <f>IFERROR(Y364/H364,"0")</f>
        <v>12</v>
      </c>
      <c r="Z365" s="41">
        <f>IFERROR(IF(Z364="",0,Z364),"0")</f>
        <v>0.22776000000000002</v>
      </c>
      <c r="AA365" s="64"/>
      <c r="AB365" s="64"/>
      <c r="AC365" s="64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40" t="s">
        <v>68</v>
      </c>
      <c r="X366" s="41">
        <f>IFERROR(SUM(X364:X364),"0")</f>
        <v>100</v>
      </c>
      <c r="Y366" s="41">
        <f>IFERROR(SUM(Y364:Y364),"0")</f>
        <v>108</v>
      </c>
      <c r="Z366" s="40"/>
      <c r="AA366" s="64"/>
      <c r="AB366" s="64"/>
      <c r="AC366" s="64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62"/>
      <c r="AB367" s="62"/>
      <c r="AC367" s="62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63"/>
      <c r="AB368" s="63"/>
      <c r="AC368" s="63"/>
    </row>
    <row r="369" spans="1:68" ht="37.5" customHeight="1" x14ac:dyDescent="0.25">
      <c r="A369" s="60" t="s">
        <v>579</v>
      </c>
      <c r="B369" s="60" t="s">
        <v>580</v>
      </c>
      <c r="C369" s="34">
        <v>4301011873</v>
      </c>
      <c r="D369" s="553">
        <v>4680115881907</v>
      </c>
      <c r="E369" s="554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7"/>
      <c r="V369" s="37"/>
      <c r="W369" s="38" t="s">
        <v>68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581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582</v>
      </c>
      <c r="B370" s="60" t="s">
        <v>583</v>
      </c>
      <c r="C370" s="34">
        <v>4301011875</v>
      </c>
      <c r="D370" s="553">
        <v>4680115884885</v>
      </c>
      <c r="E370" s="554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7"/>
      <c r="V370" s="37"/>
      <c r="W370" s="38" t="s">
        <v>68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584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585</v>
      </c>
      <c r="B371" s="60" t="s">
        <v>586</v>
      </c>
      <c r="C371" s="34">
        <v>4301011871</v>
      </c>
      <c r="D371" s="553">
        <v>4680115884908</v>
      </c>
      <c r="E371" s="554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7"/>
      <c r="V371" s="37"/>
      <c r="W371" s="38" t="s">
        <v>68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584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40" t="s">
        <v>71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40" t="s">
        <v>68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63"/>
      <c r="AB374" s="63"/>
      <c r="AC374" s="63"/>
    </row>
    <row r="375" spans="1:68" ht="27" customHeight="1" x14ac:dyDescent="0.25">
      <c r="A375" s="60" t="s">
        <v>587</v>
      </c>
      <c r="B375" s="60" t="s">
        <v>588</v>
      </c>
      <c r="C375" s="34">
        <v>4301031303</v>
      </c>
      <c r="D375" s="553">
        <v>4607091384802</v>
      </c>
      <c r="E375" s="554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7"/>
      <c r="V375" s="37"/>
      <c r="W375" s="38" t="s">
        <v>68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589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40" t="s">
        <v>71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40" t="s">
        <v>68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63"/>
      <c r="AB378" s="63"/>
      <c r="AC378" s="63"/>
    </row>
    <row r="379" spans="1:68" ht="27" customHeight="1" x14ac:dyDescent="0.25">
      <c r="A379" s="60" t="s">
        <v>590</v>
      </c>
      <c r="B379" s="60" t="s">
        <v>591</v>
      </c>
      <c r="C379" s="34">
        <v>4301051899</v>
      </c>
      <c r="D379" s="553">
        <v>4607091384246</v>
      </c>
      <c r="E379" s="554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76</v>
      </c>
      <c r="N379" s="36"/>
      <c r="O379" s="35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7"/>
      <c r="V379" s="37"/>
      <c r="W379" s="38" t="s">
        <v>68</v>
      </c>
      <c r="X379" s="56">
        <v>800</v>
      </c>
      <c r="Y379" s="53">
        <f>IFERROR(IF(X379="",0,CEILING((X379/$H379),1)*$H379),"")</f>
        <v>801</v>
      </c>
      <c r="Z379" s="39">
        <f>IFERROR(IF(Y379=0,"",ROUNDUP(Y379/H379,0)*0.01898),"")</f>
        <v>1.6892199999999999</v>
      </c>
      <c r="AA379" s="65"/>
      <c r="AB379" s="66"/>
      <c r="AC379" s="435" t="s">
        <v>592</v>
      </c>
      <c r="AG379" s="75"/>
      <c r="AJ379" s="79"/>
      <c r="AK379" s="79">
        <v>0</v>
      </c>
      <c r="BB379" s="436" t="s">
        <v>1</v>
      </c>
      <c r="BM379" s="75">
        <f>IFERROR(X379*I379/H379,"0")</f>
        <v>846.13333333333333</v>
      </c>
      <c r="BN379" s="75">
        <f>IFERROR(Y379*I379/H379,"0")</f>
        <v>847.19100000000003</v>
      </c>
      <c r="BO379" s="75">
        <f>IFERROR(1/J379*(X379/H379),"0")</f>
        <v>1.3888888888888888</v>
      </c>
      <c r="BP379" s="75">
        <f>IFERROR(1/J379*(Y379/H379),"0")</f>
        <v>1.390625</v>
      </c>
    </row>
    <row r="380" spans="1:68" ht="27" customHeight="1" x14ac:dyDescent="0.25">
      <c r="A380" s="60" t="s">
        <v>593</v>
      </c>
      <c r="B380" s="60" t="s">
        <v>594</v>
      </c>
      <c r="C380" s="34">
        <v>4301051660</v>
      </c>
      <c r="D380" s="553">
        <v>4607091384253</v>
      </c>
      <c r="E380" s="554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75</v>
      </c>
      <c r="L380" s="35"/>
      <c r="M380" s="36" t="s">
        <v>76</v>
      </c>
      <c r="N380" s="36"/>
      <c r="O380" s="35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7"/>
      <c r="V380" s="37"/>
      <c r="W380" s="38" t="s">
        <v>68</v>
      </c>
      <c r="X380" s="56">
        <v>200</v>
      </c>
      <c r="Y380" s="53">
        <f>IFERROR(IF(X380="",0,CEILING((X380/$H380),1)*$H380),"")</f>
        <v>201.6</v>
      </c>
      <c r="Z380" s="39">
        <f>IFERROR(IF(Y380=0,"",ROUNDUP(Y380/H380,0)*0.00651),"")</f>
        <v>0.54683999999999999</v>
      </c>
      <c r="AA380" s="65"/>
      <c r="AB380" s="66"/>
      <c r="AC380" s="437" t="s">
        <v>592</v>
      </c>
      <c r="AG380" s="75"/>
      <c r="AJ380" s="79"/>
      <c r="AK380" s="79">
        <v>0</v>
      </c>
      <c r="BB380" s="438" t="s">
        <v>1</v>
      </c>
      <c r="BM380" s="75">
        <f>IFERROR(X380*I380/H380,"0")</f>
        <v>222.00000000000003</v>
      </c>
      <c r="BN380" s="75">
        <f>IFERROR(Y380*I380/H380,"0")</f>
        <v>223.77600000000001</v>
      </c>
      <c r="BO380" s="75">
        <f>IFERROR(1/J380*(X380/H380),"0")</f>
        <v>0.45787545787545797</v>
      </c>
      <c r="BP380" s="75">
        <f>IFERROR(1/J380*(Y380/H380),"0")</f>
        <v>0.46153846153846156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40" t="s">
        <v>71</v>
      </c>
      <c r="X381" s="41">
        <f>IFERROR(X379/H379,"0")+IFERROR(X380/H380,"0")</f>
        <v>172.22222222222223</v>
      </c>
      <c r="Y381" s="41">
        <f>IFERROR(Y379/H379,"0")+IFERROR(Y380/H380,"0")</f>
        <v>173</v>
      </c>
      <c r="Z381" s="41">
        <f>IFERROR(IF(Z379="",0,Z379),"0")+IFERROR(IF(Z380="",0,Z380),"0")</f>
        <v>2.2360600000000002</v>
      </c>
      <c r="AA381" s="64"/>
      <c r="AB381" s="64"/>
      <c r="AC381" s="64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40" t="s">
        <v>68</v>
      </c>
      <c r="X382" s="41">
        <f>IFERROR(SUM(X379:X380),"0")</f>
        <v>1000</v>
      </c>
      <c r="Y382" s="41">
        <f>IFERROR(SUM(Y379:Y380),"0")</f>
        <v>1002.6</v>
      </c>
      <c r="Z382" s="40"/>
      <c r="AA382" s="64"/>
      <c r="AB382" s="64"/>
      <c r="AC382" s="64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63"/>
      <c r="AB383" s="63"/>
      <c r="AC383" s="63"/>
    </row>
    <row r="384" spans="1:68" ht="27" customHeight="1" x14ac:dyDescent="0.25">
      <c r="A384" s="60" t="s">
        <v>595</v>
      </c>
      <c r="B384" s="60" t="s">
        <v>596</v>
      </c>
      <c r="C384" s="34">
        <v>4301060441</v>
      </c>
      <c r="D384" s="553">
        <v>4607091389357</v>
      </c>
      <c r="E384" s="554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76</v>
      </c>
      <c r="N384" s="36"/>
      <c r="O384" s="35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7"/>
      <c r="V384" s="37"/>
      <c r="W384" s="38" t="s">
        <v>68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597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40" t="s">
        <v>71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40" t="s">
        <v>68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52"/>
      <c r="AB387" s="52"/>
      <c r="AC387" s="52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62"/>
      <c r="AB388" s="62"/>
      <c r="AC388" s="62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63"/>
      <c r="AB389" s="63"/>
      <c r="AC389" s="63"/>
    </row>
    <row r="390" spans="1:68" ht="27" customHeight="1" x14ac:dyDescent="0.25">
      <c r="A390" s="60" t="s">
        <v>600</v>
      </c>
      <c r="B390" s="60" t="s">
        <v>601</v>
      </c>
      <c r="C390" s="34">
        <v>4301031405</v>
      </c>
      <c r="D390" s="553">
        <v>4680115886100</v>
      </c>
      <c r="E390" s="554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7"/>
      <c r="V390" s="37"/>
      <c r="W390" s="38" t="s">
        <v>68</v>
      </c>
      <c r="X390" s="56">
        <v>0</v>
      </c>
      <c r="Y390" s="53">
        <f t="shared" ref="Y390:Y399" si="48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602</v>
      </c>
      <c r="AG390" s="75"/>
      <c r="AJ390" s="79"/>
      <c r="AK390" s="79">
        <v>0</v>
      </c>
      <c r="BB390" s="442" t="s">
        <v>1</v>
      </c>
      <c r="BM390" s="75">
        <f t="shared" ref="BM390:BM399" si="49">IFERROR(X390*I390/H390,"0")</f>
        <v>0</v>
      </c>
      <c r="BN390" s="75">
        <f t="shared" ref="BN390:BN399" si="50">IFERROR(Y390*I390/H390,"0")</f>
        <v>0</v>
      </c>
      <c r="BO390" s="75">
        <f t="shared" ref="BO390:BO399" si="51">IFERROR(1/J390*(X390/H390),"0")</f>
        <v>0</v>
      </c>
      <c r="BP390" s="75">
        <f t="shared" ref="BP390:BP399" si="52">IFERROR(1/J390*(Y390/H390),"0")</f>
        <v>0</v>
      </c>
    </row>
    <row r="391" spans="1:68" ht="27" customHeight="1" x14ac:dyDescent="0.25">
      <c r="A391" s="60" t="s">
        <v>603</v>
      </c>
      <c r="B391" s="60" t="s">
        <v>604</v>
      </c>
      <c r="C391" s="34">
        <v>4301031406</v>
      </c>
      <c r="D391" s="553">
        <v>4680115886117</v>
      </c>
      <c r="E391" s="554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7"/>
      <c r="V391" s="37"/>
      <c r="W391" s="38" t="s">
        <v>68</v>
      </c>
      <c r="X391" s="56">
        <v>50</v>
      </c>
      <c r="Y391" s="53">
        <f t="shared" si="48"/>
        <v>54</v>
      </c>
      <c r="Z391" s="39">
        <f>IFERROR(IF(Y391=0,"",ROUNDUP(Y391/H391,0)*0.00902),"")</f>
        <v>9.0200000000000002E-2</v>
      </c>
      <c r="AA391" s="65"/>
      <c r="AB391" s="66"/>
      <c r="AC391" s="443" t="s">
        <v>605</v>
      </c>
      <c r="AG391" s="75"/>
      <c r="AJ391" s="79"/>
      <c r="AK391" s="79">
        <v>0</v>
      </c>
      <c r="BB391" s="444" t="s">
        <v>1</v>
      </c>
      <c r="BM391" s="75">
        <f t="shared" si="49"/>
        <v>51.944444444444443</v>
      </c>
      <c r="BN391" s="75">
        <f t="shared" si="50"/>
        <v>56.099999999999994</v>
      </c>
      <c r="BO391" s="75">
        <f t="shared" si="51"/>
        <v>7.0145903479236812E-2</v>
      </c>
      <c r="BP391" s="75">
        <f t="shared" si="52"/>
        <v>7.575757575757576E-2</v>
      </c>
    </row>
    <row r="392" spans="1:68" ht="27" customHeight="1" x14ac:dyDescent="0.25">
      <c r="A392" s="60" t="s">
        <v>603</v>
      </c>
      <c r="B392" s="60" t="s">
        <v>606</v>
      </c>
      <c r="C392" s="34">
        <v>4301031382</v>
      </c>
      <c r="D392" s="553">
        <v>4680115886117</v>
      </c>
      <c r="E392" s="554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7"/>
      <c r="V392" s="37"/>
      <c r="W392" s="38" t="s">
        <v>68</v>
      </c>
      <c r="X392" s="56">
        <v>0</v>
      </c>
      <c r="Y392" s="53">
        <f t="shared" si="48"/>
        <v>0</v>
      </c>
      <c r="Z392" s="39" t="str">
        <f>IFERROR(IF(Y392=0,"",ROUNDUP(Y392/H392,0)*0.00902),"")</f>
        <v/>
      </c>
      <c r="AA392" s="65"/>
      <c r="AB392" s="66"/>
      <c r="AC392" s="445" t="s">
        <v>605</v>
      </c>
      <c r="AG392" s="75"/>
      <c r="AJ392" s="79"/>
      <c r="AK392" s="79">
        <v>0</v>
      </c>
      <c r="BB392" s="446" t="s">
        <v>1</v>
      </c>
      <c r="BM392" s="75">
        <f t="shared" si="49"/>
        <v>0</v>
      </c>
      <c r="BN392" s="75">
        <f t="shared" si="50"/>
        <v>0</v>
      </c>
      <c r="BO392" s="75">
        <f t="shared" si="51"/>
        <v>0</v>
      </c>
      <c r="BP392" s="75">
        <f t="shared" si="52"/>
        <v>0</v>
      </c>
    </row>
    <row r="393" spans="1:68" ht="27" customHeight="1" x14ac:dyDescent="0.25">
      <c r="A393" s="60" t="s">
        <v>607</v>
      </c>
      <c r="B393" s="60" t="s">
        <v>608</v>
      </c>
      <c r="C393" s="34">
        <v>4301031402</v>
      </c>
      <c r="D393" s="553">
        <v>4680115886124</v>
      </c>
      <c r="E393" s="554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7"/>
      <c r="V393" s="37"/>
      <c r="W393" s="38" t="s">
        <v>68</v>
      </c>
      <c r="X393" s="56">
        <v>0</v>
      </c>
      <c r="Y393" s="53">
        <f t="shared" si="48"/>
        <v>0</v>
      </c>
      <c r="Z393" s="39" t="str">
        <f>IFERROR(IF(Y393=0,"",ROUNDUP(Y393/H393,0)*0.00902),"")</f>
        <v/>
      </c>
      <c r="AA393" s="65"/>
      <c r="AB393" s="66"/>
      <c r="AC393" s="447" t="s">
        <v>609</v>
      </c>
      <c r="AG393" s="75"/>
      <c r="AJ393" s="79"/>
      <c r="AK393" s="79">
        <v>0</v>
      </c>
      <c r="BB393" s="448" t="s">
        <v>1</v>
      </c>
      <c r="BM393" s="75">
        <f t="shared" si="49"/>
        <v>0</v>
      </c>
      <c r="BN393" s="75">
        <f t="shared" si="50"/>
        <v>0</v>
      </c>
      <c r="BO393" s="75">
        <f t="shared" si="51"/>
        <v>0</v>
      </c>
      <c r="BP393" s="75">
        <f t="shared" si="52"/>
        <v>0</v>
      </c>
    </row>
    <row r="394" spans="1:68" ht="27" customHeight="1" x14ac:dyDescent="0.25">
      <c r="A394" s="60" t="s">
        <v>610</v>
      </c>
      <c r="B394" s="60" t="s">
        <v>611</v>
      </c>
      <c r="C394" s="34">
        <v>4301031366</v>
      </c>
      <c r="D394" s="553">
        <v>4680115883147</v>
      </c>
      <c r="E394" s="554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7"/>
      <c r="V394" s="37"/>
      <c r="W394" s="38" t="s">
        <v>68</v>
      </c>
      <c r="X394" s="56">
        <v>0</v>
      </c>
      <c r="Y394" s="53">
        <f t="shared" si="48"/>
        <v>0</v>
      </c>
      <c r="Z394" s="39" t="str">
        <f t="shared" ref="Z394:Z399" si="53">IFERROR(IF(Y394=0,"",ROUNDUP(Y394/H394,0)*0.00502),"")</f>
        <v/>
      </c>
      <c r="AA394" s="65"/>
      <c r="AB394" s="66"/>
      <c r="AC394" s="449" t="s">
        <v>602</v>
      </c>
      <c r="AG394" s="75"/>
      <c r="AJ394" s="79"/>
      <c r="AK394" s="79">
        <v>0</v>
      </c>
      <c r="BB394" s="450" t="s">
        <v>1</v>
      </c>
      <c r="BM394" s="75">
        <f t="shared" si="49"/>
        <v>0</v>
      </c>
      <c r="BN394" s="75">
        <f t="shared" si="50"/>
        <v>0</v>
      </c>
      <c r="BO394" s="75">
        <f t="shared" si="51"/>
        <v>0</v>
      </c>
      <c r="BP394" s="75">
        <f t="shared" si="52"/>
        <v>0</v>
      </c>
    </row>
    <row r="395" spans="1:68" ht="27" customHeight="1" x14ac:dyDescent="0.25">
      <c r="A395" s="60" t="s">
        <v>612</v>
      </c>
      <c r="B395" s="60" t="s">
        <v>613</v>
      </c>
      <c r="C395" s="34">
        <v>4301031362</v>
      </c>
      <c r="D395" s="553">
        <v>4607091384338</v>
      </c>
      <c r="E395" s="554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7"/>
      <c r="V395" s="37"/>
      <c r="W395" s="38" t="s">
        <v>68</v>
      </c>
      <c r="X395" s="56">
        <v>0</v>
      </c>
      <c r="Y395" s="53">
        <f t="shared" si="48"/>
        <v>0</v>
      </c>
      <c r="Z395" s="39" t="str">
        <f t="shared" si="53"/>
        <v/>
      </c>
      <c r="AA395" s="65"/>
      <c r="AB395" s="66"/>
      <c r="AC395" s="451" t="s">
        <v>602</v>
      </c>
      <c r="AG395" s="75"/>
      <c r="AJ395" s="79"/>
      <c r="AK395" s="79">
        <v>0</v>
      </c>
      <c r="BB395" s="452" t="s">
        <v>1</v>
      </c>
      <c r="BM395" s="75">
        <f t="shared" si="49"/>
        <v>0</v>
      </c>
      <c r="BN395" s="75">
        <f t="shared" si="50"/>
        <v>0</v>
      </c>
      <c r="BO395" s="75">
        <f t="shared" si="51"/>
        <v>0</v>
      </c>
      <c r="BP395" s="75">
        <f t="shared" si="52"/>
        <v>0</v>
      </c>
    </row>
    <row r="396" spans="1:68" ht="37.5" customHeight="1" x14ac:dyDescent="0.25">
      <c r="A396" s="60" t="s">
        <v>614</v>
      </c>
      <c r="B396" s="60" t="s">
        <v>615</v>
      </c>
      <c r="C396" s="34">
        <v>4301031361</v>
      </c>
      <c r="D396" s="553">
        <v>4607091389524</v>
      </c>
      <c r="E396" s="554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7"/>
      <c r="V396" s="37"/>
      <c r="W396" s="38" t="s">
        <v>68</v>
      </c>
      <c r="X396" s="56">
        <v>0</v>
      </c>
      <c r="Y396" s="53">
        <f t="shared" si="48"/>
        <v>0</v>
      </c>
      <c r="Z396" s="39" t="str">
        <f t="shared" si="53"/>
        <v/>
      </c>
      <c r="AA396" s="65"/>
      <c r="AB396" s="66"/>
      <c r="AC396" s="453" t="s">
        <v>616</v>
      </c>
      <c r="AG396" s="75"/>
      <c r="AJ396" s="79"/>
      <c r="AK396" s="79">
        <v>0</v>
      </c>
      <c r="BB396" s="454" t="s">
        <v>1</v>
      </c>
      <c r="BM396" s="75">
        <f t="shared" si="49"/>
        <v>0</v>
      </c>
      <c r="BN396" s="75">
        <f t="shared" si="50"/>
        <v>0</v>
      </c>
      <c r="BO396" s="75">
        <f t="shared" si="51"/>
        <v>0</v>
      </c>
      <c r="BP396" s="75">
        <f t="shared" si="52"/>
        <v>0</v>
      </c>
    </row>
    <row r="397" spans="1:68" ht="27" customHeight="1" x14ac:dyDescent="0.25">
      <c r="A397" s="60" t="s">
        <v>617</v>
      </c>
      <c r="B397" s="60" t="s">
        <v>618</v>
      </c>
      <c r="C397" s="34">
        <v>4301031364</v>
      </c>
      <c r="D397" s="553">
        <v>4680115883161</v>
      </c>
      <c r="E397" s="554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7"/>
      <c r="V397" s="37"/>
      <c r="W397" s="38" t="s">
        <v>68</v>
      </c>
      <c r="X397" s="56">
        <v>0</v>
      </c>
      <c r="Y397" s="53">
        <f t="shared" si="48"/>
        <v>0</v>
      </c>
      <c r="Z397" s="39" t="str">
        <f t="shared" si="53"/>
        <v/>
      </c>
      <c r="AA397" s="65"/>
      <c r="AB397" s="66"/>
      <c r="AC397" s="455" t="s">
        <v>619</v>
      </c>
      <c r="AG397" s="75"/>
      <c r="AJ397" s="79"/>
      <c r="AK397" s="79">
        <v>0</v>
      </c>
      <c r="BB397" s="456" t="s">
        <v>1</v>
      </c>
      <c r="BM397" s="75">
        <f t="shared" si="49"/>
        <v>0</v>
      </c>
      <c r="BN397" s="75">
        <f t="shared" si="50"/>
        <v>0</v>
      </c>
      <c r="BO397" s="75">
        <f t="shared" si="51"/>
        <v>0</v>
      </c>
      <c r="BP397" s="75">
        <f t="shared" si="52"/>
        <v>0</v>
      </c>
    </row>
    <row r="398" spans="1:68" ht="27" customHeight="1" x14ac:dyDescent="0.25">
      <c r="A398" s="60" t="s">
        <v>620</v>
      </c>
      <c r="B398" s="60" t="s">
        <v>621</v>
      </c>
      <c r="C398" s="34">
        <v>4301031358</v>
      </c>
      <c r="D398" s="553">
        <v>4607091389531</v>
      </c>
      <c r="E398" s="554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7"/>
      <c r="V398" s="37"/>
      <c r="W398" s="38" t="s">
        <v>68</v>
      </c>
      <c r="X398" s="56">
        <v>0</v>
      </c>
      <c r="Y398" s="53">
        <f t="shared" si="48"/>
        <v>0</v>
      </c>
      <c r="Z398" s="39" t="str">
        <f t="shared" si="53"/>
        <v/>
      </c>
      <c r="AA398" s="65"/>
      <c r="AB398" s="66"/>
      <c r="AC398" s="457" t="s">
        <v>622</v>
      </c>
      <c r="AG398" s="75"/>
      <c r="AJ398" s="79"/>
      <c r="AK398" s="79">
        <v>0</v>
      </c>
      <c r="BB398" s="458" t="s">
        <v>1</v>
      </c>
      <c r="BM398" s="75">
        <f t="shared" si="49"/>
        <v>0</v>
      </c>
      <c r="BN398" s="75">
        <f t="shared" si="50"/>
        <v>0</v>
      </c>
      <c r="BO398" s="75">
        <f t="shared" si="51"/>
        <v>0</v>
      </c>
      <c r="BP398" s="75">
        <f t="shared" si="52"/>
        <v>0</v>
      </c>
    </row>
    <row r="399" spans="1:68" ht="37.5" customHeight="1" x14ac:dyDescent="0.25">
      <c r="A399" s="60" t="s">
        <v>623</v>
      </c>
      <c r="B399" s="60" t="s">
        <v>624</v>
      </c>
      <c r="C399" s="34">
        <v>4301031360</v>
      </c>
      <c r="D399" s="553">
        <v>4607091384345</v>
      </c>
      <c r="E399" s="554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7"/>
      <c r="V399" s="37"/>
      <c r="W399" s="38" t="s">
        <v>68</v>
      </c>
      <c r="X399" s="56">
        <v>0</v>
      </c>
      <c r="Y399" s="53">
        <f t="shared" si="48"/>
        <v>0</v>
      </c>
      <c r="Z399" s="39" t="str">
        <f t="shared" si="53"/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49"/>
        <v>0</v>
      </c>
      <c r="BN399" s="75">
        <f t="shared" si="50"/>
        <v>0</v>
      </c>
      <c r="BO399" s="75">
        <f t="shared" si="51"/>
        <v>0</v>
      </c>
      <c r="BP399" s="75">
        <f t="shared" si="52"/>
        <v>0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40" t="s">
        <v>71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9.2592592592592595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10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9.0200000000000002E-2</v>
      </c>
      <c r="AA400" s="64"/>
      <c r="AB400" s="64"/>
      <c r="AC400" s="64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40" t="s">
        <v>68</v>
      </c>
      <c r="X401" s="41">
        <f>IFERROR(SUM(X390:X399),"0")</f>
        <v>50</v>
      </c>
      <c r="Y401" s="41">
        <f>IFERROR(SUM(Y390:Y399),"0")</f>
        <v>54</v>
      </c>
      <c r="Z401" s="40"/>
      <c r="AA401" s="64"/>
      <c r="AB401" s="64"/>
      <c r="AC401" s="64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63"/>
      <c r="AB402" s="63"/>
      <c r="AC402" s="63"/>
    </row>
    <row r="403" spans="1:68" ht="27" customHeight="1" x14ac:dyDescent="0.25">
      <c r="A403" s="60" t="s">
        <v>625</v>
      </c>
      <c r="B403" s="60" t="s">
        <v>626</v>
      </c>
      <c r="C403" s="34">
        <v>4301051284</v>
      </c>
      <c r="D403" s="553">
        <v>4607091384352</v>
      </c>
      <c r="E403" s="554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76</v>
      </c>
      <c r="N403" s="36"/>
      <c r="O403" s="35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627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628</v>
      </c>
      <c r="B404" s="60" t="s">
        <v>629</v>
      </c>
      <c r="C404" s="34">
        <v>4301051431</v>
      </c>
      <c r="D404" s="553">
        <v>4607091389654</v>
      </c>
      <c r="E404" s="554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75</v>
      </c>
      <c r="L404" s="35"/>
      <c r="M404" s="36" t="s">
        <v>76</v>
      </c>
      <c r="N404" s="36"/>
      <c r="O404" s="35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630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40" t="s">
        <v>71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40" t="s">
        <v>68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62"/>
      <c r="AB407" s="62"/>
      <c r="AC407" s="62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63"/>
      <c r="AB408" s="63"/>
      <c r="AC408" s="63"/>
    </row>
    <row r="409" spans="1:68" ht="27" customHeight="1" x14ac:dyDescent="0.25">
      <c r="A409" s="60" t="s">
        <v>632</v>
      </c>
      <c r="B409" s="60" t="s">
        <v>633</v>
      </c>
      <c r="C409" s="34">
        <v>4301020319</v>
      </c>
      <c r="D409" s="553">
        <v>4680115885240</v>
      </c>
      <c r="E409" s="554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75</v>
      </c>
      <c r="L409" s="35"/>
      <c r="M409" s="36" t="s">
        <v>67</v>
      </c>
      <c r="N409" s="36"/>
      <c r="O409" s="35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7"/>
      <c r="V409" s="37"/>
      <c r="W409" s="38" t="s">
        <v>68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634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40" t="s">
        <v>71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40" t="s">
        <v>68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63"/>
      <c r="AB412" s="63"/>
      <c r="AC412" s="63"/>
    </row>
    <row r="413" spans="1:68" ht="27" customHeight="1" x14ac:dyDescent="0.25">
      <c r="A413" s="60" t="s">
        <v>635</v>
      </c>
      <c r="B413" s="60" t="s">
        <v>636</v>
      </c>
      <c r="C413" s="34">
        <v>4301031403</v>
      </c>
      <c r="D413" s="553">
        <v>4680115886094</v>
      </c>
      <c r="E413" s="554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7"/>
      <c r="V413" s="37"/>
      <c r="W413" s="38" t="s">
        <v>68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637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638</v>
      </c>
      <c r="B414" s="60" t="s">
        <v>639</v>
      </c>
      <c r="C414" s="34">
        <v>4301031363</v>
      </c>
      <c r="D414" s="553">
        <v>4607091389425</v>
      </c>
      <c r="E414" s="554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7"/>
      <c r="V414" s="37"/>
      <c r="W414" s="38" t="s">
        <v>68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640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641</v>
      </c>
      <c r="B415" s="60" t="s">
        <v>642</v>
      </c>
      <c r="C415" s="34">
        <v>4301031373</v>
      </c>
      <c r="D415" s="553">
        <v>4680115880771</v>
      </c>
      <c r="E415" s="554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7"/>
      <c r="V415" s="37"/>
      <c r="W415" s="38" t="s">
        <v>68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643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644</v>
      </c>
      <c r="B416" s="60" t="s">
        <v>645</v>
      </c>
      <c r="C416" s="34">
        <v>4301031359</v>
      </c>
      <c r="D416" s="553">
        <v>4607091389500</v>
      </c>
      <c r="E416" s="554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7"/>
      <c r="V416" s="37"/>
      <c r="W416" s="38" t="s">
        <v>68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643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40" t="s">
        <v>71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40" t="s">
        <v>68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62"/>
      <c r="AB419" s="62"/>
      <c r="AC419" s="62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4301031347</v>
      </c>
      <c r="D421" s="553">
        <v>4680115885110</v>
      </c>
      <c r="E421" s="554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75</v>
      </c>
      <c r="L421" s="35"/>
      <c r="M421" s="36" t="s">
        <v>67</v>
      </c>
      <c r="N421" s="36"/>
      <c r="O421" s="35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7"/>
      <c r="V421" s="37"/>
      <c r="W421" s="38" t="s">
        <v>68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649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40" t="s">
        <v>71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40" t="s">
        <v>68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62"/>
      <c r="AB424" s="62"/>
      <c r="AC424" s="62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63"/>
      <c r="AB425" s="63"/>
      <c r="AC425" s="63"/>
    </row>
    <row r="426" spans="1:68" ht="27" customHeight="1" x14ac:dyDescent="0.25">
      <c r="A426" s="60" t="s">
        <v>651</v>
      </c>
      <c r="B426" s="60" t="s">
        <v>652</v>
      </c>
      <c r="C426" s="34">
        <v>4301031261</v>
      </c>
      <c r="D426" s="553">
        <v>4680115885103</v>
      </c>
      <c r="E426" s="554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75</v>
      </c>
      <c r="L426" s="35"/>
      <c r="M426" s="36" t="s">
        <v>67</v>
      </c>
      <c r="N426" s="36"/>
      <c r="O426" s="35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653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40" t="s">
        <v>71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40" t="s">
        <v>68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52"/>
      <c r="AB429" s="52"/>
      <c r="AC429" s="52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62"/>
      <c r="AB430" s="62"/>
      <c r="AC430" s="62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63"/>
      <c r="AB431" s="63"/>
      <c r="AC431" s="63"/>
    </row>
    <row r="432" spans="1:68" ht="27" customHeight="1" x14ac:dyDescent="0.25">
      <c r="A432" s="60" t="s">
        <v>655</v>
      </c>
      <c r="B432" s="60" t="s">
        <v>656</v>
      </c>
      <c r="C432" s="34">
        <v>4301011795</v>
      </c>
      <c r="D432" s="553">
        <v>4607091389067</v>
      </c>
      <c r="E432" s="554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7"/>
      <c r="V432" s="37"/>
      <c r="W432" s="38" t="s">
        <v>68</v>
      </c>
      <c r="X432" s="56">
        <v>0</v>
      </c>
      <c r="Y432" s="53">
        <f t="shared" ref="Y432:Y443" si="54">IFERROR(IF(X432="",0,CEILING((X432/$H432),1)*$H432),"")</f>
        <v>0</v>
      </c>
      <c r="Z432" s="39" t="str">
        <f t="shared" ref="Z432:Z437" si="55">IFERROR(IF(Y432=0,"",ROUNDUP(Y432/H432,0)*0.01196),"")</f>
        <v/>
      </c>
      <c r="AA432" s="65"/>
      <c r="AB432" s="66"/>
      <c r="AC432" s="479" t="s">
        <v>657</v>
      </c>
      <c r="AG432" s="75"/>
      <c r="AJ432" s="79"/>
      <c r="AK432" s="79">
        <v>0</v>
      </c>
      <c r="BB432" s="480" t="s">
        <v>1</v>
      </c>
      <c r="BM432" s="75">
        <f t="shared" ref="BM432:BM443" si="56">IFERROR(X432*I432/H432,"0")</f>
        <v>0</v>
      </c>
      <c r="BN432" s="75">
        <f t="shared" ref="BN432:BN443" si="57">IFERROR(Y432*I432/H432,"0")</f>
        <v>0</v>
      </c>
      <c r="BO432" s="75">
        <f t="shared" ref="BO432:BO443" si="58">IFERROR(1/J432*(X432/H432),"0")</f>
        <v>0</v>
      </c>
      <c r="BP432" s="75">
        <f t="shared" ref="BP432:BP443" si="59">IFERROR(1/J432*(Y432/H432),"0")</f>
        <v>0</v>
      </c>
    </row>
    <row r="433" spans="1:68" ht="27" customHeight="1" x14ac:dyDescent="0.25">
      <c r="A433" s="60" t="s">
        <v>658</v>
      </c>
      <c r="B433" s="60" t="s">
        <v>659</v>
      </c>
      <c r="C433" s="34">
        <v>4301011961</v>
      </c>
      <c r="D433" s="553">
        <v>4680115885271</v>
      </c>
      <c r="E433" s="554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7"/>
      <c r="V433" s="37"/>
      <c r="W433" s="38" t="s">
        <v>68</v>
      </c>
      <c r="X433" s="56">
        <v>0</v>
      </c>
      <c r="Y433" s="53">
        <f t="shared" si="54"/>
        <v>0</v>
      </c>
      <c r="Z433" s="39" t="str">
        <f t="shared" si="55"/>
        <v/>
      </c>
      <c r="AA433" s="65"/>
      <c r="AB433" s="66"/>
      <c r="AC433" s="481" t="s">
        <v>660</v>
      </c>
      <c r="AG433" s="75"/>
      <c r="AJ433" s="79"/>
      <c r="AK433" s="79">
        <v>0</v>
      </c>
      <c r="BB433" s="482" t="s">
        <v>1</v>
      </c>
      <c r="BM433" s="75">
        <f t="shared" si="56"/>
        <v>0</v>
      </c>
      <c r="BN433" s="75">
        <f t="shared" si="57"/>
        <v>0</v>
      </c>
      <c r="BO433" s="75">
        <f t="shared" si="58"/>
        <v>0</v>
      </c>
      <c r="BP433" s="75">
        <f t="shared" si="59"/>
        <v>0</v>
      </c>
    </row>
    <row r="434" spans="1:68" ht="27" customHeight="1" x14ac:dyDescent="0.25">
      <c r="A434" s="60" t="s">
        <v>661</v>
      </c>
      <c r="B434" s="60" t="s">
        <v>662</v>
      </c>
      <c r="C434" s="34">
        <v>4301011376</v>
      </c>
      <c r="D434" s="553">
        <v>4680115885226</v>
      </c>
      <c r="E434" s="554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76</v>
      </c>
      <c r="N434" s="36"/>
      <c r="O434" s="35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7"/>
      <c r="V434" s="37"/>
      <c r="W434" s="38" t="s">
        <v>68</v>
      </c>
      <c r="X434" s="56">
        <v>1000</v>
      </c>
      <c r="Y434" s="53">
        <f t="shared" si="54"/>
        <v>1003.2</v>
      </c>
      <c r="Z434" s="39">
        <f t="shared" si="55"/>
        <v>2.2724000000000002</v>
      </c>
      <c r="AA434" s="65"/>
      <c r="AB434" s="66"/>
      <c r="AC434" s="483" t="s">
        <v>663</v>
      </c>
      <c r="AG434" s="75"/>
      <c r="AJ434" s="79"/>
      <c r="AK434" s="79">
        <v>0</v>
      </c>
      <c r="BB434" s="484" t="s">
        <v>1</v>
      </c>
      <c r="BM434" s="75">
        <f t="shared" si="56"/>
        <v>1068.1818181818182</v>
      </c>
      <c r="BN434" s="75">
        <f t="shared" si="57"/>
        <v>1071.5999999999999</v>
      </c>
      <c r="BO434" s="75">
        <f t="shared" si="58"/>
        <v>1.821095571095571</v>
      </c>
      <c r="BP434" s="75">
        <f t="shared" si="59"/>
        <v>1.8269230769230771</v>
      </c>
    </row>
    <row r="435" spans="1:68" ht="27" customHeight="1" x14ac:dyDescent="0.25">
      <c r="A435" s="60" t="s">
        <v>664</v>
      </c>
      <c r="B435" s="60" t="s">
        <v>665</v>
      </c>
      <c r="C435" s="34">
        <v>4301012145</v>
      </c>
      <c r="D435" s="553">
        <v>4607091383522</v>
      </c>
      <c r="E435" s="554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57" t="s">
        <v>666</v>
      </c>
      <c r="Q435" s="556"/>
      <c r="R435" s="556"/>
      <c r="S435" s="556"/>
      <c r="T435" s="557"/>
      <c r="U435" s="37"/>
      <c r="V435" s="37"/>
      <c r="W435" s="38" t="s">
        <v>68</v>
      </c>
      <c r="X435" s="56">
        <v>0</v>
      </c>
      <c r="Y435" s="53">
        <f t="shared" si="54"/>
        <v>0</v>
      </c>
      <c r="Z435" s="39" t="str">
        <f t="shared" si="55"/>
        <v/>
      </c>
      <c r="AA435" s="65"/>
      <c r="AB435" s="66"/>
      <c r="AC435" s="485" t="s">
        <v>667</v>
      </c>
      <c r="AG435" s="75"/>
      <c r="AJ435" s="79"/>
      <c r="AK435" s="79">
        <v>0</v>
      </c>
      <c r="BB435" s="486" t="s">
        <v>1</v>
      </c>
      <c r="BM435" s="75">
        <f t="shared" si="56"/>
        <v>0</v>
      </c>
      <c r="BN435" s="75">
        <f t="shared" si="57"/>
        <v>0</v>
      </c>
      <c r="BO435" s="75">
        <f t="shared" si="58"/>
        <v>0</v>
      </c>
      <c r="BP435" s="75">
        <f t="shared" si="59"/>
        <v>0</v>
      </c>
    </row>
    <row r="436" spans="1:68" ht="16.5" customHeight="1" x14ac:dyDescent="0.25">
      <c r="A436" s="60" t="s">
        <v>668</v>
      </c>
      <c r="B436" s="60" t="s">
        <v>669</v>
      </c>
      <c r="C436" s="34">
        <v>4301011774</v>
      </c>
      <c r="D436" s="553">
        <v>4680115884502</v>
      </c>
      <c r="E436" s="554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7"/>
      <c r="V436" s="37"/>
      <c r="W436" s="38" t="s">
        <v>68</v>
      </c>
      <c r="X436" s="56">
        <v>0</v>
      </c>
      <c r="Y436" s="53">
        <f t="shared" si="54"/>
        <v>0</v>
      </c>
      <c r="Z436" s="39" t="str">
        <f t="shared" si="55"/>
        <v/>
      </c>
      <c r="AA436" s="65"/>
      <c r="AB436" s="66"/>
      <c r="AC436" s="487" t="s">
        <v>670</v>
      </c>
      <c r="AG436" s="75"/>
      <c r="AJ436" s="79"/>
      <c r="AK436" s="79">
        <v>0</v>
      </c>
      <c r="BB436" s="488" t="s">
        <v>1</v>
      </c>
      <c r="BM436" s="75">
        <f t="shared" si="56"/>
        <v>0</v>
      </c>
      <c r="BN436" s="75">
        <f t="shared" si="57"/>
        <v>0</v>
      </c>
      <c r="BO436" s="75">
        <f t="shared" si="58"/>
        <v>0</v>
      </c>
      <c r="BP436" s="75">
        <f t="shared" si="59"/>
        <v>0</v>
      </c>
    </row>
    <row r="437" spans="1:68" ht="27" customHeight="1" x14ac:dyDescent="0.25">
      <c r="A437" s="60" t="s">
        <v>671</v>
      </c>
      <c r="B437" s="60" t="s">
        <v>672</v>
      </c>
      <c r="C437" s="34">
        <v>4301011771</v>
      </c>
      <c r="D437" s="553">
        <v>4607091389104</v>
      </c>
      <c r="E437" s="554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7"/>
      <c r="V437" s="37"/>
      <c r="W437" s="38" t="s">
        <v>68</v>
      </c>
      <c r="X437" s="56">
        <v>1000</v>
      </c>
      <c r="Y437" s="53">
        <f t="shared" si="54"/>
        <v>1003.2</v>
      </c>
      <c r="Z437" s="39">
        <f t="shared" si="55"/>
        <v>2.2724000000000002</v>
      </c>
      <c r="AA437" s="65"/>
      <c r="AB437" s="66"/>
      <c r="AC437" s="489" t="s">
        <v>673</v>
      </c>
      <c r="AG437" s="75"/>
      <c r="AJ437" s="79"/>
      <c r="AK437" s="79">
        <v>0</v>
      </c>
      <c r="BB437" s="490" t="s">
        <v>1</v>
      </c>
      <c r="BM437" s="75">
        <f t="shared" si="56"/>
        <v>1068.1818181818182</v>
      </c>
      <c r="BN437" s="75">
        <f t="shared" si="57"/>
        <v>1071.5999999999999</v>
      </c>
      <c r="BO437" s="75">
        <f t="shared" si="58"/>
        <v>1.821095571095571</v>
      </c>
      <c r="BP437" s="75">
        <f t="shared" si="59"/>
        <v>1.8269230769230771</v>
      </c>
    </row>
    <row r="438" spans="1:68" ht="27" customHeight="1" x14ac:dyDescent="0.25">
      <c r="A438" s="60" t="s">
        <v>674</v>
      </c>
      <c r="B438" s="60" t="s">
        <v>675</v>
      </c>
      <c r="C438" s="34">
        <v>4301012125</v>
      </c>
      <c r="D438" s="553">
        <v>4680115886391</v>
      </c>
      <c r="E438" s="554"/>
      <c r="F438" s="59">
        <v>0.4</v>
      </c>
      <c r="G438" s="35">
        <v>6</v>
      </c>
      <c r="H438" s="59">
        <v>2.4</v>
      </c>
      <c r="I438" s="59">
        <v>2.58</v>
      </c>
      <c r="J438" s="35">
        <v>182</v>
      </c>
      <c r="K438" s="35" t="s">
        <v>75</v>
      </c>
      <c r="L438" s="35"/>
      <c r="M438" s="36" t="s">
        <v>76</v>
      </c>
      <c r="N438" s="36"/>
      <c r="O438" s="35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7"/>
      <c r="V438" s="37"/>
      <c r="W438" s="38" t="s">
        <v>68</v>
      </c>
      <c r="X438" s="56">
        <v>0</v>
      </c>
      <c r="Y438" s="53">
        <f t="shared" si="54"/>
        <v>0</v>
      </c>
      <c r="Z438" s="39" t="str">
        <f>IFERROR(IF(Y438=0,"",ROUNDUP(Y438/H438,0)*0.00651),"")</f>
        <v/>
      </c>
      <c r="AA438" s="65"/>
      <c r="AB438" s="66"/>
      <c r="AC438" s="491" t="s">
        <v>657</v>
      </c>
      <c r="AG438" s="75"/>
      <c r="AJ438" s="79"/>
      <c r="AK438" s="79">
        <v>0</v>
      </c>
      <c r="BB438" s="492" t="s">
        <v>1</v>
      </c>
      <c r="BM438" s="75">
        <f t="shared" si="56"/>
        <v>0</v>
      </c>
      <c r="BN438" s="75">
        <f t="shared" si="57"/>
        <v>0</v>
      </c>
      <c r="BO438" s="75">
        <f t="shared" si="58"/>
        <v>0</v>
      </c>
      <c r="BP438" s="75">
        <f t="shared" si="59"/>
        <v>0</v>
      </c>
    </row>
    <row r="439" spans="1:68" ht="27" customHeight="1" x14ac:dyDescent="0.25">
      <c r="A439" s="60" t="s">
        <v>676</v>
      </c>
      <c r="B439" s="60" t="s">
        <v>677</v>
      </c>
      <c r="C439" s="34">
        <v>4301012035</v>
      </c>
      <c r="D439" s="553">
        <v>4680115880603</v>
      </c>
      <c r="E439" s="554"/>
      <c r="F439" s="59">
        <v>0.6</v>
      </c>
      <c r="G439" s="35">
        <v>8</v>
      </c>
      <c r="H439" s="59">
        <v>4.8</v>
      </c>
      <c r="I439" s="59">
        <v>6.93</v>
      </c>
      <c r="J439" s="35">
        <v>132</v>
      </c>
      <c r="K439" s="35" t="s">
        <v>110</v>
      </c>
      <c r="L439" s="35"/>
      <c r="M439" s="36" t="s">
        <v>106</v>
      </c>
      <c r="N439" s="36"/>
      <c r="O439" s="35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7"/>
      <c r="V439" s="37"/>
      <c r="W439" s="38" t="s">
        <v>68</v>
      </c>
      <c r="X439" s="56">
        <v>0</v>
      </c>
      <c r="Y439" s="53">
        <f t="shared" si="54"/>
        <v>0</v>
      </c>
      <c r="Z439" s="39" t="str">
        <f>IFERROR(IF(Y439=0,"",ROUNDUP(Y439/H439,0)*0.00902),"")</f>
        <v/>
      </c>
      <c r="AA439" s="65"/>
      <c r="AB439" s="66"/>
      <c r="AC439" s="493" t="s">
        <v>657</v>
      </c>
      <c r="AG439" s="75"/>
      <c r="AJ439" s="79"/>
      <c r="AK439" s="79">
        <v>0</v>
      </c>
      <c r="BB439" s="494" t="s">
        <v>1</v>
      </c>
      <c r="BM439" s="75">
        <f t="shared" si="56"/>
        <v>0</v>
      </c>
      <c r="BN439" s="75">
        <f t="shared" si="57"/>
        <v>0</v>
      </c>
      <c r="BO439" s="75">
        <f t="shared" si="58"/>
        <v>0</v>
      </c>
      <c r="BP439" s="75">
        <f t="shared" si="59"/>
        <v>0</v>
      </c>
    </row>
    <row r="440" spans="1:68" ht="27" customHeight="1" x14ac:dyDescent="0.25">
      <c r="A440" s="60" t="s">
        <v>678</v>
      </c>
      <c r="B440" s="60" t="s">
        <v>679</v>
      </c>
      <c r="C440" s="34">
        <v>4301012146</v>
      </c>
      <c r="D440" s="553">
        <v>4607091389999</v>
      </c>
      <c r="E440" s="554"/>
      <c r="F440" s="59">
        <v>0.6</v>
      </c>
      <c r="G440" s="35">
        <v>8</v>
      </c>
      <c r="H440" s="59">
        <v>4.8</v>
      </c>
      <c r="I440" s="59">
        <v>5.01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41" t="s">
        <v>680</v>
      </c>
      <c r="Q440" s="556"/>
      <c r="R440" s="556"/>
      <c r="S440" s="556"/>
      <c r="T440" s="557"/>
      <c r="U440" s="37"/>
      <c r="V440" s="37"/>
      <c r="W440" s="38" t="s">
        <v>68</v>
      </c>
      <c r="X440" s="56">
        <v>0</v>
      </c>
      <c r="Y440" s="53">
        <f t="shared" si="54"/>
        <v>0</v>
      </c>
      <c r="Z440" s="39" t="str">
        <f>IFERROR(IF(Y440=0,"",ROUNDUP(Y440/H440,0)*0.00902),"")</f>
        <v/>
      </c>
      <c r="AA440" s="65"/>
      <c r="AB440" s="66"/>
      <c r="AC440" s="495" t="s">
        <v>667</v>
      </c>
      <c r="AG440" s="75"/>
      <c r="AJ440" s="79"/>
      <c r="AK440" s="79">
        <v>0</v>
      </c>
      <c r="BB440" s="496" t="s">
        <v>1</v>
      </c>
      <c r="BM440" s="75">
        <f t="shared" si="56"/>
        <v>0</v>
      </c>
      <c r="BN440" s="75">
        <f t="shared" si="57"/>
        <v>0</v>
      </c>
      <c r="BO440" s="75">
        <f t="shared" si="58"/>
        <v>0</v>
      </c>
      <c r="BP440" s="75">
        <f t="shared" si="59"/>
        <v>0</v>
      </c>
    </row>
    <row r="441" spans="1:68" ht="27" customHeight="1" x14ac:dyDescent="0.25">
      <c r="A441" s="60" t="s">
        <v>681</v>
      </c>
      <c r="B441" s="60" t="s">
        <v>682</v>
      </c>
      <c r="C441" s="34">
        <v>4301012036</v>
      </c>
      <c r="D441" s="553">
        <v>4680115882782</v>
      </c>
      <c r="E441" s="554"/>
      <c r="F441" s="59">
        <v>0.6</v>
      </c>
      <c r="G441" s="35">
        <v>8</v>
      </c>
      <c r="H441" s="59">
        <v>4.8</v>
      </c>
      <c r="I441" s="59">
        <v>6.96</v>
      </c>
      <c r="J441" s="35">
        <v>120</v>
      </c>
      <c r="K441" s="35" t="s">
        <v>110</v>
      </c>
      <c r="L441" s="35"/>
      <c r="M441" s="36" t="s">
        <v>106</v>
      </c>
      <c r="N441" s="36"/>
      <c r="O441" s="35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7"/>
      <c r="V441" s="37"/>
      <c r="W441" s="38" t="s">
        <v>68</v>
      </c>
      <c r="X441" s="56">
        <v>0</v>
      </c>
      <c r="Y441" s="53">
        <f t="shared" si="54"/>
        <v>0</v>
      </c>
      <c r="Z441" s="39" t="str">
        <f>IFERROR(IF(Y441=0,"",ROUNDUP(Y441/H441,0)*0.00937),"")</f>
        <v/>
      </c>
      <c r="AA441" s="65"/>
      <c r="AB441" s="66"/>
      <c r="AC441" s="497" t="s">
        <v>660</v>
      </c>
      <c r="AG441" s="75"/>
      <c r="AJ441" s="79"/>
      <c r="AK441" s="79">
        <v>0</v>
      </c>
      <c r="BB441" s="498" t="s">
        <v>1</v>
      </c>
      <c r="BM441" s="75">
        <f t="shared" si="56"/>
        <v>0</v>
      </c>
      <c r="BN441" s="75">
        <f t="shared" si="57"/>
        <v>0</v>
      </c>
      <c r="BO441" s="75">
        <f t="shared" si="58"/>
        <v>0</v>
      </c>
      <c r="BP441" s="75">
        <f t="shared" si="59"/>
        <v>0</v>
      </c>
    </row>
    <row r="442" spans="1:68" ht="27" customHeight="1" x14ac:dyDescent="0.25">
      <c r="A442" s="60" t="s">
        <v>683</v>
      </c>
      <c r="B442" s="60" t="s">
        <v>684</v>
      </c>
      <c r="C442" s="34">
        <v>4301012050</v>
      </c>
      <c r="D442" s="553">
        <v>4680115885479</v>
      </c>
      <c r="E442" s="554"/>
      <c r="F442" s="59">
        <v>0.4</v>
      </c>
      <c r="G442" s="35">
        <v>6</v>
      </c>
      <c r="H442" s="59">
        <v>2.4</v>
      </c>
      <c r="I442" s="59">
        <v>2.58</v>
      </c>
      <c r="J442" s="35">
        <v>182</v>
      </c>
      <c r="K442" s="35" t="s">
        <v>75</v>
      </c>
      <c r="L442" s="35"/>
      <c r="M442" s="36" t="s">
        <v>106</v>
      </c>
      <c r="N442" s="36"/>
      <c r="O442" s="35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7"/>
      <c r="V442" s="37"/>
      <c r="W442" s="38" t="s">
        <v>68</v>
      </c>
      <c r="X442" s="56">
        <v>0</v>
      </c>
      <c r="Y442" s="53">
        <f t="shared" si="54"/>
        <v>0</v>
      </c>
      <c r="Z442" s="39" t="str">
        <f>IFERROR(IF(Y442=0,"",ROUNDUP(Y442/H442,0)*0.00651),"")</f>
        <v/>
      </c>
      <c r="AA442" s="65"/>
      <c r="AB442" s="66"/>
      <c r="AC442" s="499" t="s">
        <v>673</v>
      </c>
      <c r="AG442" s="75"/>
      <c r="AJ442" s="79"/>
      <c r="AK442" s="79">
        <v>0</v>
      </c>
      <c r="BB442" s="500" t="s">
        <v>1</v>
      </c>
      <c r="BM442" s="75">
        <f t="shared" si="56"/>
        <v>0</v>
      </c>
      <c r="BN442" s="75">
        <f t="shared" si="57"/>
        <v>0</v>
      </c>
      <c r="BO442" s="75">
        <f t="shared" si="58"/>
        <v>0</v>
      </c>
      <c r="BP442" s="75">
        <f t="shared" si="59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4301012034</v>
      </c>
      <c r="D443" s="553">
        <v>4607091389982</v>
      </c>
      <c r="E443" s="554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110</v>
      </c>
      <c r="L443" s="35"/>
      <c r="M443" s="36" t="s">
        <v>106</v>
      </c>
      <c r="N443" s="36"/>
      <c r="O443" s="35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7"/>
      <c r="V443" s="37"/>
      <c r="W443" s="38" t="s">
        <v>68</v>
      </c>
      <c r="X443" s="56">
        <v>500</v>
      </c>
      <c r="Y443" s="53">
        <f t="shared" si="54"/>
        <v>504</v>
      </c>
      <c r="Z443" s="39">
        <f>IFERROR(IF(Y443=0,"",ROUNDUP(Y443/H443,0)*0.00937),"")</f>
        <v>0.98385</v>
      </c>
      <c r="AA443" s="65"/>
      <c r="AB443" s="66"/>
      <c r="AC443" s="501" t="s">
        <v>673</v>
      </c>
      <c r="AG443" s="75"/>
      <c r="AJ443" s="79"/>
      <c r="AK443" s="79">
        <v>0</v>
      </c>
      <c r="BB443" s="502" t="s">
        <v>1</v>
      </c>
      <c r="BM443" s="75">
        <f t="shared" si="56"/>
        <v>725</v>
      </c>
      <c r="BN443" s="75">
        <f t="shared" si="57"/>
        <v>730.80000000000007</v>
      </c>
      <c r="BO443" s="75">
        <f t="shared" si="58"/>
        <v>0.86805555555555558</v>
      </c>
      <c r="BP443" s="75">
        <f t="shared" si="59"/>
        <v>0.875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40" t="s">
        <v>71</v>
      </c>
      <c r="X444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482.95454545454544</v>
      </c>
      <c r="Y444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485</v>
      </c>
      <c r="Z444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5.5286500000000007</v>
      </c>
      <c r="AA444" s="64"/>
      <c r="AB444" s="64"/>
      <c r="AC444" s="64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40" t="s">
        <v>68</v>
      </c>
      <c r="X445" s="41">
        <f>IFERROR(SUM(X432:X443),"0")</f>
        <v>2500</v>
      </c>
      <c r="Y445" s="41">
        <f>IFERROR(SUM(Y432:Y443),"0")</f>
        <v>2510.4</v>
      </c>
      <c r="Z445" s="40"/>
      <c r="AA445" s="64"/>
      <c r="AB445" s="64"/>
      <c r="AC445" s="64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63"/>
      <c r="AB446" s="63"/>
      <c r="AC446" s="63"/>
    </row>
    <row r="447" spans="1:68" ht="16.5" customHeight="1" x14ac:dyDescent="0.25">
      <c r="A447" s="60" t="s">
        <v>687</v>
      </c>
      <c r="B447" s="60" t="s">
        <v>688</v>
      </c>
      <c r="C447" s="34">
        <v>4301020334</v>
      </c>
      <c r="D447" s="553">
        <v>4607091388930</v>
      </c>
      <c r="E447" s="554"/>
      <c r="F447" s="59">
        <v>0.88</v>
      </c>
      <c r="G447" s="35">
        <v>6</v>
      </c>
      <c r="H447" s="59">
        <v>5.28</v>
      </c>
      <c r="I447" s="59">
        <v>5.64</v>
      </c>
      <c r="J447" s="35">
        <v>104</v>
      </c>
      <c r="K447" s="35" t="s">
        <v>105</v>
      </c>
      <c r="L447" s="35"/>
      <c r="M447" s="36" t="s">
        <v>76</v>
      </c>
      <c r="N447" s="36"/>
      <c r="O447" s="35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7"/>
      <c r="V447" s="37"/>
      <c r="W447" s="38" t="s">
        <v>68</v>
      </c>
      <c r="X447" s="56">
        <v>300</v>
      </c>
      <c r="Y447" s="53">
        <f>IFERROR(IF(X447="",0,CEILING((X447/$H447),1)*$H447),"")</f>
        <v>300.96000000000004</v>
      </c>
      <c r="Z447" s="39">
        <f>IFERROR(IF(Y447=0,"",ROUNDUP(Y447/H447,0)*0.01196),"")</f>
        <v>0.68171999999999999</v>
      </c>
      <c r="AA447" s="65"/>
      <c r="AB447" s="66"/>
      <c r="AC447" s="503" t="s">
        <v>689</v>
      </c>
      <c r="AG447" s="75"/>
      <c r="AJ447" s="79"/>
      <c r="AK447" s="79">
        <v>0</v>
      </c>
      <c r="BB447" s="504" t="s">
        <v>1</v>
      </c>
      <c r="BM447" s="75">
        <f>IFERROR(X447*I447/H447,"0")</f>
        <v>320.45454545454544</v>
      </c>
      <c r="BN447" s="75">
        <f>IFERROR(Y447*I447/H447,"0")</f>
        <v>321.48</v>
      </c>
      <c r="BO447" s="75">
        <f>IFERROR(1/J447*(X447/H447),"0")</f>
        <v>0.54632867132867136</v>
      </c>
      <c r="BP447" s="75">
        <f>IFERROR(1/J447*(Y447/H447),"0")</f>
        <v>0.54807692307692313</v>
      </c>
    </row>
    <row r="448" spans="1:68" ht="16.5" customHeight="1" x14ac:dyDescent="0.25">
      <c r="A448" s="60" t="s">
        <v>690</v>
      </c>
      <c r="B448" s="60" t="s">
        <v>691</v>
      </c>
      <c r="C448" s="34">
        <v>4301020384</v>
      </c>
      <c r="D448" s="553">
        <v>4680115886407</v>
      </c>
      <c r="E448" s="554"/>
      <c r="F448" s="59">
        <v>0.4</v>
      </c>
      <c r="G448" s="35">
        <v>6</v>
      </c>
      <c r="H448" s="59">
        <v>2.4</v>
      </c>
      <c r="I448" s="59">
        <v>2.58</v>
      </c>
      <c r="J448" s="35">
        <v>182</v>
      </c>
      <c r="K448" s="35" t="s">
        <v>75</v>
      </c>
      <c r="L448" s="35"/>
      <c r="M448" s="36" t="s">
        <v>76</v>
      </c>
      <c r="N448" s="36"/>
      <c r="O448" s="35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7"/>
      <c r="V448" s="37"/>
      <c r="W448" s="38" t="s">
        <v>68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IFERROR(IF(Y448=0,"",ROUNDUP(Y448/H448,0)*0.00651),"")</f>
        <v/>
      </c>
      <c r="AA448" s="65"/>
      <c r="AB448" s="66"/>
      <c r="AC448" s="505" t="s">
        <v>689</v>
      </c>
      <c r="AG448" s="75"/>
      <c r="AJ448" s="79"/>
      <c r="AK448" s="79">
        <v>0</v>
      </c>
      <c r="BB448" s="506" t="s">
        <v>1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16.5" customHeight="1" x14ac:dyDescent="0.25">
      <c r="A449" s="60" t="s">
        <v>692</v>
      </c>
      <c r="B449" s="60" t="s">
        <v>693</v>
      </c>
      <c r="C449" s="34">
        <v>4301020385</v>
      </c>
      <c r="D449" s="553">
        <v>4680115880054</v>
      </c>
      <c r="E449" s="554"/>
      <c r="F449" s="59">
        <v>0.6</v>
      </c>
      <c r="G449" s="35">
        <v>8</v>
      </c>
      <c r="H449" s="59">
        <v>4.8</v>
      </c>
      <c r="I449" s="59">
        <v>6.93</v>
      </c>
      <c r="J449" s="35">
        <v>132</v>
      </c>
      <c r="K449" s="35" t="s">
        <v>110</v>
      </c>
      <c r="L449" s="35"/>
      <c r="M449" s="36" t="s">
        <v>106</v>
      </c>
      <c r="N449" s="36"/>
      <c r="O449" s="35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IFERROR(IF(Y449=0,"",ROUNDUP(Y449/H449,0)*0.00902),"")</f>
        <v/>
      </c>
      <c r="AA449" s="65"/>
      <c r="AB449" s="66"/>
      <c r="AC449" s="507" t="s">
        <v>689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40" t="s">
        <v>71</v>
      </c>
      <c r="X450" s="41">
        <f>IFERROR(X447/H447,"0")+IFERROR(X448/H448,"0")+IFERROR(X449/H449,"0")</f>
        <v>56.818181818181813</v>
      </c>
      <c r="Y450" s="41">
        <f>IFERROR(Y447/H447,"0")+IFERROR(Y448/H448,"0")+IFERROR(Y449/H449,"0")</f>
        <v>57.000000000000007</v>
      </c>
      <c r="Z450" s="41">
        <f>IFERROR(IF(Z447="",0,Z447),"0")+IFERROR(IF(Z448="",0,Z448),"0")+IFERROR(IF(Z449="",0,Z449),"0")</f>
        <v>0.68171999999999999</v>
      </c>
      <c r="AA450" s="64"/>
      <c r="AB450" s="64"/>
      <c r="AC450" s="64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40" t="s">
        <v>68</v>
      </c>
      <c r="X451" s="41">
        <f>IFERROR(SUM(X447:X449),"0")</f>
        <v>300</v>
      </c>
      <c r="Y451" s="41">
        <f>IFERROR(SUM(Y447:Y449),"0")</f>
        <v>300.96000000000004</v>
      </c>
      <c r="Z451" s="40"/>
      <c r="AA451" s="64"/>
      <c r="AB451" s="64"/>
      <c r="AC451" s="64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63"/>
      <c r="AB452" s="63"/>
      <c r="AC452" s="63"/>
    </row>
    <row r="453" spans="1:68" ht="27" customHeight="1" x14ac:dyDescent="0.25">
      <c r="A453" s="60" t="s">
        <v>694</v>
      </c>
      <c r="B453" s="60" t="s">
        <v>695</v>
      </c>
      <c r="C453" s="34">
        <v>4301031349</v>
      </c>
      <c r="D453" s="553">
        <v>4680115883116</v>
      </c>
      <c r="E453" s="554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105</v>
      </c>
      <c r="L453" s="35"/>
      <c r="M453" s="36" t="s">
        <v>106</v>
      </c>
      <c r="N453" s="36"/>
      <c r="O453" s="35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7"/>
      <c r="V453" s="37"/>
      <c r="W453" s="38" t="s">
        <v>68</v>
      </c>
      <c r="X453" s="56">
        <v>800</v>
      </c>
      <c r="Y453" s="53">
        <f t="shared" ref="Y453:Y458" si="60">IFERROR(IF(X453="",0,CEILING((X453/$H453),1)*$H453),"")</f>
        <v>802.56000000000006</v>
      </c>
      <c r="Z453" s="39">
        <f>IFERROR(IF(Y453=0,"",ROUNDUP(Y453/H453,0)*0.01196),"")</f>
        <v>1.81792</v>
      </c>
      <c r="AA453" s="65"/>
      <c r="AB453" s="66"/>
      <c r="AC453" s="509" t="s">
        <v>696</v>
      </c>
      <c r="AG453" s="75"/>
      <c r="AJ453" s="79"/>
      <c r="AK453" s="79">
        <v>0</v>
      </c>
      <c r="BB453" s="510" t="s">
        <v>1</v>
      </c>
      <c r="BM453" s="75">
        <f t="shared" ref="BM453:BM458" si="61">IFERROR(X453*I453/H453,"0")</f>
        <v>854.5454545454545</v>
      </c>
      <c r="BN453" s="75">
        <f t="shared" ref="BN453:BN458" si="62">IFERROR(Y453*I453/H453,"0")</f>
        <v>857.28</v>
      </c>
      <c r="BO453" s="75">
        <f t="shared" ref="BO453:BO458" si="63">IFERROR(1/J453*(X453/H453),"0")</f>
        <v>1.4568764568764567</v>
      </c>
      <c r="BP453" s="75">
        <f t="shared" ref="BP453:BP458" si="64">IFERROR(1/J453*(Y453/H453),"0")</f>
        <v>1.4615384615384617</v>
      </c>
    </row>
    <row r="454" spans="1:68" ht="27" customHeight="1" x14ac:dyDescent="0.25">
      <c r="A454" s="60" t="s">
        <v>697</v>
      </c>
      <c r="B454" s="60" t="s">
        <v>698</v>
      </c>
      <c r="C454" s="34">
        <v>4301031350</v>
      </c>
      <c r="D454" s="553">
        <v>4680115883093</v>
      </c>
      <c r="E454" s="554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105</v>
      </c>
      <c r="L454" s="35"/>
      <c r="M454" s="36" t="s">
        <v>67</v>
      </c>
      <c r="N454" s="36"/>
      <c r="O454" s="35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7"/>
      <c r="V454" s="37"/>
      <c r="W454" s="38" t="s">
        <v>68</v>
      </c>
      <c r="X454" s="56">
        <v>800</v>
      </c>
      <c r="Y454" s="53">
        <f t="shared" si="60"/>
        <v>802.56000000000006</v>
      </c>
      <c r="Z454" s="39">
        <f>IFERROR(IF(Y454=0,"",ROUNDUP(Y454/H454,0)*0.01196),"")</f>
        <v>1.81792</v>
      </c>
      <c r="AA454" s="65"/>
      <c r="AB454" s="66"/>
      <c r="AC454" s="511" t="s">
        <v>699</v>
      </c>
      <c r="AG454" s="75"/>
      <c r="AJ454" s="79"/>
      <c r="AK454" s="79">
        <v>0</v>
      </c>
      <c r="BB454" s="512" t="s">
        <v>1</v>
      </c>
      <c r="BM454" s="75">
        <f t="shared" si="61"/>
        <v>854.5454545454545</v>
      </c>
      <c r="BN454" s="75">
        <f t="shared" si="62"/>
        <v>857.28</v>
      </c>
      <c r="BO454" s="75">
        <f t="shared" si="63"/>
        <v>1.4568764568764567</v>
      </c>
      <c r="BP454" s="75">
        <f t="shared" si="64"/>
        <v>1.4615384615384617</v>
      </c>
    </row>
    <row r="455" spans="1:68" ht="27" customHeight="1" x14ac:dyDescent="0.25">
      <c r="A455" s="60" t="s">
        <v>700</v>
      </c>
      <c r="B455" s="60" t="s">
        <v>701</v>
      </c>
      <c r="C455" s="34">
        <v>4301031353</v>
      </c>
      <c r="D455" s="553">
        <v>4680115883109</v>
      </c>
      <c r="E455" s="554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67</v>
      </c>
      <c r="N455" s="36"/>
      <c r="O455" s="35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7"/>
      <c r="V455" s="37"/>
      <c r="W455" s="38" t="s">
        <v>68</v>
      </c>
      <c r="X455" s="56">
        <v>800</v>
      </c>
      <c r="Y455" s="53">
        <f t="shared" si="60"/>
        <v>802.56000000000006</v>
      </c>
      <c r="Z455" s="39">
        <f>IFERROR(IF(Y455=0,"",ROUNDUP(Y455/H455,0)*0.01196),"")</f>
        <v>1.81792</v>
      </c>
      <c r="AA455" s="65"/>
      <c r="AB455" s="66"/>
      <c r="AC455" s="513" t="s">
        <v>702</v>
      </c>
      <c r="AG455" s="75"/>
      <c r="AJ455" s="79"/>
      <c r="AK455" s="79">
        <v>0</v>
      </c>
      <c r="BB455" s="514" t="s">
        <v>1</v>
      </c>
      <c r="BM455" s="75">
        <f t="shared" si="61"/>
        <v>854.5454545454545</v>
      </c>
      <c r="BN455" s="75">
        <f t="shared" si="62"/>
        <v>857.28</v>
      </c>
      <c r="BO455" s="75">
        <f t="shared" si="63"/>
        <v>1.4568764568764567</v>
      </c>
      <c r="BP455" s="75">
        <f t="shared" si="64"/>
        <v>1.4615384615384617</v>
      </c>
    </row>
    <row r="456" spans="1:68" ht="27" customHeight="1" x14ac:dyDescent="0.25">
      <c r="A456" s="60" t="s">
        <v>703</v>
      </c>
      <c r="B456" s="60" t="s">
        <v>704</v>
      </c>
      <c r="C456" s="34">
        <v>4301031419</v>
      </c>
      <c r="D456" s="553">
        <v>4680115882072</v>
      </c>
      <c r="E456" s="554"/>
      <c r="F456" s="59">
        <v>0.6</v>
      </c>
      <c r="G456" s="35">
        <v>8</v>
      </c>
      <c r="H456" s="59">
        <v>4.8</v>
      </c>
      <c r="I456" s="59">
        <v>6.93</v>
      </c>
      <c r="J456" s="35">
        <v>132</v>
      </c>
      <c r="K456" s="35" t="s">
        <v>110</v>
      </c>
      <c r="L456" s="35"/>
      <c r="M456" s="36" t="s">
        <v>106</v>
      </c>
      <c r="N456" s="36"/>
      <c r="O456" s="35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7"/>
      <c r="V456" s="37"/>
      <c r="W456" s="38" t="s">
        <v>68</v>
      </c>
      <c r="X456" s="56">
        <v>0</v>
      </c>
      <c r="Y456" s="53">
        <f t="shared" si="60"/>
        <v>0</v>
      </c>
      <c r="Z456" s="39" t="str">
        <f>IFERROR(IF(Y456=0,"",ROUNDUP(Y456/H456,0)*0.00902),"")</f>
        <v/>
      </c>
      <c r="AA456" s="65"/>
      <c r="AB456" s="66"/>
      <c r="AC456" s="515" t="s">
        <v>696</v>
      </c>
      <c r="AG456" s="75"/>
      <c r="AJ456" s="79"/>
      <c r="AK456" s="79">
        <v>0</v>
      </c>
      <c r="BB456" s="516" t="s">
        <v>1</v>
      </c>
      <c r="BM456" s="75">
        <f t="shared" si="61"/>
        <v>0</v>
      </c>
      <c r="BN456" s="75">
        <f t="shared" si="62"/>
        <v>0</v>
      </c>
      <c r="BO456" s="75">
        <f t="shared" si="63"/>
        <v>0</v>
      </c>
      <c r="BP456" s="75">
        <f t="shared" si="64"/>
        <v>0</v>
      </c>
    </row>
    <row r="457" spans="1:68" ht="27" customHeight="1" x14ac:dyDescent="0.25">
      <c r="A457" s="60" t="s">
        <v>705</v>
      </c>
      <c r="B457" s="60" t="s">
        <v>706</v>
      </c>
      <c r="C457" s="34">
        <v>4301031418</v>
      </c>
      <c r="D457" s="553">
        <v>4680115882102</v>
      </c>
      <c r="E457" s="554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110</v>
      </c>
      <c r="L457" s="35"/>
      <c r="M457" s="36" t="s">
        <v>67</v>
      </c>
      <c r="N457" s="36"/>
      <c r="O457" s="35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7"/>
      <c r="V457" s="37"/>
      <c r="W457" s="38" t="s">
        <v>68</v>
      </c>
      <c r="X457" s="56">
        <v>0</v>
      </c>
      <c r="Y457" s="53">
        <f t="shared" si="60"/>
        <v>0</v>
      </c>
      <c r="Z457" s="39" t="str">
        <f>IFERROR(IF(Y457=0,"",ROUNDUP(Y457/H457,0)*0.00902),"")</f>
        <v/>
      </c>
      <c r="AA457" s="65"/>
      <c r="AB457" s="66"/>
      <c r="AC457" s="517" t="s">
        <v>699</v>
      </c>
      <c r="AG457" s="75"/>
      <c r="AJ457" s="79"/>
      <c r="AK457" s="79">
        <v>0</v>
      </c>
      <c r="BB457" s="518" t="s">
        <v>1</v>
      </c>
      <c r="BM457" s="75">
        <f t="shared" si="61"/>
        <v>0</v>
      </c>
      <c r="BN457" s="75">
        <f t="shared" si="62"/>
        <v>0</v>
      </c>
      <c r="BO457" s="75">
        <f t="shared" si="63"/>
        <v>0</v>
      </c>
      <c r="BP457" s="75">
        <f t="shared" si="64"/>
        <v>0</v>
      </c>
    </row>
    <row r="458" spans="1:68" ht="27" customHeight="1" x14ac:dyDescent="0.25">
      <c r="A458" s="60" t="s">
        <v>707</v>
      </c>
      <c r="B458" s="60" t="s">
        <v>708</v>
      </c>
      <c r="C458" s="34">
        <v>4301031417</v>
      </c>
      <c r="D458" s="553">
        <v>4680115882096</v>
      </c>
      <c r="E458" s="554"/>
      <c r="F458" s="59">
        <v>0.6</v>
      </c>
      <c r="G458" s="35">
        <v>8</v>
      </c>
      <c r="H458" s="59">
        <v>4.8</v>
      </c>
      <c r="I458" s="59">
        <v>6.69</v>
      </c>
      <c r="J458" s="35">
        <v>132</v>
      </c>
      <c r="K458" s="35" t="s">
        <v>110</v>
      </c>
      <c r="L458" s="35"/>
      <c r="M458" s="36" t="s">
        <v>67</v>
      </c>
      <c r="N458" s="36"/>
      <c r="O458" s="35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7"/>
      <c r="V458" s="37"/>
      <c r="W458" s="38" t="s">
        <v>68</v>
      </c>
      <c r="X458" s="56">
        <v>0</v>
      </c>
      <c r="Y458" s="53">
        <f t="shared" si="60"/>
        <v>0</v>
      </c>
      <c r="Z458" s="39" t="str">
        <f>IFERROR(IF(Y458=0,"",ROUNDUP(Y458/H458,0)*0.00902),"")</f>
        <v/>
      </c>
      <c r="AA458" s="65"/>
      <c r="AB458" s="66"/>
      <c r="AC458" s="519" t="s">
        <v>702</v>
      </c>
      <c r="AG458" s="75"/>
      <c r="AJ458" s="79"/>
      <c r="AK458" s="79">
        <v>0</v>
      </c>
      <c r="BB458" s="520" t="s">
        <v>1</v>
      </c>
      <c r="BM458" s="75">
        <f t="shared" si="61"/>
        <v>0</v>
      </c>
      <c r="BN458" s="75">
        <f t="shared" si="62"/>
        <v>0</v>
      </c>
      <c r="BO458" s="75">
        <f t="shared" si="63"/>
        <v>0</v>
      </c>
      <c r="BP458" s="75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40" t="s">
        <v>71</v>
      </c>
      <c r="X459" s="41">
        <f>IFERROR(X453/H453,"0")+IFERROR(X454/H454,"0")+IFERROR(X455/H455,"0")+IFERROR(X456/H456,"0")+IFERROR(X457/H457,"0")+IFERROR(X458/H458,"0")</f>
        <v>454.5454545454545</v>
      </c>
      <c r="Y459" s="41">
        <f>IFERROR(Y453/H453,"0")+IFERROR(Y454/H454,"0")+IFERROR(Y455/H455,"0")+IFERROR(Y456/H456,"0")+IFERROR(Y457/H457,"0")+IFERROR(Y458/H458,"0")</f>
        <v>456</v>
      </c>
      <c r="Z459" s="41">
        <f>IFERROR(IF(Z453="",0,Z453),"0")+IFERROR(IF(Z454="",0,Z454),"0")+IFERROR(IF(Z455="",0,Z455),"0")+IFERROR(IF(Z456="",0,Z456),"0")+IFERROR(IF(Z457="",0,Z457),"0")+IFERROR(IF(Z458="",0,Z458),"0")</f>
        <v>5.4537599999999999</v>
      </c>
      <c r="AA459" s="64"/>
      <c r="AB459" s="64"/>
      <c r="AC459" s="64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40" t="s">
        <v>68</v>
      </c>
      <c r="X460" s="41">
        <f>IFERROR(SUM(X453:X458),"0")</f>
        <v>2400</v>
      </c>
      <c r="Y460" s="41">
        <f>IFERROR(SUM(Y453:Y458),"0")</f>
        <v>2407.6800000000003</v>
      </c>
      <c r="Z460" s="40"/>
      <c r="AA460" s="64"/>
      <c r="AB460" s="64"/>
      <c r="AC460" s="64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63"/>
      <c r="AB461" s="63"/>
      <c r="AC461" s="63"/>
    </row>
    <row r="462" spans="1:68" ht="16.5" customHeight="1" x14ac:dyDescent="0.25">
      <c r="A462" s="60" t="s">
        <v>709</v>
      </c>
      <c r="B462" s="60" t="s">
        <v>710</v>
      </c>
      <c r="C462" s="34">
        <v>4301051232</v>
      </c>
      <c r="D462" s="553">
        <v>4607091383409</v>
      </c>
      <c r="E462" s="554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105</v>
      </c>
      <c r="L462" s="35"/>
      <c r="M462" s="36" t="s">
        <v>76</v>
      </c>
      <c r="N462" s="36"/>
      <c r="O462" s="35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7"/>
      <c r="V462" s="37"/>
      <c r="W462" s="38" t="s">
        <v>68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/>
      <c r="AB462" s="66"/>
      <c r="AC462" s="521" t="s">
        <v>711</v>
      </c>
      <c r="AG462" s="75"/>
      <c r="AJ462" s="79"/>
      <c r="AK462" s="79">
        <v>0</v>
      </c>
      <c r="BB462" s="522" t="s">
        <v>1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16.5" customHeight="1" x14ac:dyDescent="0.25">
      <c r="A463" s="60" t="s">
        <v>712</v>
      </c>
      <c r="B463" s="60" t="s">
        <v>713</v>
      </c>
      <c r="C463" s="34">
        <v>4301051233</v>
      </c>
      <c r="D463" s="553">
        <v>4607091383416</v>
      </c>
      <c r="E463" s="554"/>
      <c r="F463" s="59">
        <v>1.3</v>
      </c>
      <c r="G463" s="35">
        <v>6</v>
      </c>
      <c r="H463" s="59">
        <v>7.8</v>
      </c>
      <c r="I463" s="59">
        <v>8.3010000000000002</v>
      </c>
      <c r="J463" s="35">
        <v>64</v>
      </c>
      <c r="K463" s="35" t="s">
        <v>105</v>
      </c>
      <c r="L463" s="35"/>
      <c r="M463" s="36" t="s">
        <v>76</v>
      </c>
      <c r="N463" s="36"/>
      <c r="O463" s="35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7"/>
      <c r="V463" s="37"/>
      <c r="W463" s="38" t="s">
        <v>68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IFERROR(IF(Y463=0,"",ROUNDUP(Y463/H463,0)*0.01898),"")</f>
        <v/>
      </c>
      <c r="AA463" s="65"/>
      <c r="AB463" s="66"/>
      <c r="AC463" s="523" t="s">
        <v>714</v>
      </c>
      <c r="AG463" s="75"/>
      <c r="AJ463" s="79"/>
      <c r="AK463" s="79">
        <v>0</v>
      </c>
      <c r="BB463" s="524" t="s">
        <v>1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715</v>
      </c>
      <c r="B464" s="60" t="s">
        <v>716</v>
      </c>
      <c r="C464" s="34">
        <v>4301051064</v>
      </c>
      <c r="D464" s="553">
        <v>4680115883536</v>
      </c>
      <c r="E464" s="554"/>
      <c r="F464" s="59">
        <v>0.3</v>
      </c>
      <c r="G464" s="35">
        <v>6</v>
      </c>
      <c r="H464" s="59">
        <v>1.8</v>
      </c>
      <c r="I464" s="59">
        <v>2.0459999999999998</v>
      </c>
      <c r="J464" s="35">
        <v>182</v>
      </c>
      <c r="K464" s="35" t="s">
        <v>75</v>
      </c>
      <c r="L464" s="35"/>
      <c r="M464" s="36" t="s">
        <v>76</v>
      </c>
      <c r="N464" s="36"/>
      <c r="O464" s="35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7"/>
      <c r="V464" s="37"/>
      <c r="W464" s="38" t="s">
        <v>68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/>
      <c r="AB464" s="66"/>
      <c r="AC464" s="525" t="s">
        <v>717</v>
      </c>
      <c r="AG464" s="75"/>
      <c r="AJ464" s="79"/>
      <c r="AK464" s="79">
        <v>0</v>
      </c>
      <c r="BB464" s="526" t="s">
        <v>1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40" t="s">
        <v>71</v>
      </c>
      <c r="X465" s="41">
        <f>IFERROR(X462/H462,"0")+IFERROR(X463/H463,"0")+IFERROR(X464/H464,"0")</f>
        <v>0</v>
      </c>
      <c r="Y465" s="41">
        <f>IFERROR(Y462/H462,"0")+IFERROR(Y463/H463,"0")+IFERROR(Y464/H464,"0")</f>
        <v>0</v>
      </c>
      <c r="Z465" s="41">
        <f>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40" t="s">
        <v>68</v>
      </c>
      <c r="X466" s="41">
        <f>IFERROR(SUM(X462:X464),"0")</f>
        <v>0</v>
      </c>
      <c r="Y466" s="41">
        <f>IFERROR(SUM(Y462:Y464),"0")</f>
        <v>0</v>
      </c>
      <c r="Z466" s="40"/>
      <c r="AA466" s="64"/>
      <c r="AB466" s="64"/>
      <c r="AC466" s="64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52"/>
      <c r="AB467" s="52"/>
      <c r="AC467" s="52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62"/>
      <c r="AB468" s="62"/>
      <c r="AC468" s="62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63"/>
      <c r="AB469" s="63"/>
      <c r="AC469" s="63"/>
    </row>
    <row r="470" spans="1:68" ht="27" customHeight="1" x14ac:dyDescent="0.25">
      <c r="A470" s="60" t="s">
        <v>719</v>
      </c>
      <c r="B470" s="60" t="s">
        <v>720</v>
      </c>
      <c r="C470" s="34">
        <v>4301011763</v>
      </c>
      <c r="D470" s="553">
        <v>4640242181011</v>
      </c>
      <c r="E470" s="554"/>
      <c r="F470" s="59">
        <v>1.35</v>
      </c>
      <c r="G470" s="35">
        <v>8</v>
      </c>
      <c r="H470" s="59">
        <v>10.8</v>
      </c>
      <c r="I470" s="59">
        <v>11.234999999999999</v>
      </c>
      <c r="J470" s="35">
        <v>64</v>
      </c>
      <c r="K470" s="35" t="s">
        <v>105</v>
      </c>
      <c r="L470" s="35"/>
      <c r="M470" s="36" t="s">
        <v>76</v>
      </c>
      <c r="N470" s="36"/>
      <c r="O470" s="35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7"/>
      <c r="V470" s="37"/>
      <c r="W470" s="38" t="s">
        <v>68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customHeight="1" x14ac:dyDescent="0.25">
      <c r="A471" s="60" t="s">
        <v>722</v>
      </c>
      <c r="B471" s="60" t="s">
        <v>723</v>
      </c>
      <c r="C471" s="34">
        <v>4301011585</v>
      </c>
      <c r="D471" s="553">
        <v>4640242180441</v>
      </c>
      <c r="E471" s="554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105</v>
      </c>
      <c r="L471" s="35"/>
      <c r="M471" s="36" t="s">
        <v>106</v>
      </c>
      <c r="N471" s="36"/>
      <c r="O471" s="35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7"/>
      <c r="V471" s="37"/>
      <c r="W471" s="38" t="s">
        <v>68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/>
      <c r="AB471" s="66"/>
      <c r="AC471" s="529" t="s">
        <v>724</v>
      </c>
      <c r="AG471" s="75"/>
      <c r="AJ471" s="79"/>
      <c r="AK471" s="79">
        <v>0</v>
      </c>
      <c r="BB471" s="530" t="s">
        <v>1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4301011584</v>
      </c>
      <c r="D472" s="553">
        <v>4640242180564</v>
      </c>
      <c r="E472" s="554"/>
      <c r="F472" s="59">
        <v>1.5</v>
      </c>
      <c r="G472" s="35">
        <v>8</v>
      </c>
      <c r="H472" s="59">
        <v>12</v>
      </c>
      <c r="I472" s="59">
        <v>12.435</v>
      </c>
      <c r="J472" s="35">
        <v>64</v>
      </c>
      <c r="K472" s="35" t="s">
        <v>105</v>
      </c>
      <c r="L472" s="35"/>
      <c r="M472" s="36" t="s">
        <v>106</v>
      </c>
      <c r="N472" s="36"/>
      <c r="O472" s="35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7"/>
      <c r="V472" s="37"/>
      <c r="W472" s="38" t="s">
        <v>68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31" t="s">
        <v>727</v>
      </c>
      <c r="AG472" s="75"/>
      <c r="AJ472" s="79"/>
      <c r="AK472" s="79">
        <v>0</v>
      </c>
      <c r="BB472" s="53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27" customHeight="1" x14ac:dyDescent="0.25">
      <c r="A473" s="60" t="s">
        <v>728</v>
      </c>
      <c r="B473" s="60" t="s">
        <v>729</v>
      </c>
      <c r="C473" s="34">
        <v>4301011764</v>
      </c>
      <c r="D473" s="553">
        <v>4640242181189</v>
      </c>
      <c r="E473" s="554"/>
      <c r="F473" s="59">
        <v>0.4</v>
      </c>
      <c r="G473" s="35">
        <v>10</v>
      </c>
      <c r="H473" s="59">
        <v>4</v>
      </c>
      <c r="I473" s="59">
        <v>4.21</v>
      </c>
      <c r="J473" s="35">
        <v>132</v>
      </c>
      <c r="K473" s="35" t="s">
        <v>110</v>
      </c>
      <c r="L473" s="35"/>
      <c r="M473" s="36" t="s">
        <v>76</v>
      </c>
      <c r="N473" s="36"/>
      <c r="O473" s="35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7"/>
      <c r="V473" s="37"/>
      <c r="W473" s="38" t="s">
        <v>68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IFERROR(IF(Y473=0,"",ROUNDUP(Y473/H473,0)*0.00902),"")</f>
        <v/>
      </c>
      <c r="AA473" s="65"/>
      <c r="AB473" s="66"/>
      <c r="AC473" s="533" t="s">
        <v>721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40" t="s">
        <v>71</v>
      </c>
      <c r="X474" s="41">
        <f>IFERROR(X470/H470,"0")+IFERROR(X471/H471,"0")+IFERROR(X472/H472,"0")+IFERROR(X473/H473,"0")</f>
        <v>0</v>
      </c>
      <c r="Y474" s="41">
        <f>IFERROR(Y470/H470,"0")+IFERROR(Y471/H471,"0")+IFERROR(Y472/H472,"0")+IFERROR(Y473/H473,"0")</f>
        <v>0</v>
      </c>
      <c r="Z474" s="41">
        <f>IFERROR(IF(Z470="",0,Z470),"0")+IFERROR(IF(Z471="",0,Z471),"0")+IFERROR(IF(Z472="",0,Z472),"0")+IFERROR(IF(Z473="",0,Z473),"0")</f>
        <v>0</v>
      </c>
      <c r="AA474" s="64"/>
      <c r="AB474" s="64"/>
      <c r="AC474" s="64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40" t="s">
        <v>68</v>
      </c>
      <c r="X475" s="41">
        <f>IFERROR(SUM(X470:X473),"0")</f>
        <v>0</v>
      </c>
      <c r="Y475" s="41">
        <f>IFERROR(SUM(Y470:Y473),"0")</f>
        <v>0</v>
      </c>
      <c r="Z475" s="40"/>
      <c r="AA475" s="64"/>
      <c r="AB475" s="64"/>
      <c r="AC475" s="64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63"/>
      <c r="AB476" s="63"/>
      <c r="AC476" s="63"/>
    </row>
    <row r="477" spans="1:68" ht="27" customHeight="1" x14ac:dyDescent="0.25">
      <c r="A477" s="60" t="s">
        <v>730</v>
      </c>
      <c r="B477" s="60" t="s">
        <v>731</v>
      </c>
      <c r="C477" s="34">
        <v>4301020400</v>
      </c>
      <c r="D477" s="553">
        <v>4640242180519</v>
      </c>
      <c r="E477" s="554"/>
      <c r="F477" s="59">
        <v>1.5</v>
      </c>
      <c r="G477" s="35">
        <v>8</v>
      </c>
      <c r="H477" s="59">
        <v>12</v>
      </c>
      <c r="I477" s="59">
        <v>12.435</v>
      </c>
      <c r="J477" s="35">
        <v>64</v>
      </c>
      <c r="K477" s="35" t="s">
        <v>105</v>
      </c>
      <c r="L477" s="35"/>
      <c r="M477" s="36" t="s">
        <v>106</v>
      </c>
      <c r="N477" s="36"/>
      <c r="O477" s="35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7"/>
      <c r="V477" s="37"/>
      <c r="W477" s="38" t="s">
        <v>68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/>
      <c r="AB477" s="66"/>
      <c r="AC477" s="535" t="s">
        <v>732</v>
      </c>
      <c r="AG477" s="75"/>
      <c r="AJ477" s="79"/>
      <c r="AK477" s="79">
        <v>0</v>
      </c>
      <c r="BB477" s="536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customHeight="1" x14ac:dyDescent="0.25">
      <c r="A478" s="60" t="s">
        <v>733</v>
      </c>
      <c r="B478" s="60" t="s">
        <v>734</v>
      </c>
      <c r="C478" s="34">
        <v>4301020260</v>
      </c>
      <c r="D478" s="553">
        <v>4640242180526</v>
      </c>
      <c r="E478" s="554"/>
      <c r="F478" s="59">
        <v>1.8</v>
      </c>
      <c r="G478" s="35">
        <v>6</v>
      </c>
      <c r="H478" s="59">
        <v>10.8</v>
      </c>
      <c r="I478" s="59">
        <v>11.234999999999999</v>
      </c>
      <c r="J478" s="35">
        <v>64</v>
      </c>
      <c r="K478" s="35" t="s">
        <v>105</v>
      </c>
      <c r="L478" s="35"/>
      <c r="M478" s="36" t="s">
        <v>106</v>
      </c>
      <c r="N478" s="36"/>
      <c r="O478" s="35">
        <v>50</v>
      </c>
      <c r="P478" s="815" t="s">
        <v>735</v>
      </c>
      <c r="Q478" s="556"/>
      <c r="R478" s="556"/>
      <c r="S478" s="556"/>
      <c r="T478" s="557"/>
      <c r="U478" s="37"/>
      <c r="V478" s="37"/>
      <c r="W478" s="38" t="s">
        <v>68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IFERROR(IF(Y478=0,"",ROUNDUP(Y478/H478,0)*0.01898),"")</f>
        <v/>
      </c>
      <c r="AA478" s="65"/>
      <c r="AB478" s="66"/>
      <c r="AC478" s="537" t="s">
        <v>736</v>
      </c>
      <c r="AG478" s="75"/>
      <c r="AJ478" s="79"/>
      <c r="AK478" s="79">
        <v>0</v>
      </c>
      <c r="BB478" s="538" t="s">
        <v>1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737</v>
      </c>
      <c r="B479" s="60" t="s">
        <v>738</v>
      </c>
      <c r="C479" s="34">
        <v>4301020295</v>
      </c>
      <c r="D479" s="553">
        <v>4640242181363</v>
      </c>
      <c r="E479" s="554"/>
      <c r="F479" s="59">
        <v>0.4</v>
      </c>
      <c r="G479" s="35">
        <v>10</v>
      </c>
      <c r="H479" s="59">
        <v>4</v>
      </c>
      <c r="I479" s="59">
        <v>4.21</v>
      </c>
      <c r="J479" s="35">
        <v>132</v>
      </c>
      <c r="K479" s="35" t="s">
        <v>110</v>
      </c>
      <c r="L479" s="35"/>
      <c r="M479" s="36" t="s">
        <v>106</v>
      </c>
      <c r="N479" s="36"/>
      <c r="O479" s="35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7"/>
      <c r="V479" s="37"/>
      <c r="W479" s="38" t="s">
        <v>68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IFERROR(IF(Y479=0,"",ROUNDUP(Y479/H479,0)*0.00902),"")</f>
        <v/>
      </c>
      <c r="AA479" s="65"/>
      <c r="AB479" s="66"/>
      <c r="AC479" s="539" t="s">
        <v>739</v>
      </c>
      <c r="AG479" s="75"/>
      <c r="AJ479" s="79"/>
      <c r="AK479" s="79">
        <v>0</v>
      </c>
      <c r="BB479" s="540" t="s">
        <v>1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40" t="s">
        <v>71</v>
      </c>
      <c r="X480" s="41">
        <f>IFERROR(X477/H477,"0")+IFERROR(X478/H478,"0")+IFERROR(X479/H479,"0")</f>
        <v>0</v>
      </c>
      <c r="Y480" s="41">
        <f>IFERROR(Y477/H477,"0")+IFERROR(Y478/H478,"0")+IFERROR(Y479/H479,"0")</f>
        <v>0</v>
      </c>
      <c r="Z480" s="41">
        <f>IFERROR(IF(Z477="",0,Z477),"0")+IFERROR(IF(Z478="",0,Z478),"0")+IFERROR(IF(Z479="",0,Z479),"0")</f>
        <v>0</v>
      </c>
      <c r="AA480" s="64"/>
      <c r="AB480" s="64"/>
      <c r="AC480" s="64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40" t="s">
        <v>68</v>
      </c>
      <c r="X481" s="41">
        <f>IFERROR(SUM(X477:X479),"0")</f>
        <v>0</v>
      </c>
      <c r="Y481" s="41">
        <f>IFERROR(SUM(Y477:Y479),"0")</f>
        <v>0</v>
      </c>
      <c r="Z481" s="40"/>
      <c r="AA481" s="64"/>
      <c r="AB481" s="64"/>
      <c r="AC481" s="64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63"/>
      <c r="AB482" s="63"/>
      <c r="AC482" s="63"/>
    </row>
    <row r="483" spans="1:68" ht="27" customHeight="1" x14ac:dyDescent="0.25">
      <c r="A483" s="60" t="s">
        <v>740</v>
      </c>
      <c r="B483" s="60" t="s">
        <v>741</v>
      </c>
      <c r="C483" s="34">
        <v>4301031280</v>
      </c>
      <c r="D483" s="553">
        <v>4640242180816</v>
      </c>
      <c r="E483" s="554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110</v>
      </c>
      <c r="L483" s="35"/>
      <c r="M483" s="36" t="s">
        <v>67</v>
      </c>
      <c r="N483" s="36"/>
      <c r="O483" s="35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7"/>
      <c r="V483" s="37"/>
      <c r="W483" s="38" t="s">
        <v>68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1" t="s">
        <v>742</v>
      </c>
      <c r="AG483" s="75"/>
      <c r="AJ483" s="79"/>
      <c r="AK483" s="79">
        <v>0</v>
      </c>
      <c r="BB483" s="542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743</v>
      </c>
      <c r="B484" s="60" t="s">
        <v>744</v>
      </c>
      <c r="C484" s="34">
        <v>4301031244</v>
      </c>
      <c r="D484" s="553">
        <v>4640242180595</v>
      </c>
      <c r="E484" s="554"/>
      <c r="F484" s="59">
        <v>0.7</v>
      </c>
      <c r="G484" s="35">
        <v>6</v>
      </c>
      <c r="H484" s="59">
        <v>4.2</v>
      </c>
      <c r="I484" s="59">
        <v>4.47</v>
      </c>
      <c r="J484" s="35">
        <v>132</v>
      </c>
      <c r="K484" s="35" t="s">
        <v>110</v>
      </c>
      <c r="L484" s="35"/>
      <c r="M484" s="36" t="s">
        <v>67</v>
      </c>
      <c r="N484" s="36"/>
      <c r="O484" s="35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43" t="s">
        <v>745</v>
      </c>
      <c r="AG484" s="75"/>
      <c r="AJ484" s="79"/>
      <c r="AK484" s="79">
        <v>0</v>
      </c>
      <c r="BB484" s="544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40" t="s">
        <v>71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40" t="s">
        <v>68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63"/>
      <c r="AB487" s="63"/>
      <c r="AC487" s="63"/>
    </row>
    <row r="488" spans="1:68" ht="27" customHeight="1" x14ac:dyDescent="0.25">
      <c r="A488" s="60" t="s">
        <v>746</v>
      </c>
      <c r="B488" s="60" t="s">
        <v>747</v>
      </c>
      <c r="C488" s="34">
        <v>4301052046</v>
      </c>
      <c r="D488" s="553">
        <v>4640242180533</v>
      </c>
      <c r="E488" s="554"/>
      <c r="F488" s="59">
        <v>1.5</v>
      </c>
      <c r="G488" s="35">
        <v>6</v>
      </c>
      <c r="H488" s="59">
        <v>9</v>
      </c>
      <c r="I488" s="59">
        <v>9.5190000000000001</v>
      </c>
      <c r="J488" s="35">
        <v>64</v>
      </c>
      <c r="K488" s="35" t="s">
        <v>105</v>
      </c>
      <c r="L488" s="35"/>
      <c r="M488" s="36" t="s">
        <v>92</v>
      </c>
      <c r="N488" s="36"/>
      <c r="O488" s="35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7"/>
      <c r="V488" s="37"/>
      <c r="W488" s="38" t="s">
        <v>68</v>
      </c>
      <c r="X488" s="56">
        <v>250</v>
      </c>
      <c r="Y488" s="53">
        <f>IFERROR(IF(X488="",0,CEILING((X488/$H488),1)*$H488),"")</f>
        <v>252</v>
      </c>
      <c r="Z488" s="39">
        <f>IFERROR(IF(Y488=0,"",ROUNDUP(Y488/H488,0)*0.01898),"")</f>
        <v>0.53144000000000002</v>
      </c>
      <c r="AA488" s="65"/>
      <c r="AB488" s="66"/>
      <c r="AC488" s="545" t="s">
        <v>748</v>
      </c>
      <c r="AG488" s="75"/>
      <c r="AJ488" s="79"/>
      <c r="AK488" s="79">
        <v>0</v>
      </c>
      <c r="BB488" s="546" t="s">
        <v>1</v>
      </c>
      <c r="BM488" s="75">
        <f>IFERROR(X488*I488/H488,"0")</f>
        <v>264.41666666666669</v>
      </c>
      <c r="BN488" s="75">
        <f>IFERROR(Y488*I488/H488,"0")</f>
        <v>266.53199999999998</v>
      </c>
      <c r="BO488" s="75">
        <f>IFERROR(1/J488*(X488/H488),"0")</f>
        <v>0.43402777777777779</v>
      </c>
      <c r="BP488" s="75">
        <f>IFERROR(1/J488*(Y488/H488),"0")</f>
        <v>0.4375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40" t="s">
        <v>71</v>
      </c>
      <c r="X489" s="41">
        <f>IFERROR(X488/H488,"0")</f>
        <v>27.777777777777779</v>
      </c>
      <c r="Y489" s="41">
        <f>IFERROR(Y488/H488,"0")</f>
        <v>28</v>
      </c>
      <c r="Z489" s="41">
        <f>IFERROR(IF(Z488="",0,Z488),"0")</f>
        <v>0.53144000000000002</v>
      </c>
      <c r="AA489" s="64"/>
      <c r="AB489" s="64"/>
      <c r="AC489" s="64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40" t="s">
        <v>68</v>
      </c>
      <c r="X490" s="41">
        <f>IFERROR(SUM(X488:X488),"0")</f>
        <v>250</v>
      </c>
      <c r="Y490" s="41">
        <f>IFERROR(SUM(Y488:Y488),"0")</f>
        <v>252</v>
      </c>
      <c r="Z490" s="40"/>
      <c r="AA490" s="64"/>
      <c r="AB490" s="64"/>
      <c r="AC490" s="64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63"/>
      <c r="AB491" s="63"/>
      <c r="AC491" s="63"/>
    </row>
    <row r="492" spans="1:68" ht="27" customHeight="1" x14ac:dyDescent="0.25">
      <c r="A492" s="60" t="s">
        <v>749</v>
      </c>
      <c r="B492" s="60" t="s">
        <v>750</v>
      </c>
      <c r="C492" s="34">
        <v>4301060491</v>
      </c>
      <c r="D492" s="553">
        <v>4640242180120</v>
      </c>
      <c r="E492" s="554"/>
      <c r="F492" s="59">
        <v>1.5</v>
      </c>
      <c r="G492" s="35">
        <v>6</v>
      </c>
      <c r="H492" s="59">
        <v>9</v>
      </c>
      <c r="I492" s="59">
        <v>9.4350000000000005</v>
      </c>
      <c r="J492" s="35">
        <v>64</v>
      </c>
      <c r="K492" s="35" t="s">
        <v>105</v>
      </c>
      <c r="L492" s="35"/>
      <c r="M492" s="36" t="s">
        <v>76</v>
      </c>
      <c r="N492" s="36"/>
      <c r="O492" s="35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7"/>
      <c r="V492" s="37"/>
      <c r="W492" s="38" t="s">
        <v>68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/>
      <c r="AB492" s="66"/>
      <c r="AC492" s="547" t="s">
        <v>751</v>
      </c>
      <c r="AG492" s="75"/>
      <c r="AJ492" s="79"/>
      <c r="AK492" s="79">
        <v>0</v>
      </c>
      <c r="BB492" s="548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752</v>
      </c>
      <c r="B493" s="60" t="s">
        <v>753</v>
      </c>
      <c r="C493" s="34">
        <v>4301060493</v>
      </c>
      <c r="D493" s="553">
        <v>4640242180137</v>
      </c>
      <c r="E493" s="554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105</v>
      </c>
      <c r="L493" s="35"/>
      <c r="M493" s="36" t="s">
        <v>76</v>
      </c>
      <c r="N493" s="36"/>
      <c r="O493" s="35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7"/>
      <c r="V493" s="37"/>
      <c r="W493" s="38" t="s">
        <v>68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49" t="s">
        <v>754</v>
      </c>
      <c r="AG493" s="75"/>
      <c r="AJ493" s="79"/>
      <c r="AK493" s="79">
        <v>0</v>
      </c>
      <c r="BB493" s="550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40" t="s">
        <v>71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40" t="s">
        <v>68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62"/>
      <c r="AB496" s="62"/>
      <c r="AC496" s="62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63"/>
      <c r="AB497" s="63"/>
      <c r="AC497" s="63"/>
    </row>
    <row r="498" spans="1:68" ht="27" customHeight="1" x14ac:dyDescent="0.25">
      <c r="A498" s="60" t="s">
        <v>756</v>
      </c>
      <c r="B498" s="60" t="s">
        <v>757</v>
      </c>
      <c r="C498" s="34">
        <v>4301020314</v>
      </c>
      <c r="D498" s="553">
        <v>4640242180090</v>
      </c>
      <c r="E498" s="554"/>
      <c r="F498" s="59">
        <v>1.5</v>
      </c>
      <c r="G498" s="35">
        <v>8</v>
      </c>
      <c r="H498" s="59">
        <v>12</v>
      </c>
      <c r="I498" s="59">
        <v>12.435</v>
      </c>
      <c r="J498" s="35">
        <v>64</v>
      </c>
      <c r="K498" s="35" t="s">
        <v>105</v>
      </c>
      <c r="L498" s="35"/>
      <c r="M498" s="36" t="s">
        <v>106</v>
      </c>
      <c r="N498" s="36"/>
      <c r="O498" s="35">
        <v>50</v>
      </c>
      <c r="P498" s="667" t="s">
        <v>758</v>
      </c>
      <c r="Q498" s="556"/>
      <c r="R498" s="556"/>
      <c r="S498" s="556"/>
      <c r="T498" s="557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1" t="s">
        <v>759</v>
      </c>
      <c r="AG498" s="75"/>
      <c r="AJ498" s="79"/>
      <c r="AK498" s="79">
        <v>0</v>
      </c>
      <c r="BB498" s="55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40" t="s">
        <v>71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40" t="s">
        <v>68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40" t="s">
        <v>68</v>
      </c>
      <c r="X501" s="4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14020</v>
      </c>
      <c r="Y501" s="4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14163.82</v>
      </c>
      <c r="Z501" s="40"/>
      <c r="AA501" s="64"/>
      <c r="AB501" s="64"/>
      <c r="AC501" s="64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40" t="s">
        <v>68</v>
      </c>
      <c r="X502" s="41">
        <f>IFERROR(SUM(BM22:BM498),"0")</f>
        <v>15138.461507713229</v>
      </c>
      <c r="Y502" s="41">
        <f>IFERROR(SUM(BN22:BN498),"0")</f>
        <v>15291.303999999998</v>
      </c>
      <c r="Z502" s="40"/>
      <c r="AA502" s="64"/>
      <c r="AB502" s="64"/>
      <c r="AC502" s="6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40" t="s">
        <v>763</v>
      </c>
      <c r="X503" s="42">
        <f>ROUNDUP(SUM(BO22:BO498),0)</f>
        <v>26</v>
      </c>
      <c r="Y503" s="42">
        <f>ROUNDUP(SUM(BP22:BP498),0)</f>
        <v>26</v>
      </c>
      <c r="Z503" s="40"/>
      <c r="AA503" s="64"/>
      <c r="AB503" s="64"/>
      <c r="AC503" s="6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40" t="s">
        <v>68</v>
      </c>
      <c r="X504" s="41">
        <f>GrossWeightTotal+PalletQtyTotal*25</f>
        <v>15788.461507713229</v>
      </c>
      <c r="Y504" s="41">
        <f>GrossWeightTotalR+PalletQtyTotalR*25</f>
        <v>15941.303999999998</v>
      </c>
      <c r="Z504" s="40"/>
      <c r="AA504" s="64"/>
      <c r="AB504" s="64"/>
      <c r="AC504" s="6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40" t="s">
        <v>763</v>
      </c>
      <c r="X505" s="4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2856.1728830981706</v>
      </c>
      <c r="Y505" s="4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2877</v>
      </c>
      <c r="Z505" s="40"/>
      <c r="AA505" s="64"/>
      <c r="AB505" s="64"/>
      <c r="AC505" s="64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43" t="s">
        <v>767</v>
      </c>
      <c r="X506" s="40"/>
      <c r="Y506" s="40"/>
      <c r="Z506" s="40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30.678699999999999</v>
      </c>
      <c r="AA506" s="64"/>
      <c r="AB506" s="64"/>
      <c r="AC506" s="64"/>
    </row>
    <row r="507" spans="1:68" ht="13.5" customHeight="1" thickBot="1" x14ac:dyDescent="0.25"/>
    <row r="508" spans="1:68" ht="27" customHeight="1" thickTop="1" thickBot="1" x14ac:dyDescent="0.25">
      <c r="A508" s="44" t="s">
        <v>768</v>
      </c>
      <c r="B508" s="80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80" t="s">
        <v>654</v>
      </c>
      <c r="AA508" s="577" t="s">
        <v>718</v>
      </c>
      <c r="AB508" s="663"/>
      <c r="AC508" s="9"/>
      <c r="AF508" s="1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1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9"/>
      <c r="AF509" s="1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1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9"/>
      <c r="AF510" s="1"/>
    </row>
    <row r="511" spans="1:68" ht="18" customHeight="1" thickTop="1" thickBot="1" x14ac:dyDescent="0.25">
      <c r="A511" s="44" t="s">
        <v>770</v>
      </c>
      <c r="B511" s="50">
        <f>IFERROR(Y22*1,"0")+IFERROR(Y26*1,"0")+IFERROR(Y27*1,"0")+IFERROR(Y28*1,"0")+IFERROR(Y29*1,"0")+IFERROR(Y30*1,"0")+IFERROR(Y31*1,"0")+IFERROR(Y35*1,"0")</f>
        <v>0</v>
      </c>
      <c r="C511" s="50">
        <f>IFERROR(Y41*1,"0")+IFERROR(Y42*1,"0")+IFERROR(Y43*1,"0")+IFERROR(Y47*1,"0")</f>
        <v>100</v>
      </c>
      <c r="D511" s="50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810.90000000000009</v>
      </c>
      <c r="E511" s="50">
        <f>IFERROR(Y87*1,"0")+IFERROR(Y88*1,"0")+IFERROR(Y89*1,"0")+IFERROR(Y93*1,"0")+IFERROR(Y94*1,"0")+IFERROR(Y95*1,"0")+IFERROR(Y96*1,"0")</f>
        <v>1464.48</v>
      </c>
      <c r="F511" s="50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1277.0999999999999</v>
      </c>
      <c r="G511" s="50">
        <f>IFERROR(Y127*1,"0")+IFERROR(Y128*1,"0")+IFERROR(Y132*1,"0")+IFERROR(Y133*1,"0")+IFERROR(Y137*1,"0")+IFERROR(Y138*1,"0")</f>
        <v>0</v>
      </c>
      <c r="H511" s="50">
        <f>IFERROR(Y143*1,"0")+IFERROR(Y144*1,"0")+IFERROR(Y148*1,"0")+IFERROR(Y149*1,"0")+IFERROR(Y150*1,"0")</f>
        <v>0</v>
      </c>
      <c r="I511" s="50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0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2270.6999999999998</v>
      </c>
      <c r="K511" s="50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0">
        <f>IFERROR(Y251*1,"0")+IFERROR(Y252*1,"0")+IFERROR(Y253*1,"0")+IFERROR(Y254*1,"0")+IFERROR(Y255*1,"0")</f>
        <v>0</v>
      </c>
      <c r="M511" s="50">
        <f>IFERROR(Y260*1,"0")+IFERROR(Y261*1,"0")+IFERROR(Y262*1,"0")+IFERROR(Y263*1,"0")</f>
        <v>0</v>
      </c>
      <c r="N511" s="1"/>
      <c r="O511" s="50">
        <f>IFERROR(Y268*1,"0")+IFERROR(Y269*1,"0")+IFERROR(Y270*1,"0")</f>
        <v>0</v>
      </c>
      <c r="P511" s="50">
        <f>IFERROR(Y275*1,"0")+IFERROR(Y279*1,"0")</f>
        <v>0</v>
      </c>
      <c r="Q511" s="50">
        <f>IFERROR(Y284*1,"0")</f>
        <v>0</v>
      </c>
      <c r="R511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223.79999999999998</v>
      </c>
      <c r="S511" s="50">
        <f>IFERROR(Y336*1,"0")+IFERROR(Y337*1,"0")+IFERROR(Y338*1,"0")</f>
        <v>151.20000000000002</v>
      </c>
      <c r="T511" s="50">
        <f>IFERROR(Y344*1,"0")+IFERROR(Y345*1,"0")+IFERROR(Y346*1,"0")+IFERROR(Y347*1,"0")+IFERROR(Y348*1,"0")+IFERROR(Y349*1,"0")+IFERROR(Y350*1,"0")+IFERROR(Y354*1,"0")+IFERROR(Y355*1,"0")+IFERROR(Y359*1,"0")+IFERROR(Y360*1,"0")+IFERROR(Y364*1,"0")</f>
        <v>1338</v>
      </c>
      <c r="U511" s="50">
        <f>IFERROR(Y369*1,"0")+IFERROR(Y370*1,"0")+IFERROR(Y371*1,"0")+IFERROR(Y375*1,"0")+IFERROR(Y379*1,"0")+IFERROR(Y380*1,"0")+IFERROR(Y384*1,"0")</f>
        <v>1002.6</v>
      </c>
      <c r="V511" s="50">
        <f>IFERROR(Y390*1,"0")+IFERROR(Y391*1,"0")+IFERROR(Y392*1,"0")+IFERROR(Y393*1,"0")+IFERROR(Y394*1,"0")+IFERROR(Y395*1,"0")+IFERROR(Y396*1,"0")+IFERROR(Y397*1,"0")+IFERROR(Y398*1,"0")+IFERROR(Y399*1,"0")+IFERROR(Y403*1,"0")+IFERROR(Y404*1,"0")</f>
        <v>54</v>
      </c>
      <c r="W511" s="50">
        <f>IFERROR(Y409*1,"0")+IFERROR(Y413*1,"0")+IFERROR(Y414*1,"0")+IFERROR(Y415*1,"0")+IFERROR(Y416*1,"0")</f>
        <v>0</v>
      </c>
      <c r="X511" s="50">
        <f>IFERROR(Y421*1,"0")</f>
        <v>0</v>
      </c>
      <c r="Y511" s="50">
        <f>IFERROR(Y426*1,"0")</f>
        <v>0</v>
      </c>
      <c r="Z511" s="50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5219.0400000000009</v>
      </c>
      <c r="AA511" s="50">
        <f>IFERROR(Y470*1,"0")+IFERROR(Y471*1,"0")+IFERROR(Y472*1,"0")+IFERROR(Y473*1,"0")+IFERROR(Y477*1,"0")+IFERROR(Y478*1,"0")+IFERROR(Y479*1,"0")+IFERROR(Y483*1,"0")+IFERROR(Y484*1,"0")+IFERROR(Y488*1,"0")+IFERROR(Y492*1,"0")+IFERROR(Y493*1,"0")</f>
        <v>252</v>
      </c>
      <c r="AB511" s="50">
        <f>IFERROR(Y498*1,"0")</f>
        <v>0</v>
      </c>
      <c r="AC511" s="9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9"/>
    </row>
    <row r="3" spans="2:8" x14ac:dyDescent="0.2">
      <c r="B3" s="51" t="s">
        <v>772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773</v>
      </c>
      <c r="C6" s="51" t="s">
        <v>774</v>
      </c>
      <c r="D6" s="51" t="s">
        <v>775</v>
      </c>
      <c r="E6" s="51"/>
    </row>
    <row r="7" spans="2:8" x14ac:dyDescent="0.2">
      <c r="B7" s="51" t="s">
        <v>776</v>
      </c>
      <c r="C7" s="51" t="s">
        <v>777</v>
      </c>
      <c r="D7" s="51" t="s">
        <v>778</v>
      </c>
      <c r="E7" s="51"/>
    </row>
    <row r="8" spans="2:8" x14ac:dyDescent="0.2">
      <c r="B8" s="51" t="s">
        <v>779</v>
      </c>
      <c r="C8" s="51" t="s">
        <v>780</v>
      </c>
      <c r="D8" s="51" t="s">
        <v>781</v>
      </c>
      <c r="E8" s="51"/>
    </row>
    <row r="9" spans="2:8" x14ac:dyDescent="0.2">
      <c r="B9" s="51" t="s">
        <v>14</v>
      </c>
      <c r="C9" s="51" t="s">
        <v>782</v>
      </c>
      <c r="D9" s="51" t="s">
        <v>783</v>
      </c>
      <c r="E9" s="51"/>
    </row>
    <row r="11" spans="2:8" x14ac:dyDescent="0.2">
      <c r="B11" s="51" t="s">
        <v>784</v>
      </c>
      <c r="C11" s="51" t="s">
        <v>774</v>
      </c>
      <c r="D11" s="51"/>
      <c r="E11" s="51"/>
    </row>
    <row r="13" spans="2:8" x14ac:dyDescent="0.2">
      <c r="B13" s="51" t="s">
        <v>785</v>
      </c>
      <c r="C13" s="51" t="s">
        <v>777</v>
      </c>
      <c r="D13" s="51"/>
      <c r="E13" s="51"/>
    </row>
    <row r="15" spans="2:8" x14ac:dyDescent="0.2">
      <c r="B15" s="51" t="s">
        <v>786</v>
      </c>
      <c r="C15" s="51" t="s">
        <v>780</v>
      </c>
      <c r="D15" s="51"/>
      <c r="E15" s="51"/>
    </row>
    <row r="17" spans="2:5" x14ac:dyDescent="0.2">
      <c r="B17" s="51" t="s">
        <v>787</v>
      </c>
      <c r="C17" s="51" t="s">
        <v>782</v>
      </c>
      <c r="D17" s="51"/>
      <c r="E17" s="51"/>
    </row>
    <row r="19" spans="2:5" x14ac:dyDescent="0.2">
      <c r="B19" s="51" t="s">
        <v>788</v>
      </c>
      <c r="C19" s="51"/>
      <c r="D19" s="51"/>
      <c r="E19" s="51"/>
    </row>
    <row r="20" spans="2:5" x14ac:dyDescent="0.2">
      <c r="B20" s="51" t="s">
        <v>789</v>
      </c>
      <c r="C20" s="51"/>
      <c r="D20" s="51"/>
      <c r="E20" s="51"/>
    </row>
    <row r="21" spans="2:5" x14ac:dyDescent="0.2">
      <c r="B21" s="51" t="s">
        <v>790</v>
      </c>
      <c r="C21" s="51"/>
      <c r="D21" s="51"/>
      <c r="E21" s="51"/>
    </row>
    <row r="22" spans="2:5" x14ac:dyDescent="0.2">
      <c r="B22" s="51" t="s">
        <v>791</v>
      </c>
      <c r="C22" s="51"/>
      <c r="D22" s="51"/>
      <c r="E22" s="51"/>
    </row>
    <row r="23" spans="2:5" x14ac:dyDescent="0.2">
      <c r="B23" s="51" t="s">
        <v>792</v>
      </c>
      <c r="C23" s="51"/>
      <c r="D23" s="51"/>
      <c r="E23" s="51"/>
    </row>
    <row r="24" spans="2:5" x14ac:dyDescent="0.2">
      <c r="B24" s="51" t="s">
        <v>793</v>
      </c>
      <c r="C24" s="51"/>
      <c r="D24" s="51"/>
      <c r="E24" s="51"/>
    </row>
    <row r="25" spans="2:5" x14ac:dyDescent="0.2">
      <c r="B25" s="51" t="s">
        <v>794</v>
      </c>
      <c r="C25" s="51"/>
      <c r="D25" s="51"/>
      <c r="E25" s="51"/>
    </row>
    <row r="26" spans="2:5" x14ac:dyDescent="0.2">
      <c r="B26" s="51" t="s">
        <v>795</v>
      </c>
      <c r="C26" s="51"/>
      <c r="D26" s="51"/>
      <c r="E26" s="51"/>
    </row>
    <row r="27" spans="2:5" x14ac:dyDescent="0.2">
      <c r="B27" s="51" t="s">
        <v>796</v>
      </c>
      <c r="C27" s="51"/>
      <c r="D27" s="51"/>
      <c r="E27" s="51"/>
    </row>
    <row r="28" spans="2:5" x14ac:dyDescent="0.2">
      <c r="B28" s="51" t="s">
        <v>797</v>
      </c>
      <c r="C28" s="51"/>
      <c r="D28" s="51"/>
      <c r="E28" s="51"/>
    </row>
    <row r="29" spans="2:5" x14ac:dyDescent="0.2">
      <c r="B29" s="51" t="s">
        <v>798</v>
      </c>
      <c r="C29" s="51"/>
      <c r="D29" s="51"/>
      <c r="E29" s="51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2025-09-22T08:01:45Z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