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0FC24EC-4650-4019-868A-3364CA01F7CC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91029"/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AB511" i="1" s="1"/>
  <c r="X495" i="1"/>
  <c r="X494" i="1"/>
  <c r="BO493" i="1"/>
  <c r="BM493" i="1"/>
  <c r="Y493" i="1"/>
  <c r="Y495" i="1" s="1"/>
  <c r="P493" i="1"/>
  <c r="BO492" i="1"/>
  <c r="BM492" i="1"/>
  <c r="Y492" i="1"/>
  <c r="BP492" i="1" s="1"/>
  <c r="P492" i="1"/>
  <c r="X490" i="1"/>
  <c r="X489" i="1"/>
  <c r="BO488" i="1"/>
  <c r="BM488" i="1"/>
  <c r="Y488" i="1"/>
  <c r="Y489" i="1" s="1"/>
  <c r="P488" i="1"/>
  <c r="X486" i="1"/>
  <c r="X485" i="1"/>
  <c r="BO484" i="1"/>
  <c r="BM484" i="1"/>
  <c r="Y484" i="1"/>
  <c r="BN484" i="1" s="1"/>
  <c r="P484" i="1"/>
  <c r="BO483" i="1"/>
  <c r="BM483" i="1"/>
  <c r="Y483" i="1"/>
  <c r="Z483" i="1" s="1"/>
  <c r="P483" i="1"/>
  <c r="X481" i="1"/>
  <c r="X480" i="1"/>
  <c r="BO479" i="1"/>
  <c r="BM479" i="1"/>
  <c r="Y479" i="1"/>
  <c r="BP479" i="1" s="1"/>
  <c r="P479" i="1"/>
  <c r="BO478" i="1"/>
  <c r="BM478" i="1"/>
  <c r="Y478" i="1"/>
  <c r="BN478" i="1" s="1"/>
  <c r="BO477" i="1"/>
  <c r="BM477" i="1"/>
  <c r="Y477" i="1"/>
  <c r="Z477" i="1" s="1"/>
  <c r="P477" i="1"/>
  <c r="X475" i="1"/>
  <c r="X474" i="1"/>
  <c r="BO473" i="1"/>
  <c r="BM473" i="1"/>
  <c r="Z473" i="1"/>
  <c r="Y473" i="1"/>
  <c r="BP473" i="1" s="1"/>
  <c r="P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Y470" i="1"/>
  <c r="P470" i="1"/>
  <c r="X466" i="1"/>
  <c r="X465" i="1"/>
  <c r="BO464" i="1"/>
  <c r="BN464" i="1"/>
  <c r="BM464" i="1"/>
  <c r="Y464" i="1"/>
  <c r="Z464" i="1" s="1"/>
  <c r="P464" i="1"/>
  <c r="BO463" i="1"/>
  <c r="BN463" i="1"/>
  <c r="BM463" i="1"/>
  <c r="Z463" i="1"/>
  <c r="Y463" i="1"/>
  <c r="BP463" i="1" s="1"/>
  <c r="P463" i="1"/>
  <c r="BO462" i="1"/>
  <c r="BM462" i="1"/>
  <c r="Y462" i="1"/>
  <c r="BP462" i="1" s="1"/>
  <c r="P462" i="1"/>
  <c r="X460" i="1"/>
  <c r="X459" i="1"/>
  <c r="BO458" i="1"/>
  <c r="BM458" i="1"/>
  <c r="Y458" i="1"/>
  <c r="BP458" i="1" s="1"/>
  <c r="P458" i="1"/>
  <c r="BO457" i="1"/>
  <c r="BM457" i="1"/>
  <c r="Y457" i="1"/>
  <c r="BP457" i="1" s="1"/>
  <c r="P457" i="1"/>
  <c r="BO456" i="1"/>
  <c r="BN456" i="1"/>
  <c r="BM456" i="1"/>
  <c r="Y456" i="1"/>
  <c r="Z456" i="1" s="1"/>
  <c r="P456" i="1"/>
  <c r="BO455" i="1"/>
  <c r="BM455" i="1"/>
  <c r="Y455" i="1"/>
  <c r="BP455" i="1" s="1"/>
  <c r="P455" i="1"/>
  <c r="BO454" i="1"/>
  <c r="BM454" i="1"/>
  <c r="Y454" i="1"/>
  <c r="BP454" i="1" s="1"/>
  <c r="P454" i="1"/>
  <c r="BO453" i="1"/>
  <c r="BM453" i="1"/>
  <c r="Y453" i="1"/>
  <c r="Y460" i="1" s="1"/>
  <c r="P453" i="1"/>
  <c r="X451" i="1"/>
  <c r="X450" i="1"/>
  <c r="BO449" i="1"/>
  <c r="BM449" i="1"/>
  <c r="Y449" i="1"/>
  <c r="P449" i="1"/>
  <c r="BO448" i="1"/>
  <c r="BN448" i="1"/>
  <c r="BM448" i="1"/>
  <c r="Y448" i="1"/>
  <c r="Z448" i="1" s="1"/>
  <c r="P448" i="1"/>
  <c r="BO447" i="1"/>
  <c r="BM447" i="1"/>
  <c r="Y447" i="1"/>
  <c r="BP447" i="1" s="1"/>
  <c r="P447" i="1"/>
  <c r="X445" i="1"/>
  <c r="X444" i="1"/>
  <c r="BP443" i="1"/>
  <c r="BO443" i="1"/>
  <c r="BM443" i="1"/>
  <c r="Y443" i="1"/>
  <c r="Z443" i="1" s="1"/>
  <c r="P443" i="1"/>
  <c r="BO442" i="1"/>
  <c r="BM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Z440" i="1" s="1"/>
  <c r="BO439" i="1"/>
  <c r="BM439" i="1"/>
  <c r="Y439" i="1"/>
  <c r="BP439" i="1" s="1"/>
  <c r="P439" i="1"/>
  <c r="BO438" i="1"/>
  <c r="BM438" i="1"/>
  <c r="Y438" i="1"/>
  <c r="BP438" i="1" s="1"/>
  <c r="P438" i="1"/>
  <c r="BO437" i="1"/>
  <c r="BM437" i="1"/>
  <c r="Y437" i="1"/>
  <c r="Z437" i="1" s="1"/>
  <c r="P437" i="1"/>
  <c r="BO436" i="1"/>
  <c r="BM436" i="1"/>
  <c r="Y436" i="1"/>
  <c r="BP436" i="1" s="1"/>
  <c r="P436" i="1"/>
  <c r="BO435" i="1"/>
  <c r="BN435" i="1"/>
  <c r="BM435" i="1"/>
  <c r="Y435" i="1"/>
  <c r="Z435" i="1" s="1"/>
  <c r="BP434" i="1"/>
  <c r="BO434" i="1"/>
  <c r="BM434" i="1"/>
  <c r="Y434" i="1"/>
  <c r="Z434" i="1" s="1"/>
  <c r="P434" i="1"/>
  <c r="BO433" i="1"/>
  <c r="BM433" i="1"/>
  <c r="Y433" i="1"/>
  <c r="BN433" i="1" s="1"/>
  <c r="P433" i="1"/>
  <c r="BO432" i="1"/>
  <c r="BM432" i="1"/>
  <c r="Y432" i="1"/>
  <c r="BN432" i="1" s="1"/>
  <c r="P432" i="1"/>
  <c r="X428" i="1"/>
  <c r="X427" i="1"/>
  <c r="BO426" i="1"/>
  <c r="BM426" i="1"/>
  <c r="Y426" i="1"/>
  <c r="Y428" i="1" s="1"/>
  <c r="P426" i="1"/>
  <c r="X423" i="1"/>
  <c r="X422" i="1"/>
  <c r="BO421" i="1"/>
  <c r="BM421" i="1"/>
  <c r="Y421" i="1"/>
  <c r="BN421" i="1" s="1"/>
  <c r="P421" i="1"/>
  <c r="X418" i="1"/>
  <c r="X417" i="1"/>
  <c r="BO416" i="1"/>
  <c r="BM416" i="1"/>
  <c r="Y416" i="1"/>
  <c r="BP416" i="1" s="1"/>
  <c r="P416" i="1"/>
  <c r="BO415" i="1"/>
  <c r="BM415" i="1"/>
  <c r="Y415" i="1"/>
  <c r="BN415" i="1" s="1"/>
  <c r="P415" i="1"/>
  <c r="BO414" i="1"/>
  <c r="BM414" i="1"/>
  <c r="Y414" i="1"/>
  <c r="BP414" i="1" s="1"/>
  <c r="P414" i="1"/>
  <c r="BP413" i="1"/>
  <c r="BO413" i="1"/>
  <c r="BN413" i="1"/>
  <c r="BM413" i="1"/>
  <c r="Y413" i="1"/>
  <c r="Z413" i="1" s="1"/>
  <c r="P413" i="1"/>
  <c r="X411" i="1"/>
  <c r="X410" i="1"/>
  <c r="BO409" i="1"/>
  <c r="BM409" i="1"/>
  <c r="Y409" i="1"/>
  <c r="Y410" i="1" s="1"/>
  <c r="P409" i="1"/>
  <c r="X406" i="1"/>
  <c r="X405" i="1"/>
  <c r="BO404" i="1"/>
  <c r="BM404" i="1"/>
  <c r="Y404" i="1"/>
  <c r="Z404" i="1" s="1"/>
  <c r="P404" i="1"/>
  <c r="BP403" i="1"/>
  <c r="BO403" i="1"/>
  <c r="BM403" i="1"/>
  <c r="Y403" i="1"/>
  <c r="BN403" i="1" s="1"/>
  <c r="P403" i="1"/>
  <c r="X401" i="1"/>
  <c r="X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BP397" i="1" s="1"/>
  <c r="P397" i="1"/>
  <c r="BO396" i="1"/>
  <c r="BM396" i="1"/>
  <c r="Y396" i="1"/>
  <c r="Z396" i="1" s="1"/>
  <c r="P396" i="1"/>
  <c r="BO395" i="1"/>
  <c r="BM395" i="1"/>
  <c r="Y395" i="1"/>
  <c r="BN395" i="1" s="1"/>
  <c r="P395" i="1"/>
  <c r="BO394" i="1"/>
  <c r="BM394" i="1"/>
  <c r="Y394" i="1"/>
  <c r="BP394" i="1" s="1"/>
  <c r="P394" i="1"/>
  <c r="BO393" i="1"/>
  <c r="BM393" i="1"/>
  <c r="Y393" i="1"/>
  <c r="BP393" i="1" s="1"/>
  <c r="P393" i="1"/>
  <c r="BP392" i="1"/>
  <c r="BO392" i="1"/>
  <c r="BM392" i="1"/>
  <c r="Y392" i="1"/>
  <c r="BN392" i="1" s="1"/>
  <c r="P392" i="1"/>
  <c r="BO391" i="1"/>
  <c r="BM391" i="1"/>
  <c r="Z391" i="1"/>
  <c r="Y391" i="1"/>
  <c r="BP391" i="1" s="1"/>
  <c r="P391" i="1"/>
  <c r="BO390" i="1"/>
  <c r="BM390" i="1"/>
  <c r="Y390" i="1"/>
  <c r="BN390" i="1" s="1"/>
  <c r="P390" i="1"/>
  <c r="X386" i="1"/>
  <c r="X385" i="1"/>
  <c r="BO384" i="1"/>
  <c r="BM384" i="1"/>
  <c r="Y384" i="1"/>
  <c r="Y386" i="1" s="1"/>
  <c r="P384" i="1"/>
  <c r="X382" i="1"/>
  <c r="X381" i="1"/>
  <c r="BO380" i="1"/>
  <c r="BM380" i="1"/>
  <c r="Y380" i="1"/>
  <c r="BP380" i="1" s="1"/>
  <c r="P380" i="1"/>
  <c r="BO379" i="1"/>
  <c r="BM379" i="1"/>
  <c r="Y379" i="1"/>
  <c r="Y381" i="1" s="1"/>
  <c r="P379" i="1"/>
  <c r="X377" i="1"/>
  <c r="X376" i="1"/>
  <c r="BO375" i="1"/>
  <c r="BM375" i="1"/>
  <c r="Y375" i="1"/>
  <c r="Z375" i="1" s="1"/>
  <c r="Z376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X366" i="1"/>
  <c r="X365" i="1"/>
  <c r="BO364" i="1"/>
  <c r="BM364" i="1"/>
  <c r="Y364" i="1"/>
  <c r="BN364" i="1" s="1"/>
  <c r="X362" i="1"/>
  <c r="X361" i="1"/>
  <c r="BO360" i="1"/>
  <c r="BM360" i="1"/>
  <c r="Y360" i="1"/>
  <c r="BP360" i="1" s="1"/>
  <c r="P360" i="1"/>
  <c r="BO359" i="1"/>
  <c r="BM359" i="1"/>
  <c r="Y359" i="1"/>
  <c r="BN359" i="1" s="1"/>
  <c r="P359" i="1"/>
  <c r="X357" i="1"/>
  <c r="X356" i="1"/>
  <c r="BO355" i="1"/>
  <c r="BM355" i="1"/>
  <c r="Y355" i="1"/>
  <c r="BP355" i="1" s="1"/>
  <c r="P355" i="1"/>
  <c r="BO354" i="1"/>
  <c r="BM354" i="1"/>
  <c r="Y354" i="1"/>
  <c r="Z354" i="1" s="1"/>
  <c r="P354" i="1"/>
  <c r="X352" i="1"/>
  <c r="X351" i="1"/>
  <c r="BO350" i="1"/>
  <c r="BM350" i="1"/>
  <c r="Y350" i="1"/>
  <c r="BP350" i="1" s="1"/>
  <c r="P350" i="1"/>
  <c r="BO349" i="1"/>
  <c r="BM349" i="1"/>
  <c r="Y349" i="1"/>
  <c r="BP349" i="1" s="1"/>
  <c r="P349" i="1"/>
  <c r="BO348" i="1"/>
  <c r="BM348" i="1"/>
  <c r="Y348" i="1"/>
  <c r="BP348" i="1" s="1"/>
  <c r="P348" i="1"/>
  <c r="BO347" i="1"/>
  <c r="BM347" i="1"/>
  <c r="Y347" i="1"/>
  <c r="BP347" i="1" s="1"/>
  <c r="P347" i="1"/>
  <c r="BO346" i="1"/>
  <c r="BM346" i="1"/>
  <c r="Y346" i="1"/>
  <c r="Z346" i="1" s="1"/>
  <c r="P346" i="1"/>
  <c r="BO345" i="1"/>
  <c r="BM345" i="1"/>
  <c r="Y345" i="1"/>
  <c r="BN345" i="1" s="1"/>
  <c r="P345" i="1"/>
  <c r="BO344" i="1"/>
  <c r="BM344" i="1"/>
  <c r="Y344" i="1"/>
  <c r="P344" i="1"/>
  <c r="X340" i="1"/>
  <c r="X339" i="1"/>
  <c r="BO338" i="1"/>
  <c r="BM338" i="1"/>
  <c r="Y338" i="1"/>
  <c r="BP338" i="1" s="1"/>
  <c r="P338" i="1"/>
  <c r="BO337" i="1"/>
  <c r="BM337" i="1"/>
  <c r="Y337" i="1"/>
  <c r="BP337" i="1" s="1"/>
  <c r="P337" i="1"/>
  <c r="BO336" i="1"/>
  <c r="BM336" i="1"/>
  <c r="Y336" i="1"/>
  <c r="P336" i="1"/>
  <c r="X333" i="1"/>
  <c r="X332" i="1"/>
  <c r="BO331" i="1"/>
  <c r="BM331" i="1"/>
  <c r="Y331" i="1"/>
  <c r="BP331" i="1" s="1"/>
  <c r="P331" i="1"/>
  <c r="BO330" i="1"/>
  <c r="BM330" i="1"/>
  <c r="Y330" i="1"/>
  <c r="BP330" i="1" s="1"/>
  <c r="P330" i="1"/>
  <c r="BO329" i="1"/>
  <c r="BM329" i="1"/>
  <c r="Y329" i="1"/>
  <c r="BP329" i="1" s="1"/>
  <c r="P329" i="1"/>
  <c r="X327" i="1"/>
  <c r="X326" i="1"/>
  <c r="BO325" i="1"/>
  <c r="BM325" i="1"/>
  <c r="Y325" i="1"/>
  <c r="BP325" i="1" s="1"/>
  <c r="P325" i="1"/>
  <c r="BO324" i="1"/>
  <c r="BM324" i="1"/>
  <c r="Y324" i="1"/>
  <c r="Z324" i="1" s="1"/>
  <c r="P324" i="1"/>
  <c r="BO323" i="1"/>
  <c r="BM323" i="1"/>
  <c r="Y323" i="1"/>
  <c r="BP323" i="1" s="1"/>
  <c r="BO322" i="1"/>
  <c r="BM322" i="1"/>
  <c r="Y322" i="1"/>
  <c r="X320" i="1"/>
  <c r="X319" i="1"/>
  <c r="BO318" i="1"/>
  <c r="BM318" i="1"/>
  <c r="Y318" i="1"/>
  <c r="BP318" i="1" s="1"/>
  <c r="P318" i="1"/>
  <c r="BO317" i="1"/>
  <c r="BM317" i="1"/>
  <c r="Y317" i="1"/>
  <c r="BN317" i="1" s="1"/>
  <c r="P317" i="1"/>
  <c r="BO316" i="1"/>
  <c r="BM316" i="1"/>
  <c r="Y316" i="1"/>
  <c r="BP316" i="1" s="1"/>
  <c r="P316" i="1"/>
  <c r="X314" i="1"/>
  <c r="X313" i="1"/>
  <c r="BO312" i="1"/>
  <c r="BM312" i="1"/>
  <c r="Y312" i="1"/>
  <c r="BP312" i="1" s="1"/>
  <c r="P312" i="1"/>
  <c r="BP311" i="1"/>
  <c r="BO311" i="1"/>
  <c r="BM311" i="1"/>
  <c r="Y311" i="1"/>
  <c r="BN311" i="1" s="1"/>
  <c r="P311" i="1"/>
  <c r="BO310" i="1"/>
  <c r="BM310" i="1"/>
  <c r="Y310" i="1"/>
  <c r="BP310" i="1" s="1"/>
  <c r="P310" i="1"/>
  <c r="BO309" i="1"/>
  <c r="BM309" i="1"/>
  <c r="Y309" i="1"/>
  <c r="BN309" i="1" s="1"/>
  <c r="P309" i="1"/>
  <c r="BO308" i="1"/>
  <c r="BM308" i="1"/>
  <c r="Y308" i="1"/>
  <c r="BN308" i="1" s="1"/>
  <c r="P308" i="1"/>
  <c r="X306" i="1"/>
  <c r="X305" i="1"/>
  <c r="BO304" i="1"/>
  <c r="BM304" i="1"/>
  <c r="Y304" i="1"/>
  <c r="BP304" i="1" s="1"/>
  <c r="P304" i="1"/>
  <c r="BO303" i="1"/>
  <c r="BM303" i="1"/>
  <c r="Y303" i="1"/>
  <c r="BN303" i="1" s="1"/>
  <c r="P303" i="1"/>
  <c r="BO302" i="1"/>
  <c r="BM302" i="1"/>
  <c r="Y302" i="1"/>
  <c r="BP302" i="1" s="1"/>
  <c r="P302" i="1"/>
  <c r="BO301" i="1"/>
  <c r="BM301" i="1"/>
  <c r="Y301" i="1"/>
  <c r="BP301" i="1" s="1"/>
  <c r="P301" i="1"/>
  <c r="BP300" i="1"/>
  <c r="BO300" i="1"/>
  <c r="BM300" i="1"/>
  <c r="Y300" i="1"/>
  <c r="BN300" i="1" s="1"/>
  <c r="P300" i="1"/>
  <c r="BO299" i="1"/>
  <c r="BM299" i="1"/>
  <c r="Y299" i="1"/>
  <c r="BP299" i="1" s="1"/>
  <c r="P299" i="1"/>
  <c r="BO298" i="1"/>
  <c r="BM298" i="1"/>
  <c r="Y298" i="1"/>
  <c r="P298" i="1"/>
  <c r="X296" i="1"/>
  <c r="X295" i="1"/>
  <c r="BO294" i="1"/>
  <c r="BM294" i="1"/>
  <c r="Y294" i="1"/>
  <c r="BP294" i="1" s="1"/>
  <c r="P294" i="1"/>
  <c r="BP293" i="1"/>
  <c r="BO293" i="1"/>
  <c r="BN293" i="1"/>
  <c r="BM293" i="1"/>
  <c r="Y293" i="1"/>
  <c r="Z293" i="1" s="1"/>
  <c r="P293" i="1"/>
  <c r="BP292" i="1"/>
  <c r="BO292" i="1"/>
  <c r="BM292" i="1"/>
  <c r="Y292" i="1"/>
  <c r="BN292" i="1" s="1"/>
  <c r="P292" i="1"/>
  <c r="BO291" i="1"/>
  <c r="BM291" i="1"/>
  <c r="Y291" i="1"/>
  <c r="BP291" i="1" s="1"/>
  <c r="P291" i="1"/>
  <c r="BO290" i="1"/>
  <c r="BM290" i="1"/>
  <c r="Y290" i="1"/>
  <c r="BN290" i="1" s="1"/>
  <c r="P290" i="1"/>
  <c r="BO289" i="1"/>
  <c r="BN289" i="1"/>
  <c r="BM289" i="1"/>
  <c r="Y289" i="1"/>
  <c r="P289" i="1"/>
  <c r="X286" i="1"/>
  <c r="X285" i="1"/>
  <c r="BO284" i="1"/>
  <c r="BM284" i="1"/>
  <c r="Y284" i="1"/>
  <c r="Y286" i="1" s="1"/>
  <c r="P284" i="1"/>
  <c r="X281" i="1"/>
  <c r="X280" i="1"/>
  <c r="BO279" i="1"/>
  <c r="BM279" i="1"/>
  <c r="Y279" i="1"/>
  <c r="BN279" i="1" s="1"/>
  <c r="P279" i="1"/>
  <c r="X277" i="1"/>
  <c r="X276" i="1"/>
  <c r="BO275" i="1"/>
  <c r="BM275" i="1"/>
  <c r="Y275" i="1"/>
  <c r="Z275" i="1" s="1"/>
  <c r="Z276" i="1" s="1"/>
  <c r="P275" i="1"/>
  <c r="X272" i="1"/>
  <c r="X271" i="1"/>
  <c r="BO270" i="1"/>
  <c r="BN270" i="1"/>
  <c r="BM270" i="1"/>
  <c r="Z270" i="1"/>
  <c r="Y270" i="1"/>
  <c r="BP270" i="1" s="1"/>
  <c r="P270" i="1"/>
  <c r="BO269" i="1"/>
  <c r="BM269" i="1"/>
  <c r="Y269" i="1"/>
  <c r="BN269" i="1" s="1"/>
  <c r="P269" i="1"/>
  <c r="BO268" i="1"/>
  <c r="BM268" i="1"/>
  <c r="Y268" i="1"/>
  <c r="P268" i="1"/>
  <c r="X265" i="1"/>
  <c r="X264" i="1"/>
  <c r="BO263" i="1"/>
  <c r="BM263" i="1"/>
  <c r="Y263" i="1"/>
  <c r="BP263" i="1" s="1"/>
  <c r="BO262" i="1"/>
  <c r="BN262" i="1"/>
  <c r="BM262" i="1"/>
  <c r="Y262" i="1"/>
  <c r="BP262" i="1" s="1"/>
  <c r="P262" i="1"/>
  <c r="BO261" i="1"/>
  <c r="BM261" i="1"/>
  <c r="Y261" i="1"/>
  <c r="BP261" i="1" s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N254" i="1"/>
  <c r="BM254" i="1"/>
  <c r="Y254" i="1"/>
  <c r="BP254" i="1" s="1"/>
  <c r="P254" i="1"/>
  <c r="BO253" i="1"/>
  <c r="BM253" i="1"/>
  <c r="Y253" i="1"/>
  <c r="Z253" i="1" s="1"/>
  <c r="P253" i="1"/>
  <c r="BO252" i="1"/>
  <c r="BM252" i="1"/>
  <c r="Z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BO242" i="1"/>
  <c r="BM242" i="1"/>
  <c r="Y242" i="1"/>
  <c r="BP242" i="1" s="1"/>
  <c r="P242" i="1"/>
  <c r="X240" i="1"/>
  <c r="X239" i="1"/>
  <c r="BO238" i="1"/>
  <c r="BM238" i="1"/>
  <c r="Y238" i="1"/>
  <c r="BN238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BO229" i="1"/>
  <c r="BM229" i="1"/>
  <c r="Y229" i="1"/>
  <c r="BN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BO225" i="1"/>
  <c r="BM225" i="1"/>
  <c r="Y225" i="1"/>
  <c r="BN225" i="1" s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BN217" i="1" s="1"/>
  <c r="P217" i="1"/>
  <c r="BO216" i="1"/>
  <c r="BM216" i="1"/>
  <c r="Y216" i="1"/>
  <c r="BP216" i="1" s="1"/>
  <c r="P216" i="1"/>
  <c r="X214" i="1"/>
  <c r="X213" i="1"/>
  <c r="BO212" i="1"/>
  <c r="BM212" i="1"/>
  <c r="Y212" i="1"/>
  <c r="BP212" i="1" s="1"/>
  <c r="P212" i="1"/>
  <c r="BO211" i="1"/>
  <c r="BN211" i="1"/>
  <c r="BM211" i="1"/>
  <c r="Y211" i="1"/>
  <c r="Z211" i="1" s="1"/>
  <c r="P211" i="1"/>
  <c r="BO210" i="1"/>
  <c r="BM210" i="1"/>
  <c r="Y210" i="1"/>
  <c r="BP210" i="1" s="1"/>
  <c r="P210" i="1"/>
  <c r="BO209" i="1"/>
  <c r="BM209" i="1"/>
  <c r="Y209" i="1"/>
  <c r="BN209" i="1" s="1"/>
  <c r="P209" i="1"/>
  <c r="BP208" i="1"/>
  <c r="BO208" i="1"/>
  <c r="BM208" i="1"/>
  <c r="Y208" i="1"/>
  <c r="Z208" i="1" s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Z205" i="1" s="1"/>
  <c r="P205" i="1"/>
  <c r="BO204" i="1"/>
  <c r="BM204" i="1"/>
  <c r="Y204" i="1"/>
  <c r="BN204" i="1" s="1"/>
  <c r="P204" i="1"/>
  <c r="X202" i="1"/>
  <c r="X201" i="1"/>
  <c r="BO200" i="1"/>
  <c r="BM200" i="1"/>
  <c r="Y200" i="1"/>
  <c r="BN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Z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M194" i="1"/>
  <c r="Y194" i="1"/>
  <c r="Z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Z189" i="1" s="1"/>
  <c r="P189" i="1"/>
  <c r="BO188" i="1"/>
  <c r="BM188" i="1"/>
  <c r="Y188" i="1"/>
  <c r="BP188" i="1" s="1"/>
  <c r="P188" i="1"/>
  <c r="Y186" i="1"/>
  <c r="X186" i="1"/>
  <c r="X185" i="1"/>
  <c r="BO184" i="1"/>
  <c r="BM184" i="1"/>
  <c r="Y184" i="1"/>
  <c r="Y185" i="1" s="1"/>
  <c r="P184" i="1"/>
  <c r="BO183" i="1"/>
  <c r="BM183" i="1"/>
  <c r="Y183" i="1"/>
  <c r="BP183" i="1" s="1"/>
  <c r="P183" i="1"/>
  <c r="X180" i="1"/>
  <c r="X179" i="1"/>
  <c r="BO178" i="1"/>
  <c r="BM178" i="1"/>
  <c r="Y178" i="1"/>
  <c r="Z178" i="1" s="1"/>
  <c r="Z179" i="1" s="1"/>
  <c r="P178" i="1"/>
  <c r="X176" i="1"/>
  <c r="X175" i="1"/>
  <c r="BO174" i="1"/>
  <c r="BM174" i="1"/>
  <c r="Y174" i="1"/>
  <c r="BP174" i="1" s="1"/>
  <c r="P174" i="1"/>
  <c r="BP173" i="1"/>
  <c r="BO173" i="1"/>
  <c r="BM173" i="1"/>
  <c r="Y173" i="1"/>
  <c r="BN173" i="1" s="1"/>
  <c r="P173" i="1"/>
  <c r="BO172" i="1"/>
  <c r="BM172" i="1"/>
  <c r="Y172" i="1"/>
  <c r="BP172" i="1" s="1"/>
  <c r="P172" i="1"/>
  <c r="X170" i="1"/>
  <c r="X169" i="1"/>
  <c r="BO168" i="1"/>
  <c r="BM168" i="1"/>
  <c r="Y168" i="1"/>
  <c r="BP168" i="1" s="1"/>
  <c r="P168" i="1"/>
  <c r="BO167" i="1"/>
  <c r="BM167" i="1"/>
  <c r="Y167" i="1"/>
  <c r="BN167" i="1" s="1"/>
  <c r="P167" i="1"/>
  <c r="BO166" i="1"/>
  <c r="BM166" i="1"/>
  <c r="Y166" i="1"/>
  <c r="BP166" i="1" s="1"/>
  <c r="P166" i="1"/>
  <c r="BO165" i="1"/>
  <c r="BM165" i="1"/>
  <c r="Y165" i="1"/>
  <c r="BN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N162" i="1"/>
  <c r="BM162" i="1"/>
  <c r="Y162" i="1"/>
  <c r="Z162" i="1" s="1"/>
  <c r="P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Y158" i="1" s="1"/>
  <c r="P156" i="1"/>
  <c r="X152" i="1"/>
  <c r="X151" i="1"/>
  <c r="BO150" i="1"/>
  <c r="BM150" i="1"/>
  <c r="Y150" i="1"/>
  <c r="BP150" i="1" s="1"/>
  <c r="P150" i="1"/>
  <c r="BP149" i="1"/>
  <c r="BO149" i="1"/>
  <c r="BM149" i="1"/>
  <c r="Y149" i="1"/>
  <c r="BN149" i="1" s="1"/>
  <c r="P149" i="1"/>
  <c r="BO148" i="1"/>
  <c r="BM148" i="1"/>
  <c r="Y148" i="1"/>
  <c r="BP148" i="1" s="1"/>
  <c r="P148" i="1"/>
  <c r="Y146" i="1"/>
  <c r="X146" i="1"/>
  <c r="X145" i="1"/>
  <c r="BO144" i="1"/>
  <c r="BM144" i="1"/>
  <c r="Y144" i="1"/>
  <c r="BN144" i="1" s="1"/>
  <c r="BO143" i="1"/>
  <c r="BM143" i="1"/>
  <c r="Y143" i="1"/>
  <c r="BP143" i="1" s="1"/>
  <c r="P143" i="1"/>
  <c r="X140" i="1"/>
  <c r="X139" i="1"/>
  <c r="BO138" i="1"/>
  <c r="BM138" i="1"/>
  <c r="Y138" i="1"/>
  <c r="Z138" i="1" s="1"/>
  <c r="P138" i="1"/>
  <c r="BO137" i="1"/>
  <c r="BM137" i="1"/>
  <c r="Y137" i="1"/>
  <c r="BP137" i="1" s="1"/>
  <c r="P137" i="1"/>
  <c r="X135" i="1"/>
  <c r="X134" i="1"/>
  <c r="BO133" i="1"/>
  <c r="BM133" i="1"/>
  <c r="Y133" i="1"/>
  <c r="P133" i="1"/>
  <c r="BO132" i="1"/>
  <c r="BM132" i="1"/>
  <c r="Y132" i="1"/>
  <c r="BP132" i="1" s="1"/>
  <c r="P132" i="1"/>
  <c r="X130" i="1"/>
  <c r="X129" i="1"/>
  <c r="BO128" i="1"/>
  <c r="BM128" i="1"/>
  <c r="Y128" i="1"/>
  <c r="Z128" i="1" s="1"/>
  <c r="P128" i="1"/>
  <c r="BO127" i="1"/>
  <c r="BM127" i="1"/>
  <c r="Y127" i="1"/>
  <c r="P127" i="1"/>
  <c r="X124" i="1"/>
  <c r="X123" i="1"/>
  <c r="BO122" i="1"/>
  <c r="BM122" i="1"/>
  <c r="Y122" i="1"/>
  <c r="BN122" i="1" s="1"/>
  <c r="P122" i="1"/>
  <c r="BO121" i="1"/>
  <c r="BM121" i="1"/>
  <c r="Y121" i="1"/>
  <c r="BP121" i="1" s="1"/>
  <c r="P121" i="1"/>
  <c r="X119" i="1"/>
  <c r="X118" i="1"/>
  <c r="BO117" i="1"/>
  <c r="BM117" i="1"/>
  <c r="Y117" i="1"/>
  <c r="BP117" i="1" s="1"/>
  <c r="P117" i="1"/>
  <c r="BP116" i="1"/>
  <c r="BO116" i="1"/>
  <c r="BM116" i="1"/>
  <c r="Y116" i="1"/>
  <c r="BN116" i="1" s="1"/>
  <c r="P116" i="1"/>
  <c r="BO115" i="1"/>
  <c r="BM115" i="1"/>
  <c r="Y115" i="1"/>
  <c r="BP115" i="1" s="1"/>
  <c r="P115" i="1"/>
  <c r="BO114" i="1"/>
  <c r="BM114" i="1"/>
  <c r="Y114" i="1"/>
  <c r="BN114" i="1" s="1"/>
  <c r="P114" i="1"/>
  <c r="X112" i="1"/>
  <c r="X111" i="1"/>
  <c r="BO110" i="1"/>
  <c r="BM110" i="1"/>
  <c r="Y110" i="1"/>
  <c r="BP110" i="1" s="1"/>
  <c r="P110" i="1"/>
  <c r="BO109" i="1"/>
  <c r="BN109" i="1"/>
  <c r="BM109" i="1"/>
  <c r="Y109" i="1"/>
  <c r="BP109" i="1" s="1"/>
  <c r="P109" i="1"/>
  <c r="BO108" i="1"/>
  <c r="BM108" i="1"/>
  <c r="Y108" i="1"/>
  <c r="BP108" i="1" s="1"/>
  <c r="P108" i="1"/>
  <c r="X106" i="1"/>
  <c r="X105" i="1"/>
  <c r="BO104" i="1"/>
  <c r="BM104" i="1"/>
  <c r="Y104" i="1"/>
  <c r="Z104" i="1" s="1"/>
  <c r="P104" i="1"/>
  <c r="BO103" i="1"/>
  <c r="BM103" i="1"/>
  <c r="Y103" i="1"/>
  <c r="BN103" i="1" s="1"/>
  <c r="P103" i="1"/>
  <c r="BO102" i="1"/>
  <c r="BM102" i="1"/>
  <c r="Y102" i="1"/>
  <c r="BP102" i="1" s="1"/>
  <c r="P102" i="1"/>
  <c r="BO101" i="1"/>
  <c r="BM101" i="1"/>
  <c r="Y101" i="1"/>
  <c r="BN101" i="1" s="1"/>
  <c r="P101" i="1"/>
  <c r="X98" i="1"/>
  <c r="X97" i="1"/>
  <c r="BO96" i="1"/>
  <c r="BM96" i="1"/>
  <c r="Y96" i="1"/>
  <c r="BN96" i="1" s="1"/>
  <c r="P96" i="1"/>
  <c r="BO95" i="1"/>
  <c r="BM95" i="1"/>
  <c r="Y95" i="1"/>
  <c r="Z95" i="1" s="1"/>
  <c r="P95" i="1"/>
  <c r="BO94" i="1"/>
  <c r="BM94" i="1"/>
  <c r="Y94" i="1"/>
  <c r="BN94" i="1" s="1"/>
  <c r="P94" i="1"/>
  <c r="BO93" i="1"/>
  <c r="BM93" i="1"/>
  <c r="Y93" i="1"/>
  <c r="X91" i="1"/>
  <c r="X90" i="1"/>
  <c r="BP89" i="1"/>
  <c r="BO89" i="1"/>
  <c r="BN89" i="1"/>
  <c r="BM89" i="1"/>
  <c r="Y89" i="1"/>
  <c r="Z89" i="1" s="1"/>
  <c r="P89" i="1"/>
  <c r="BO88" i="1"/>
  <c r="BM88" i="1"/>
  <c r="Z88" i="1"/>
  <c r="Y88" i="1"/>
  <c r="BP88" i="1" s="1"/>
  <c r="P88" i="1"/>
  <c r="BP87" i="1"/>
  <c r="BO87" i="1"/>
  <c r="BM87" i="1"/>
  <c r="Y87" i="1"/>
  <c r="Y90" i="1" s="1"/>
  <c r="P87" i="1"/>
  <c r="X84" i="1"/>
  <c r="X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Z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Y70" i="1" s="1"/>
  <c r="P68" i="1"/>
  <c r="BP67" i="1"/>
  <c r="BO67" i="1"/>
  <c r="BN67" i="1"/>
  <c r="BM67" i="1"/>
  <c r="Y67" i="1"/>
  <c r="P67" i="1"/>
  <c r="X65" i="1"/>
  <c r="X64" i="1"/>
  <c r="BO63" i="1"/>
  <c r="BN63" i="1"/>
  <c r="BM63" i="1"/>
  <c r="Y63" i="1"/>
  <c r="BP63" i="1" s="1"/>
  <c r="P63" i="1"/>
  <c r="BO62" i="1"/>
  <c r="BM62" i="1"/>
  <c r="Y62" i="1"/>
  <c r="Z62" i="1" s="1"/>
  <c r="P62" i="1"/>
  <c r="BO61" i="1"/>
  <c r="BM61" i="1"/>
  <c r="Y61" i="1"/>
  <c r="BP61" i="1" s="1"/>
  <c r="P61" i="1"/>
  <c r="X59" i="1"/>
  <c r="X58" i="1"/>
  <c r="BO57" i="1"/>
  <c r="BM57" i="1"/>
  <c r="Y57" i="1"/>
  <c r="BN57" i="1" s="1"/>
  <c r="P57" i="1"/>
  <c r="BO56" i="1"/>
  <c r="BM56" i="1"/>
  <c r="Y56" i="1"/>
  <c r="BP56" i="1" s="1"/>
  <c r="P56" i="1"/>
  <c r="BO55" i="1"/>
  <c r="BM55" i="1"/>
  <c r="Y55" i="1"/>
  <c r="Z55" i="1" s="1"/>
  <c r="P55" i="1"/>
  <c r="BO54" i="1"/>
  <c r="BM54" i="1"/>
  <c r="Y54" i="1"/>
  <c r="Z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Y44" i="1"/>
  <c r="X44" i="1"/>
  <c r="BO43" i="1"/>
  <c r="BN43" i="1"/>
  <c r="BM43" i="1"/>
  <c r="Z43" i="1"/>
  <c r="Y43" i="1"/>
  <c r="BP43" i="1" s="1"/>
  <c r="P43" i="1"/>
  <c r="BO42" i="1"/>
  <c r="BM42" i="1"/>
  <c r="Y42" i="1"/>
  <c r="BN42" i="1" s="1"/>
  <c r="P42" i="1"/>
  <c r="BO41" i="1"/>
  <c r="BM41" i="1"/>
  <c r="Y41" i="1"/>
  <c r="Y45" i="1" s="1"/>
  <c r="P41" i="1"/>
  <c r="X37" i="1"/>
  <c r="X36" i="1"/>
  <c r="BO35" i="1"/>
  <c r="BM35" i="1"/>
  <c r="Z35" i="1"/>
  <c r="Z36" i="1" s="1"/>
  <c r="Y35" i="1"/>
  <c r="BN35" i="1" s="1"/>
  <c r="P35" i="1"/>
  <c r="X33" i="1"/>
  <c r="X32" i="1"/>
  <c r="BO31" i="1"/>
  <c r="BM31" i="1"/>
  <c r="Y31" i="1"/>
  <c r="Z31" i="1" s="1"/>
  <c r="P31" i="1"/>
  <c r="BP30" i="1"/>
  <c r="BO30" i="1"/>
  <c r="BN30" i="1"/>
  <c r="BM30" i="1"/>
  <c r="Y30" i="1"/>
  <c r="Z30" i="1" s="1"/>
  <c r="P30" i="1"/>
  <c r="BO29" i="1"/>
  <c r="BM29" i="1"/>
  <c r="Y29" i="1"/>
  <c r="BN29" i="1" s="1"/>
  <c r="P29" i="1"/>
  <c r="BO28" i="1"/>
  <c r="BM28" i="1"/>
  <c r="Y28" i="1"/>
  <c r="Z28" i="1" s="1"/>
  <c r="P28" i="1"/>
  <c r="BO27" i="1"/>
  <c r="BM27" i="1"/>
  <c r="Y27" i="1"/>
  <c r="BN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269" i="1" l="1"/>
  <c r="Y79" i="1"/>
  <c r="Y235" i="1"/>
  <c r="Z393" i="1"/>
  <c r="BN453" i="1"/>
  <c r="BP279" i="1"/>
  <c r="BN323" i="1"/>
  <c r="BP269" i="1"/>
  <c r="Z309" i="1"/>
  <c r="BN393" i="1"/>
  <c r="Y71" i="1"/>
  <c r="BN88" i="1"/>
  <c r="BN228" i="1"/>
  <c r="Y280" i="1"/>
  <c r="Z331" i="1"/>
  <c r="BN404" i="1"/>
  <c r="Z492" i="1"/>
  <c r="Z67" i="1"/>
  <c r="BP128" i="1"/>
  <c r="BP200" i="1"/>
  <c r="BP464" i="1"/>
  <c r="BN483" i="1"/>
  <c r="BP27" i="1"/>
  <c r="BP138" i="1"/>
  <c r="Y281" i="1"/>
  <c r="BP309" i="1"/>
  <c r="BN331" i="1"/>
  <c r="BN398" i="1"/>
  <c r="BP435" i="1"/>
  <c r="BN492" i="1"/>
  <c r="BP483" i="1"/>
  <c r="BN349" i="1"/>
  <c r="Y466" i="1"/>
  <c r="BN54" i="1"/>
  <c r="Z75" i="1"/>
  <c r="BN197" i="1"/>
  <c r="Z242" i="1"/>
  <c r="BP303" i="1"/>
  <c r="Z359" i="1"/>
  <c r="BN455" i="1"/>
  <c r="Z462" i="1"/>
  <c r="Y339" i="1"/>
  <c r="BN399" i="1"/>
  <c r="BP448" i="1"/>
  <c r="BP54" i="1"/>
  <c r="BN75" i="1"/>
  <c r="Z150" i="1"/>
  <c r="Z166" i="1"/>
  <c r="Z184" i="1"/>
  <c r="BP197" i="1"/>
  <c r="BN242" i="1"/>
  <c r="BP345" i="1"/>
  <c r="Z350" i="1"/>
  <c r="BP432" i="1"/>
  <c r="BN462" i="1"/>
  <c r="BP484" i="1"/>
  <c r="Y36" i="1"/>
  <c r="Y134" i="1"/>
  <c r="Z144" i="1"/>
  <c r="BN150" i="1"/>
  <c r="BN184" i="1"/>
  <c r="BN350" i="1"/>
  <c r="BP22" i="1"/>
  <c r="Y123" i="1"/>
  <c r="Y271" i="1"/>
  <c r="BN380" i="1"/>
  <c r="Y486" i="1"/>
  <c r="BP184" i="1"/>
  <c r="Z41" i="1"/>
  <c r="BP55" i="1"/>
  <c r="Z109" i="1"/>
  <c r="BP144" i="1"/>
  <c r="BN396" i="1"/>
  <c r="Z403" i="1"/>
  <c r="Z405" i="1" s="1"/>
  <c r="BN443" i="1"/>
  <c r="BP456" i="1"/>
  <c r="Z479" i="1"/>
  <c r="Y152" i="1"/>
  <c r="BN234" i="1"/>
  <c r="X503" i="1"/>
  <c r="BN31" i="1"/>
  <c r="Y48" i="1"/>
  <c r="BN55" i="1"/>
  <c r="Z103" i="1"/>
  <c r="BP122" i="1"/>
  <c r="BN138" i="1"/>
  <c r="BP162" i="1"/>
  <c r="BN208" i="1"/>
  <c r="Z212" i="1"/>
  <c r="BP225" i="1"/>
  <c r="Y239" i="1"/>
  <c r="Z284" i="1"/>
  <c r="Z285" i="1" s="1"/>
  <c r="Z301" i="1"/>
  <c r="BP317" i="1"/>
  <c r="BP324" i="1"/>
  <c r="BN338" i="1"/>
  <c r="Y377" i="1"/>
  <c r="Z433" i="1"/>
  <c r="BN436" i="1"/>
  <c r="BP440" i="1"/>
  <c r="Z447" i="1"/>
  <c r="BN471" i="1"/>
  <c r="BN477" i="1"/>
  <c r="Y231" i="1"/>
  <c r="Y272" i="1"/>
  <c r="Z133" i="1"/>
  <c r="Z195" i="1"/>
  <c r="BN212" i="1"/>
  <c r="Y240" i="1"/>
  <c r="Z245" i="1"/>
  <c r="Y264" i="1"/>
  <c r="BN284" i="1"/>
  <c r="Z291" i="1"/>
  <c r="BN301" i="1"/>
  <c r="BP390" i="1"/>
  <c r="BP421" i="1"/>
  <c r="BN447" i="1"/>
  <c r="BN189" i="1"/>
  <c r="BN268" i="1"/>
  <c r="Z454" i="1"/>
  <c r="BN222" i="1"/>
  <c r="BP42" i="1"/>
  <c r="Z117" i="1"/>
  <c r="BN133" i="1"/>
  <c r="Y139" i="1"/>
  <c r="BN195" i="1"/>
  <c r="Y248" i="1"/>
  <c r="BN245" i="1"/>
  <c r="BP284" i="1"/>
  <c r="Y306" i="1"/>
  <c r="Z312" i="1"/>
  <c r="Z472" i="1"/>
  <c r="D511" i="1"/>
  <c r="Z163" i="1"/>
  <c r="G511" i="1"/>
  <c r="Y157" i="1"/>
  <c r="BN163" i="1"/>
  <c r="BP189" i="1"/>
  <c r="BN205" i="1"/>
  <c r="BP222" i="1"/>
  <c r="BN253" i="1"/>
  <c r="BP268" i="1"/>
  <c r="BN275" i="1"/>
  <c r="BP308" i="1"/>
  <c r="Y352" i="1"/>
  <c r="BN437" i="1"/>
  <c r="BN454" i="1"/>
  <c r="Y485" i="1"/>
  <c r="BN62" i="1"/>
  <c r="Z148" i="1"/>
  <c r="BP62" i="1"/>
  <c r="BP103" i="1"/>
  <c r="BN22" i="1"/>
  <c r="Z63" i="1"/>
  <c r="BN117" i="1"/>
  <c r="BP133" i="1"/>
  <c r="Y140" i="1"/>
  <c r="BP167" i="1"/>
  <c r="Z174" i="1"/>
  <c r="Z234" i="1"/>
  <c r="Z235" i="1" s="1"/>
  <c r="Y285" i="1"/>
  <c r="BN298" i="1"/>
  <c r="BN348" i="1"/>
  <c r="BN354" i="1"/>
  <c r="Z395" i="1"/>
  <c r="Z399" i="1"/>
  <c r="BN472" i="1"/>
  <c r="BN493" i="1"/>
  <c r="Y190" i="1"/>
  <c r="BP205" i="1"/>
  <c r="Y232" i="1"/>
  <c r="BP253" i="1"/>
  <c r="Y327" i="1"/>
  <c r="Y333" i="1"/>
  <c r="BN371" i="1"/>
  <c r="W511" i="1"/>
  <c r="BN434" i="1"/>
  <c r="BP437" i="1"/>
  <c r="E511" i="1"/>
  <c r="Y91" i="1"/>
  <c r="X505" i="1"/>
  <c r="Y97" i="1"/>
  <c r="F511" i="1"/>
  <c r="Y118" i="1"/>
  <c r="Z168" i="1"/>
  <c r="Y191" i="1"/>
  <c r="Z196" i="1"/>
  <c r="Z200" i="1"/>
  <c r="Y213" i="1"/>
  <c r="Z210" i="1"/>
  <c r="Z216" i="1"/>
  <c r="R511" i="1"/>
  <c r="BP395" i="1"/>
  <c r="BP31" i="1"/>
  <c r="Y170" i="1"/>
  <c r="BP35" i="1"/>
  <c r="BN87" i="1"/>
  <c r="Z101" i="1"/>
  <c r="Y135" i="1"/>
  <c r="Z228" i="1"/>
  <c r="BP234" i="1"/>
  <c r="Z254" i="1"/>
  <c r="Z262" i="1"/>
  <c r="Z289" i="1"/>
  <c r="Z299" i="1"/>
  <c r="Y320" i="1"/>
  <c r="BN329" i="1"/>
  <c r="Z345" i="1"/>
  <c r="Z349" i="1"/>
  <c r="BP364" i="1"/>
  <c r="BP409" i="1"/>
  <c r="BP415" i="1"/>
  <c r="Z455" i="1"/>
  <c r="Y465" i="1"/>
  <c r="Z87" i="1"/>
  <c r="Z90" i="1" s="1"/>
  <c r="X501" i="1"/>
  <c r="Y24" i="1"/>
  <c r="BP57" i="1"/>
  <c r="Y112" i="1"/>
  <c r="BP114" i="1"/>
  <c r="Y119" i="1"/>
  <c r="BN128" i="1"/>
  <c r="BN168" i="1"/>
  <c r="BN196" i="1"/>
  <c r="BN216" i="1"/>
  <c r="Z243" i="1"/>
  <c r="Z323" i="1"/>
  <c r="BN336" i="1"/>
  <c r="Y450" i="1"/>
  <c r="BN488" i="1"/>
  <c r="BN498" i="1"/>
  <c r="Z137" i="1"/>
  <c r="Z416" i="1"/>
  <c r="Z432" i="1"/>
  <c r="BN473" i="1"/>
  <c r="BP488" i="1"/>
  <c r="Z511" i="1"/>
  <c r="Y33" i="1"/>
  <c r="X502" i="1"/>
  <c r="Y37" i="1"/>
  <c r="Z94" i="1"/>
  <c r="Z115" i="1"/>
  <c r="BN178" i="1"/>
  <c r="Y257" i="1"/>
  <c r="BP289" i="1"/>
  <c r="Z330" i="1"/>
  <c r="Y357" i="1"/>
  <c r="BN375" i="1"/>
  <c r="Y411" i="1"/>
  <c r="Y475" i="1"/>
  <c r="Y247" i="1"/>
  <c r="BN137" i="1"/>
  <c r="C511" i="1"/>
  <c r="BP165" i="1"/>
  <c r="BP178" i="1"/>
  <c r="Z188" i="1"/>
  <c r="Z190" i="1" s="1"/>
  <c r="Z225" i="1"/>
  <c r="Y296" i="1"/>
  <c r="Z304" i="1"/>
  <c r="Z317" i="1"/>
  <c r="BN330" i="1"/>
  <c r="Y362" i="1"/>
  <c r="BP375" i="1"/>
  <c r="Y418" i="1"/>
  <c r="Y490" i="1"/>
  <c r="H511" i="1"/>
  <c r="Y84" i="1"/>
  <c r="BP94" i="1"/>
  <c r="Y145" i="1"/>
  <c r="Y151" i="1"/>
  <c r="BN194" i="1"/>
  <c r="Y214" i="1"/>
  <c r="BP211" i="1"/>
  <c r="BN244" i="1"/>
  <c r="BN346" i="1"/>
  <c r="L511" i="1"/>
  <c r="Z27" i="1"/>
  <c r="Z139" i="1"/>
  <c r="BN188" i="1"/>
  <c r="Z204" i="1"/>
  <c r="BP238" i="1"/>
  <c r="BN324" i="1"/>
  <c r="Y376" i="1"/>
  <c r="Z436" i="1"/>
  <c r="BN440" i="1"/>
  <c r="AA511" i="1"/>
  <c r="Z465" i="1"/>
  <c r="BN28" i="1"/>
  <c r="Z198" i="1"/>
  <c r="I511" i="1"/>
  <c r="Y201" i="1"/>
  <c r="Z206" i="1"/>
  <c r="Z223" i="1"/>
  <c r="Z226" i="1"/>
  <c r="Z263" i="1"/>
  <c r="Z322" i="1"/>
  <c r="Z325" i="1"/>
  <c r="Z438" i="1"/>
  <c r="Z441" i="1"/>
  <c r="Y444" i="1"/>
  <c r="Z449" i="1"/>
  <c r="Z450" i="1" s="1"/>
  <c r="Z457" i="1"/>
  <c r="Y481" i="1"/>
  <c r="Z52" i="1"/>
  <c r="Z68" i="1"/>
  <c r="Z76" i="1"/>
  <c r="BP101" i="1"/>
  <c r="Y129" i="1"/>
  <c r="Z160" i="1"/>
  <c r="Y179" i="1"/>
  <c r="Z209" i="1"/>
  <c r="Z217" i="1"/>
  <c r="Z218" i="1" s="1"/>
  <c r="Z229" i="1"/>
  <c r="Z251" i="1"/>
  <c r="Z260" i="1"/>
  <c r="Z290" i="1"/>
  <c r="Z298" i="1"/>
  <c r="Y340" i="1"/>
  <c r="BP359" i="1"/>
  <c r="Y365" i="1"/>
  <c r="Z371" i="1"/>
  <c r="Y382" i="1"/>
  <c r="Y422" i="1"/>
  <c r="Z493" i="1"/>
  <c r="Y500" i="1"/>
  <c r="J511" i="1"/>
  <c r="BP28" i="1"/>
  <c r="Y58" i="1"/>
  <c r="BN73" i="1"/>
  <c r="BN81" i="1"/>
  <c r="BP95" i="1"/>
  <c r="BP104" i="1"/>
  <c r="BN198" i="1"/>
  <c r="BN206" i="1"/>
  <c r="BN223" i="1"/>
  <c r="BN226" i="1"/>
  <c r="BN263" i="1"/>
  <c r="BP275" i="1"/>
  <c r="BN322" i="1"/>
  <c r="BN325" i="1"/>
  <c r="BP336" i="1"/>
  <c r="BP346" i="1"/>
  <c r="BP354" i="1"/>
  <c r="BP396" i="1"/>
  <c r="BP404" i="1"/>
  <c r="BN438" i="1"/>
  <c r="BN441" i="1"/>
  <c r="BN449" i="1"/>
  <c r="BN457" i="1"/>
  <c r="BP477" i="1"/>
  <c r="Z488" i="1"/>
  <c r="Z489" i="1" s="1"/>
  <c r="K511" i="1"/>
  <c r="Z81" i="1"/>
  <c r="BN104" i="1"/>
  <c r="BN76" i="1"/>
  <c r="Y202" i="1"/>
  <c r="Y445" i="1"/>
  <c r="F9" i="1"/>
  <c r="Z93" i="1"/>
  <c r="Z102" i="1"/>
  <c r="Y130" i="1"/>
  <c r="Y276" i="1"/>
  <c r="BP322" i="1"/>
  <c r="Z344" i="1"/>
  <c r="Z360" i="1"/>
  <c r="Y366" i="1"/>
  <c r="Z384" i="1"/>
  <c r="Z385" i="1" s="1"/>
  <c r="Z394" i="1"/>
  <c r="Y423" i="1"/>
  <c r="BP449" i="1"/>
  <c r="Z478" i="1"/>
  <c r="Z480" i="1" s="1"/>
  <c r="M511" i="1"/>
  <c r="Z26" i="1"/>
  <c r="BP73" i="1"/>
  <c r="BP81" i="1"/>
  <c r="Y105" i="1"/>
  <c r="Z110" i="1"/>
  <c r="Y180" i="1"/>
  <c r="BP206" i="1"/>
  <c r="BP223" i="1"/>
  <c r="Y405" i="1"/>
  <c r="H9" i="1"/>
  <c r="Z29" i="1"/>
  <c r="Y32" i="1"/>
  <c r="BN41" i="1"/>
  <c r="BP52" i="1"/>
  <c r="Y59" i="1"/>
  <c r="BP68" i="1"/>
  <c r="Z96" i="1"/>
  <c r="BN115" i="1"/>
  <c r="Y124" i="1"/>
  <c r="Z143" i="1"/>
  <c r="BN148" i="1"/>
  <c r="BP160" i="1"/>
  <c r="BN166" i="1"/>
  <c r="BN174" i="1"/>
  <c r="Z193" i="1"/>
  <c r="BP209" i="1"/>
  <c r="BP217" i="1"/>
  <c r="BP229" i="1"/>
  <c r="BP251" i="1"/>
  <c r="BP260" i="1"/>
  <c r="BP290" i="1"/>
  <c r="BP298" i="1"/>
  <c r="BN304" i="1"/>
  <c r="BN312" i="1"/>
  <c r="Z337" i="1"/>
  <c r="Z347" i="1"/>
  <c r="Z355" i="1"/>
  <c r="Z356" i="1" s="1"/>
  <c r="Z379" i="1"/>
  <c r="BN391" i="1"/>
  <c r="Z397" i="1"/>
  <c r="Y400" i="1"/>
  <c r="BN416" i="1"/>
  <c r="Z470" i="1"/>
  <c r="Z474" i="1" s="1"/>
  <c r="BP493" i="1"/>
  <c r="O511" i="1"/>
  <c r="BN52" i="1"/>
  <c r="BN68" i="1"/>
  <c r="P511" i="1"/>
  <c r="BN344" i="1"/>
  <c r="BN394" i="1"/>
  <c r="Y106" i="1"/>
  <c r="Z132" i="1"/>
  <c r="Z134" i="1" s="1"/>
  <c r="BN143" i="1"/>
  <c r="Z183" i="1"/>
  <c r="Z185" i="1" s="1"/>
  <c r="BN193" i="1"/>
  <c r="Z199" i="1"/>
  <c r="Z207" i="1"/>
  <c r="Y218" i="1"/>
  <c r="Z224" i="1"/>
  <c r="Z227" i="1"/>
  <c r="Z230" i="1"/>
  <c r="Z261" i="1"/>
  <c r="Y277" i="1"/>
  <c r="BN337" i="1"/>
  <c r="BN347" i="1"/>
  <c r="BN355" i="1"/>
  <c r="Z369" i="1"/>
  <c r="Z372" i="1" s="1"/>
  <c r="Y372" i="1"/>
  <c r="BN379" i="1"/>
  <c r="BN397" i="1"/>
  <c r="Y406" i="1"/>
  <c r="Z426" i="1"/>
  <c r="Z427" i="1" s="1"/>
  <c r="Z439" i="1"/>
  <c r="Z442" i="1"/>
  <c r="Z458" i="1"/>
  <c r="BN470" i="1"/>
  <c r="Y494" i="1"/>
  <c r="Q511" i="1"/>
  <c r="BN102" i="1"/>
  <c r="Y326" i="1"/>
  <c r="BN360" i="1"/>
  <c r="BN384" i="1"/>
  <c r="BP41" i="1"/>
  <c r="Z82" i="1"/>
  <c r="F10" i="1"/>
  <c r="Z53" i="1"/>
  <c r="Z69" i="1"/>
  <c r="Z70" i="1" s="1"/>
  <c r="BP344" i="1"/>
  <c r="BP384" i="1"/>
  <c r="Y401" i="1"/>
  <c r="BP478" i="1"/>
  <c r="Z121" i="1"/>
  <c r="BN132" i="1"/>
  <c r="Z156" i="1"/>
  <c r="Z157" i="1" s="1"/>
  <c r="Z164" i="1"/>
  <c r="Z172" i="1"/>
  <c r="Y175" i="1"/>
  <c r="BN183" i="1"/>
  <c r="BN199" i="1"/>
  <c r="BN207" i="1"/>
  <c r="BN224" i="1"/>
  <c r="BN227" i="1"/>
  <c r="BN230" i="1"/>
  <c r="Z246" i="1"/>
  <c r="Z255" i="1"/>
  <c r="BN261" i="1"/>
  <c r="Y265" i="1"/>
  <c r="Z294" i="1"/>
  <c r="Z302" i="1"/>
  <c r="Y305" i="1"/>
  <c r="Z310" i="1"/>
  <c r="Y313" i="1"/>
  <c r="Z318" i="1"/>
  <c r="BN369" i="1"/>
  <c r="BP379" i="1"/>
  <c r="Z414" i="1"/>
  <c r="Y417" i="1"/>
  <c r="BN426" i="1"/>
  <c r="BN439" i="1"/>
  <c r="BN442" i="1"/>
  <c r="Y451" i="1"/>
  <c r="BN458" i="1"/>
  <c r="BP470" i="1"/>
  <c r="S511" i="1"/>
  <c r="BN95" i="1"/>
  <c r="BP29" i="1"/>
  <c r="Z47" i="1"/>
  <c r="Z48" i="1" s="1"/>
  <c r="Z56" i="1"/>
  <c r="BN74" i="1"/>
  <c r="BN82" i="1"/>
  <c r="BP96" i="1"/>
  <c r="Z42" i="1"/>
  <c r="Z44" i="1" s="1"/>
  <c r="BN53" i="1"/>
  <c r="BN61" i="1"/>
  <c r="BN69" i="1"/>
  <c r="BN77" i="1"/>
  <c r="Z108" i="1"/>
  <c r="Y111" i="1"/>
  <c r="Z116" i="1"/>
  <c r="BN127" i="1"/>
  <c r="Z149" i="1"/>
  <c r="Z151" i="1" s="1"/>
  <c r="BN161" i="1"/>
  <c r="Z167" i="1"/>
  <c r="BP204" i="1"/>
  <c r="BN210" i="1"/>
  <c r="Y219" i="1"/>
  <c r="Z238" i="1"/>
  <c r="Z239" i="1" s="1"/>
  <c r="BN243" i="1"/>
  <c r="BN252" i="1"/>
  <c r="Z279" i="1"/>
  <c r="Z280" i="1" s="1"/>
  <c r="BN291" i="1"/>
  <c r="BN299" i="1"/>
  <c r="Y361" i="1"/>
  <c r="Y373" i="1"/>
  <c r="Y385" i="1"/>
  <c r="Z392" i="1"/>
  <c r="Z409" i="1"/>
  <c r="Z410" i="1" s="1"/>
  <c r="BP433" i="1"/>
  <c r="Z484" i="1"/>
  <c r="Z485" i="1" s="1"/>
  <c r="T511" i="1"/>
  <c r="Z73" i="1"/>
  <c r="BN160" i="1"/>
  <c r="BN251" i="1"/>
  <c r="BN260" i="1"/>
  <c r="BN93" i="1"/>
  <c r="U511" i="1"/>
  <c r="BN26" i="1"/>
  <c r="BN110" i="1"/>
  <c r="Z74" i="1"/>
  <c r="BP26" i="1"/>
  <c r="Y64" i="1"/>
  <c r="BP93" i="1"/>
  <c r="Z127" i="1"/>
  <c r="Z129" i="1" s="1"/>
  <c r="Z161" i="1"/>
  <c r="Y65" i="1"/>
  <c r="BN121" i="1"/>
  <c r="BN156" i="1"/>
  <c r="BN255" i="1"/>
  <c r="BN302" i="1"/>
  <c r="BN318" i="1"/>
  <c r="BN414" i="1"/>
  <c r="BP426" i="1"/>
  <c r="BP77" i="1"/>
  <c r="BN108" i="1"/>
  <c r="BP127" i="1"/>
  <c r="Y176" i="1"/>
  <c r="Z268" i="1"/>
  <c r="Z271" i="1" s="1"/>
  <c r="Y314" i="1"/>
  <c r="Z329" i="1"/>
  <c r="Z332" i="1" s="1"/>
  <c r="Y332" i="1"/>
  <c r="Z338" i="1"/>
  <c r="Z348" i="1"/>
  <c r="Y351" i="1"/>
  <c r="Z380" i="1"/>
  <c r="Z398" i="1"/>
  <c r="BN409" i="1"/>
  <c r="Z453" i="1"/>
  <c r="Z471" i="1"/>
  <c r="Y474" i="1"/>
  <c r="Z498" i="1"/>
  <c r="Z499" i="1" s="1"/>
  <c r="V511" i="1"/>
  <c r="Y169" i="1"/>
  <c r="J9" i="1"/>
  <c r="Z61" i="1"/>
  <c r="Z64" i="1" s="1"/>
  <c r="BN47" i="1"/>
  <c r="BN56" i="1"/>
  <c r="BN164" i="1"/>
  <c r="BN172" i="1"/>
  <c r="BN246" i="1"/>
  <c r="BN294" i="1"/>
  <c r="BN310" i="1"/>
  <c r="Y356" i="1"/>
  <c r="Z22" i="1"/>
  <c r="Z23" i="1" s="1"/>
  <c r="BP47" i="1"/>
  <c r="Y83" i="1"/>
  <c r="BP156" i="1"/>
  <c r="Z222" i="1"/>
  <c r="Y427" i="1"/>
  <c r="Y459" i="1"/>
  <c r="BN479" i="1"/>
  <c r="B511" i="1"/>
  <c r="X511" i="1"/>
  <c r="Y78" i="1"/>
  <c r="Y98" i="1"/>
  <c r="Z244" i="1"/>
  <c r="Y256" i="1"/>
  <c r="Z292" i="1"/>
  <c r="Y295" i="1"/>
  <c r="Z300" i="1"/>
  <c r="Z308" i="1"/>
  <c r="Z316" i="1"/>
  <c r="Y319" i="1"/>
  <c r="Z364" i="1"/>
  <c r="Z365" i="1" s="1"/>
  <c r="Z421" i="1"/>
  <c r="Z422" i="1" s="1"/>
  <c r="Y511" i="1"/>
  <c r="Z57" i="1"/>
  <c r="Z114" i="1"/>
  <c r="Z122" i="1"/>
  <c r="Z165" i="1"/>
  <c r="Z173" i="1"/>
  <c r="Z303" i="1"/>
  <c r="Z311" i="1"/>
  <c r="Z390" i="1"/>
  <c r="Z400" i="1" s="1"/>
  <c r="Z415" i="1"/>
  <c r="BP453" i="1"/>
  <c r="BP498" i="1"/>
  <c r="BN316" i="1"/>
  <c r="Y480" i="1"/>
  <c r="Z336" i="1"/>
  <c r="Y499" i="1"/>
  <c r="Z295" i="1" l="1"/>
  <c r="Z326" i="1"/>
  <c r="Z145" i="1"/>
  <c r="Z111" i="1"/>
  <c r="Z361" i="1"/>
  <c r="Z494" i="1"/>
  <c r="Z319" i="1"/>
  <c r="X504" i="1"/>
  <c r="Z213" i="1"/>
  <c r="Z231" i="1"/>
  <c r="Z118" i="1"/>
  <c r="Z459" i="1"/>
  <c r="Z417" i="1"/>
  <c r="Y501" i="1"/>
  <c r="Y505" i="1"/>
  <c r="Y503" i="1"/>
  <c r="Z313" i="1"/>
  <c r="Z105" i="1"/>
  <c r="Z97" i="1"/>
  <c r="Z444" i="1"/>
  <c r="Y502" i="1"/>
  <c r="Z247" i="1"/>
  <c r="Z201" i="1"/>
  <c r="Z339" i="1"/>
  <c r="Z305" i="1"/>
  <c r="Z264" i="1"/>
  <c r="Z256" i="1"/>
  <c r="Z78" i="1"/>
  <c r="Z32" i="1"/>
  <c r="Z83" i="1"/>
  <c r="Z381" i="1"/>
  <c r="Z169" i="1"/>
  <c r="Z175" i="1"/>
  <c r="Z123" i="1"/>
  <c r="Z351" i="1"/>
  <c r="Z58" i="1"/>
  <c r="Y504" i="1" l="1"/>
  <c r="Z506" i="1"/>
</calcChain>
</file>

<file path=xl/sharedStrings.xml><?xml version="1.0" encoding="utf-8"?>
<sst xmlns="http://schemas.openxmlformats.org/spreadsheetml/2006/main" count="2201" uniqueCount="800">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</sst>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70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40" t="s">
        <v>0</v>
      </c>
      <c r="E1" s="582"/>
      <c r="F1" s="582"/>
      <c r="G1" s="14" t="s">
        <v>1</v>
      </c>
      <c r="H1" s="640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7"/>
      <c r="Q3" s="557"/>
      <c r="R3" s="557"/>
      <c r="S3" s="557"/>
      <c r="T3" s="557"/>
      <c r="U3" s="557"/>
      <c r="V3" s="557"/>
      <c r="W3" s="55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52" t="s">
        <v>8</v>
      </c>
      <c r="B5" s="589"/>
      <c r="C5" s="590"/>
      <c r="D5" s="613"/>
      <c r="E5" s="614"/>
      <c r="F5" s="835" t="s">
        <v>9</v>
      </c>
      <c r="G5" s="590"/>
      <c r="H5" s="613" t="s">
        <v>799</v>
      </c>
      <c r="I5" s="787"/>
      <c r="J5" s="787"/>
      <c r="K5" s="787"/>
      <c r="L5" s="787"/>
      <c r="M5" s="614"/>
      <c r="N5" s="69"/>
      <c r="P5" s="26" t="s">
        <v>10</v>
      </c>
      <c r="Q5" s="848">
        <v>45924</v>
      </c>
      <c r="R5" s="651"/>
      <c r="T5" s="704" t="s">
        <v>11</v>
      </c>
      <c r="U5" s="705"/>
      <c r="V5" s="707" t="s">
        <v>12</v>
      </c>
      <c r="W5" s="651"/>
      <c r="AB5" s="57"/>
      <c r="AC5" s="57"/>
      <c r="AD5" s="57"/>
      <c r="AE5" s="57"/>
    </row>
    <row r="6" spans="1:32" s="17" customFormat="1" ht="24" customHeight="1" x14ac:dyDescent="0.2">
      <c r="A6" s="652" t="s">
        <v>13</v>
      </c>
      <c r="B6" s="589"/>
      <c r="C6" s="59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51"/>
      <c r="N6" s="70"/>
      <c r="P6" s="26" t="s">
        <v>15</v>
      </c>
      <c r="Q6" s="858" t="str">
        <f>IF(Q5=0," ",CHOOSE(WEEKDAY(Q5,2),"Понедельник","Вторник","Среда","Четверг","Пятница","Суббота","Воскресенье"))</f>
        <v>Среда</v>
      </c>
      <c r="R6" s="559"/>
      <c r="T6" s="711" t="s">
        <v>16</v>
      </c>
      <c r="U6" s="705"/>
      <c r="V6" s="742" t="s">
        <v>17</v>
      </c>
      <c r="W6" s="74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17" t="str">
        <f>IFERROR(VLOOKUP(DeliveryAddress,Table,3,0),1)</f>
        <v>4</v>
      </c>
      <c r="E7" s="618"/>
      <c r="F7" s="618"/>
      <c r="G7" s="618"/>
      <c r="H7" s="618"/>
      <c r="I7" s="618"/>
      <c r="J7" s="618"/>
      <c r="K7" s="618"/>
      <c r="L7" s="618"/>
      <c r="M7" s="619"/>
      <c r="N7" s="71"/>
      <c r="P7" s="26"/>
      <c r="Q7" s="46"/>
      <c r="R7" s="46"/>
      <c r="T7" s="557"/>
      <c r="U7" s="705"/>
      <c r="V7" s="744"/>
      <c r="W7" s="745"/>
      <c r="AB7" s="57"/>
      <c r="AC7" s="57"/>
      <c r="AD7" s="57"/>
      <c r="AE7" s="57"/>
    </row>
    <row r="8" spans="1:32" s="17" customFormat="1" ht="25.5" customHeight="1" x14ac:dyDescent="0.2">
      <c r="A8" s="874" t="s">
        <v>18</v>
      </c>
      <c r="B8" s="554"/>
      <c r="C8" s="555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72"/>
      <c r="P8" s="26" t="s">
        <v>19</v>
      </c>
      <c r="Q8" s="654">
        <v>0.41666666666666669</v>
      </c>
      <c r="R8" s="619"/>
      <c r="T8" s="557"/>
      <c r="U8" s="705"/>
      <c r="V8" s="744"/>
      <c r="W8" s="745"/>
      <c r="AB8" s="57"/>
      <c r="AC8" s="57"/>
      <c r="AD8" s="57"/>
      <c r="AE8" s="57"/>
    </row>
    <row r="9" spans="1:32" s="17" customFormat="1" ht="39.950000000000003" customHeight="1" x14ac:dyDescent="0.2">
      <c r="A9" s="7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751"/>
      <c r="E9" s="561"/>
      <c r="F9" s="7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67"/>
      <c r="P9" s="29" t="s">
        <v>20</v>
      </c>
      <c r="Q9" s="648"/>
      <c r="R9" s="649"/>
      <c r="T9" s="557"/>
      <c r="U9" s="705"/>
      <c r="V9" s="746"/>
      <c r="W9" s="74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751"/>
      <c r="E10" s="561"/>
      <c r="F10" s="7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73" t="str">
        <f>IFERROR(VLOOKUP($D$10,Proxy,2,FALSE),"")</f>
        <v/>
      </c>
      <c r="I10" s="557"/>
      <c r="J10" s="557"/>
      <c r="K10" s="557"/>
      <c r="L10" s="557"/>
      <c r="M10" s="557"/>
      <c r="N10" s="68"/>
      <c r="P10" s="29" t="s">
        <v>21</v>
      </c>
      <c r="Q10" s="712"/>
      <c r="R10" s="713"/>
      <c r="U10" s="26" t="s">
        <v>22</v>
      </c>
      <c r="V10" s="756" t="s">
        <v>23</v>
      </c>
      <c r="W10" s="74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650"/>
      <c r="R11" s="651"/>
      <c r="U11" s="26" t="s">
        <v>26</v>
      </c>
      <c r="V11" s="839" t="s">
        <v>27</v>
      </c>
      <c r="W11" s="64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50" t="s">
        <v>28</v>
      </c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L12" s="589"/>
      <c r="M12" s="590"/>
      <c r="N12" s="73"/>
      <c r="P12" s="26" t="s">
        <v>29</v>
      </c>
      <c r="Q12" s="654"/>
      <c r="R12" s="619"/>
      <c r="S12" s="27"/>
      <c r="U12" s="26"/>
      <c r="V12" s="582"/>
      <c r="W12" s="557"/>
      <c r="AB12" s="57"/>
      <c r="AC12" s="57"/>
      <c r="AD12" s="57"/>
      <c r="AE12" s="57"/>
    </row>
    <row r="13" spans="1:32" s="17" customFormat="1" ht="23.25" customHeight="1" x14ac:dyDescent="0.2">
      <c r="A13" s="750" t="s">
        <v>30</v>
      </c>
      <c r="B13" s="589"/>
      <c r="C13" s="589"/>
      <c r="D13" s="589"/>
      <c r="E13" s="589"/>
      <c r="F13" s="589"/>
      <c r="G13" s="589"/>
      <c r="H13" s="589"/>
      <c r="I13" s="589"/>
      <c r="J13" s="589"/>
      <c r="K13" s="589"/>
      <c r="L13" s="589"/>
      <c r="M13" s="590"/>
      <c r="N13" s="73"/>
      <c r="O13" s="29"/>
      <c r="P13" s="29" t="s">
        <v>31</v>
      </c>
      <c r="Q13" s="839"/>
      <c r="R13" s="64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50" t="s">
        <v>32</v>
      </c>
      <c r="B14" s="589"/>
      <c r="C14" s="589"/>
      <c r="D14" s="589"/>
      <c r="E14" s="589"/>
      <c r="F14" s="589"/>
      <c r="G14" s="589"/>
      <c r="H14" s="589"/>
      <c r="I14" s="589"/>
      <c r="J14" s="589"/>
      <c r="K14" s="589"/>
      <c r="L14" s="589"/>
      <c r="M14" s="590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33" t="s">
        <v>33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 s="589"/>
      <c r="M15" s="590"/>
      <c r="N15" s="74"/>
      <c r="P15" s="753" t="s">
        <v>34</v>
      </c>
      <c r="Q15" s="582"/>
      <c r="R15" s="582"/>
      <c r="S15" s="582"/>
      <c r="T15" s="582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4"/>
      <c r="Q16" s="754"/>
      <c r="R16" s="754"/>
      <c r="S16" s="754"/>
      <c r="T16" s="75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9" t="s">
        <v>35</v>
      </c>
      <c r="B17" s="599" t="s">
        <v>36</v>
      </c>
      <c r="C17" s="682" t="s">
        <v>37</v>
      </c>
      <c r="D17" s="599" t="s">
        <v>38</v>
      </c>
      <c r="E17" s="643"/>
      <c r="F17" s="599" t="s">
        <v>39</v>
      </c>
      <c r="G17" s="599" t="s">
        <v>40</v>
      </c>
      <c r="H17" s="599" t="s">
        <v>41</v>
      </c>
      <c r="I17" s="599" t="s">
        <v>42</v>
      </c>
      <c r="J17" s="599" t="s">
        <v>43</v>
      </c>
      <c r="K17" s="599" t="s">
        <v>44</v>
      </c>
      <c r="L17" s="599" t="s">
        <v>45</v>
      </c>
      <c r="M17" s="599" t="s">
        <v>46</v>
      </c>
      <c r="N17" s="599" t="s">
        <v>47</v>
      </c>
      <c r="O17" s="599" t="s">
        <v>48</v>
      </c>
      <c r="P17" s="599" t="s">
        <v>49</v>
      </c>
      <c r="Q17" s="642"/>
      <c r="R17" s="642"/>
      <c r="S17" s="642"/>
      <c r="T17" s="643"/>
      <c r="U17" s="873" t="s">
        <v>50</v>
      </c>
      <c r="V17" s="590"/>
      <c r="W17" s="599" t="s">
        <v>51</v>
      </c>
      <c r="X17" s="599" t="s">
        <v>52</v>
      </c>
      <c r="Y17" s="871" t="s">
        <v>53</v>
      </c>
      <c r="Z17" s="781" t="s">
        <v>54</v>
      </c>
      <c r="AA17" s="771" t="s">
        <v>55</v>
      </c>
      <c r="AB17" s="771" t="s">
        <v>56</v>
      </c>
      <c r="AC17" s="771" t="s">
        <v>57</v>
      </c>
      <c r="AD17" s="771" t="s">
        <v>58</v>
      </c>
      <c r="AE17" s="830"/>
      <c r="AF17" s="831"/>
      <c r="AG17" s="77"/>
      <c r="BD17" s="76" t="s">
        <v>59</v>
      </c>
    </row>
    <row r="18" spans="1:68" ht="14.25" customHeight="1" x14ac:dyDescent="0.2">
      <c r="A18" s="600"/>
      <c r="B18" s="600"/>
      <c r="C18" s="600"/>
      <c r="D18" s="644"/>
      <c r="E18" s="646"/>
      <c r="F18" s="600"/>
      <c r="G18" s="600"/>
      <c r="H18" s="600"/>
      <c r="I18" s="600"/>
      <c r="J18" s="600"/>
      <c r="K18" s="600"/>
      <c r="L18" s="600"/>
      <c r="M18" s="600"/>
      <c r="N18" s="600"/>
      <c r="O18" s="600"/>
      <c r="P18" s="644"/>
      <c r="Q18" s="645"/>
      <c r="R18" s="645"/>
      <c r="S18" s="645"/>
      <c r="T18" s="646"/>
      <c r="U18" s="78" t="s">
        <v>60</v>
      </c>
      <c r="V18" s="78" t="s">
        <v>61</v>
      </c>
      <c r="W18" s="600"/>
      <c r="X18" s="600"/>
      <c r="Y18" s="872"/>
      <c r="Z18" s="782"/>
      <c r="AA18" s="772"/>
      <c r="AB18" s="772"/>
      <c r="AC18" s="772"/>
      <c r="AD18" s="832"/>
      <c r="AE18" s="833"/>
      <c r="AF18" s="834"/>
      <c r="AG18" s="77"/>
      <c r="BD18" s="76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52"/>
      <c r="AB19" s="52"/>
      <c r="AC19" s="52"/>
    </row>
    <row r="20" spans="1:68" ht="16.5" hidden="1" customHeight="1" x14ac:dyDescent="0.25">
      <c r="A20" s="562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62"/>
      <c r="AB20" s="62"/>
      <c r="AC20" s="62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58">
        <v>4680115886643</v>
      </c>
      <c r="E22" s="559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73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4"/>
      <c r="R22" s="564"/>
      <c r="S22" s="564"/>
      <c r="T22" s="565"/>
      <c r="U22" s="37"/>
      <c r="V22" s="37"/>
      <c r="W22" s="38" t="s">
        <v>68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53" t="s">
        <v>70</v>
      </c>
      <c r="Q23" s="554"/>
      <c r="R23" s="554"/>
      <c r="S23" s="554"/>
      <c r="T23" s="554"/>
      <c r="U23" s="554"/>
      <c r="V23" s="555"/>
      <c r="W23" s="40" t="s">
        <v>71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53" t="s">
        <v>70</v>
      </c>
      <c r="Q24" s="554"/>
      <c r="R24" s="554"/>
      <c r="S24" s="554"/>
      <c r="T24" s="554"/>
      <c r="U24" s="554"/>
      <c r="V24" s="555"/>
      <c r="W24" s="40" t="s">
        <v>68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63"/>
      <c r="AB25" s="63"/>
      <c r="AC25" s="63"/>
    </row>
    <row r="26" spans="1:68" ht="27" hidden="1" customHeight="1" x14ac:dyDescent="0.25">
      <c r="A26" s="60" t="s">
        <v>73</v>
      </c>
      <c r="B26" s="60" t="s">
        <v>74</v>
      </c>
      <c r="C26" s="34">
        <v>4301051866</v>
      </c>
      <c r="D26" s="558">
        <v>4680115885912</v>
      </c>
      <c r="E26" s="559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75</v>
      </c>
      <c r="L26" s="35"/>
      <c r="M26" s="36" t="s">
        <v>76</v>
      </c>
      <c r="N26" s="36"/>
      <c r="O26" s="35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7"/>
      <c r="V26" s="37"/>
      <c r="W26" s="38" t="s">
        <v>68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77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78</v>
      </c>
      <c r="B27" s="60" t="s">
        <v>79</v>
      </c>
      <c r="C27" s="34">
        <v>4301051776</v>
      </c>
      <c r="D27" s="558">
        <v>4607091388237</v>
      </c>
      <c r="E27" s="559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75</v>
      </c>
      <c r="L27" s="35"/>
      <c r="M27" s="36" t="s">
        <v>76</v>
      </c>
      <c r="N27" s="36"/>
      <c r="O27" s="35">
        <v>40</v>
      </c>
      <c r="P27" s="7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80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58">
        <v>4680115886230</v>
      </c>
      <c r="E28" s="559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75</v>
      </c>
      <c r="L28" s="35"/>
      <c r="M28" s="36" t="s">
        <v>67</v>
      </c>
      <c r="N28" s="36"/>
      <c r="O28" s="35">
        <v>40</v>
      </c>
      <c r="P28" s="58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7"/>
      <c r="V28" s="37"/>
      <c r="W28" s="38" t="s">
        <v>68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58">
        <v>4680115886247</v>
      </c>
      <c r="E29" s="559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75</v>
      </c>
      <c r="L29" s="35"/>
      <c r="M29" s="36" t="s">
        <v>67</v>
      </c>
      <c r="N29" s="36"/>
      <c r="O29" s="35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7"/>
      <c r="V29" s="37"/>
      <c r="W29" s="38" t="s">
        <v>68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58">
        <v>4680115885905</v>
      </c>
      <c r="E30" s="559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75</v>
      </c>
      <c r="L30" s="35"/>
      <c r="M30" s="36" t="s">
        <v>67</v>
      </c>
      <c r="N30" s="36"/>
      <c r="O30" s="35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7"/>
      <c r="V30" s="37"/>
      <c r="W30" s="38" t="s">
        <v>68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4301051851</v>
      </c>
      <c r="D31" s="558">
        <v>4607091388244</v>
      </c>
      <c r="E31" s="559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75</v>
      </c>
      <c r="L31" s="35"/>
      <c r="M31" s="36" t="s">
        <v>92</v>
      </c>
      <c r="N31" s="36"/>
      <c r="O31" s="35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7"/>
      <c r="V31" s="37"/>
      <c r="W31" s="38" t="s">
        <v>68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66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53" t="s">
        <v>70</v>
      </c>
      <c r="Q32" s="554"/>
      <c r="R32" s="554"/>
      <c r="S32" s="554"/>
      <c r="T32" s="554"/>
      <c r="U32" s="554"/>
      <c r="V32" s="555"/>
      <c r="W32" s="40" t="s">
        <v>71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7"/>
      <c r="P33" s="553" t="s">
        <v>70</v>
      </c>
      <c r="Q33" s="554"/>
      <c r="R33" s="554"/>
      <c r="S33" s="554"/>
      <c r="T33" s="554"/>
      <c r="U33" s="554"/>
      <c r="V33" s="555"/>
      <c r="W33" s="40" t="s">
        <v>68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58">
        <v>4607091388503</v>
      </c>
      <c r="E35" s="559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75</v>
      </c>
      <c r="L35" s="35"/>
      <c r="M35" s="36" t="s">
        <v>97</v>
      </c>
      <c r="N35" s="36"/>
      <c r="O35" s="35">
        <v>120</v>
      </c>
      <c r="P35" s="7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7"/>
      <c r="V35" s="37"/>
      <c r="W35" s="38" t="s">
        <v>68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66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53" t="s">
        <v>70</v>
      </c>
      <c r="Q36" s="554"/>
      <c r="R36" s="554"/>
      <c r="S36" s="554"/>
      <c r="T36" s="554"/>
      <c r="U36" s="554"/>
      <c r="V36" s="555"/>
      <c r="W36" s="40" t="s">
        <v>71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7"/>
      <c r="P37" s="553" t="s">
        <v>70</v>
      </c>
      <c r="Q37" s="554"/>
      <c r="R37" s="554"/>
      <c r="S37" s="554"/>
      <c r="T37" s="554"/>
      <c r="U37" s="554"/>
      <c r="V37" s="555"/>
      <c r="W37" s="40" t="s">
        <v>68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52"/>
      <c r="AB38" s="52"/>
      <c r="AC38" s="52"/>
    </row>
    <row r="39" spans="1:68" ht="16.5" hidden="1" customHeight="1" x14ac:dyDescent="0.25">
      <c r="A39" s="562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62"/>
      <c r="AB39" s="62"/>
      <c r="AC39" s="62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63"/>
      <c r="AB40" s="63"/>
      <c r="AC40" s="63"/>
    </row>
    <row r="41" spans="1:68" ht="16.5" hidden="1" customHeight="1" x14ac:dyDescent="0.25">
      <c r="A41" s="60" t="s">
        <v>103</v>
      </c>
      <c r="B41" s="60" t="s">
        <v>104</v>
      </c>
      <c r="C41" s="34">
        <v>4301011380</v>
      </c>
      <c r="D41" s="558">
        <v>4607091385670</v>
      </c>
      <c r="E41" s="559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7"/>
      <c r="V41" s="37"/>
      <c r="W41" s="38" t="s">
        <v>68</v>
      </c>
      <c r="X41" s="56">
        <v>0</v>
      </c>
      <c r="Y41" s="53">
        <f>IFERROR(IF(X41="",0,CEILING((X41/$H41),1)*$H41),"")</f>
        <v>0</v>
      </c>
      <c r="Z41" s="39" t="str">
        <f>IFERROR(IF(Y41=0,"",ROUNDUP(Y41/H41,0)*0.01898),"")</f>
        <v/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58">
        <v>4607091385687</v>
      </c>
      <c r="E42" s="559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76</v>
      </c>
      <c r="N42" s="36"/>
      <c r="O42" s="35">
        <v>50</v>
      </c>
      <c r="P42" s="61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7"/>
      <c r="V42" s="37"/>
      <c r="W42" s="38" t="s">
        <v>68</v>
      </c>
      <c r="X42" s="56">
        <v>100</v>
      </c>
      <c r="Y42" s="53">
        <f>IFERROR(IF(X42="",0,CEILING((X42/$H42),1)*$H42),"")</f>
        <v>100</v>
      </c>
      <c r="Z42" s="39">
        <f>IFERROR(IF(Y42=0,"",ROUNDUP(Y42/H42,0)*0.00902),"")</f>
        <v>0.22550000000000001</v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105.25</v>
      </c>
      <c r="BN42" s="75">
        <f>IFERROR(Y42*I42/H42,"0")</f>
        <v>105.25</v>
      </c>
      <c r="BO42" s="75">
        <f>IFERROR(1/J42*(X42/H42),"0")</f>
        <v>0.18939393939393939</v>
      </c>
      <c r="BP42" s="75">
        <f>IFERROR(1/J42*(Y42/H42),"0")</f>
        <v>0.18939393939393939</v>
      </c>
    </row>
    <row r="43" spans="1:68" ht="27" hidden="1" customHeight="1" x14ac:dyDescent="0.25">
      <c r="A43" s="60" t="s">
        <v>111</v>
      </c>
      <c r="B43" s="60" t="s">
        <v>112</v>
      </c>
      <c r="C43" s="34">
        <v>4301011565</v>
      </c>
      <c r="D43" s="558">
        <v>4680115882539</v>
      </c>
      <c r="E43" s="559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76</v>
      </c>
      <c r="N43" s="36"/>
      <c r="O43" s="35">
        <v>50</v>
      </c>
      <c r="P43" s="7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7"/>
      <c r="V43" s="37"/>
      <c r="W43" s="38" t="s">
        <v>68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66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53" t="s">
        <v>70</v>
      </c>
      <c r="Q44" s="554"/>
      <c r="R44" s="554"/>
      <c r="S44" s="554"/>
      <c r="T44" s="554"/>
      <c r="U44" s="554"/>
      <c r="V44" s="555"/>
      <c r="W44" s="40" t="s">
        <v>71</v>
      </c>
      <c r="X44" s="41">
        <f>IFERROR(X41/H41,"0")+IFERROR(X42/H42,"0")+IFERROR(X43/H43,"0")</f>
        <v>25</v>
      </c>
      <c r="Y44" s="41">
        <f>IFERROR(Y41/H41,"0")+IFERROR(Y42/H42,"0")+IFERROR(Y43/H43,"0")</f>
        <v>25</v>
      </c>
      <c r="Z44" s="41">
        <f>IFERROR(IF(Z41="",0,Z41),"0")+IFERROR(IF(Z42="",0,Z42),"0")+IFERROR(IF(Z43="",0,Z43),"0")</f>
        <v>0.22550000000000001</v>
      </c>
      <c r="AA44" s="64"/>
      <c r="AB44" s="64"/>
      <c r="AC44" s="64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7"/>
      <c r="P45" s="553" t="s">
        <v>70</v>
      </c>
      <c r="Q45" s="554"/>
      <c r="R45" s="554"/>
      <c r="S45" s="554"/>
      <c r="T45" s="554"/>
      <c r="U45" s="554"/>
      <c r="V45" s="555"/>
      <c r="W45" s="40" t="s">
        <v>68</v>
      </c>
      <c r="X45" s="41">
        <f>IFERROR(SUM(X41:X43),"0")</f>
        <v>100</v>
      </c>
      <c r="Y45" s="41">
        <f>IFERROR(SUM(Y41:Y43),"0")</f>
        <v>100</v>
      </c>
      <c r="Z45" s="40"/>
      <c r="AA45" s="64"/>
      <c r="AB45" s="64"/>
      <c r="AC45" s="64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58">
        <v>4680115884915</v>
      </c>
      <c r="E47" s="559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75</v>
      </c>
      <c r="L47" s="35"/>
      <c r="M47" s="36" t="s">
        <v>76</v>
      </c>
      <c r="N47" s="36"/>
      <c r="O47" s="35">
        <v>40</v>
      </c>
      <c r="P47" s="6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7"/>
      <c r="V47" s="37"/>
      <c r="W47" s="38" t="s">
        <v>68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66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53" t="s">
        <v>70</v>
      </c>
      <c r="Q48" s="554"/>
      <c r="R48" s="554"/>
      <c r="S48" s="554"/>
      <c r="T48" s="554"/>
      <c r="U48" s="554"/>
      <c r="V48" s="555"/>
      <c r="W48" s="40" t="s">
        <v>71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7"/>
      <c r="P49" s="553" t="s">
        <v>70</v>
      </c>
      <c r="Q49" s="554"/>
      <c r="R49" s="554"/>
      <c r="S49" s="554"/>
      <c r="T49" s="554"/>
      <c r="U49" s="554"/>
      <c r="V49" s="555"/>
      <c r="W49" s="40" t="s">
        <v>68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562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62"/>
      <c r="AB50" s="62"/>
      <c r="AC50" s="62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63"/>
      <c r="AB51" s="63"/>
      <c r="AC51" s="63"/>
    </row>
    <row r="52" spans="1:68" ht="27" hidden="1" customHeight="1" x14ac:dyDescent="0.25">
      <c r="A52" s="60" t="s">
        <v>117</v>
      </c>
      <c r="B52" s="60" t="s">
        <v>118</v>
      </c>
      <c r="C52" s="34">
        <v>4301012030</v>
      </c>
      <c r="D52" s="558">
        <v>4680115885882</v>
      </c>
      <c r="E52" s="559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76</v>
      </c>
      <c r="N52" s="36"/>
      <c r="O52" s="35">
        <v>50</v>
      </c>
      <c r="P52" s="6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7"/>
      <c r="V52" s="37"/>
      <c r="W52" s="38" t="s">
        <v>68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58">
        <v>4680115881426</v>
      </c>
      <c r="E53" s="559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7"/>
      <c r="V53" s="37"/>
      <c r="W53" s="38" t="s">
        <v>68</v>
      </c>
      <c r="X53" s="56">
        <v>300</v>
      </c>
      <c r="Y53" s="53">
        <f t="shared" si="6"/>
        <v>302.40000000000003</v>
      </c>
      <c r="Z53" s="39">
        <f>IFERROR(IF(Y53=0,"",ROUNDUP(Y53/H53,0)*0.01898),"")</f>
        <v>0.53144000000000002</v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312.08333333333331</v>
      </c>
      <c r="BN53" s="75">
        <f t="shared" si="8"/>
        <v>314.58000000000004</v>
      </c>
      <c r="BO53" s="75">
        <f t="shared" si="9"/>
        <v>0.43402777777777773</v>
      </c>
      <c r="BP53" s="75">
        <f t="shared" si="10"/>
        <v>0.4375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58">
        <v>4680115880283</v>
      </c>
      <c r="E54" s="559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126</v>
      </c>
      <c r="B55" s="60" t="s">
        <v>127</v>
      </c>
      <c r="C55" s="34">
        <v>4301011806</v>
      </c>
      <c r="D55" s="558">
        <v>4680115881525</v>
      </c>
      <c r="E55" s="559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6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7"/>
      <c r="V55" s="37"/>
      <c r="W55" s="38" t="s">
        <v>68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58">
        <v>4680115885899</v>
      </c>
      <c r="E56" s="559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75</v>
      </c>
      <c r="L56" s="35"/>
      <c r="M56" s="36" t="s">
        <v>92</v>
      </c>
      <c r="N56" s="36"/>
      <c r="O56" s="35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7"/>
      <c r="V56" s="37"/>
      <c r="W56" s="38" t="s">
        <v>68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58">
        <v>4680115881419</v>
      </c>
      <c r="E57" s="559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7"/>
      <c r="V57" s="37"/>
      <c r="W57" s="38" t="s">
        <v>68</v>
      </c>
      <c r="X57" s="56">
        <v>400</v>
      </c>
      <c r="Y57" s="53">
        <f t="shared" si="6"/>
        <v>400.5</v>
      </c>
      <c r="Z57" s="39">
        <f>IFERROR(IF(Y57=0,"",ROUNDUP(Y57/H57,0)*0.00902),"")</f>
        <v>0.80278000000000005</v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418.66666666666669</v>
      </c>
      <c r="BN57" s="75">
        <f t="shared" si="8"/>
        <v>419.19</v>
      </c>
      <c r="BO57" s="75">
        <f t="shared" si="9"/>
        <v>0.67340067340067344</v>
      </c>
      <c r="BP57" s="75">
        <f t="shared" si="10"/>
        <v>0.67424242424242431</v>
      </c>
    </row>
    <row r="58" spans="1:68" x14ac:dyDescent="0.2">
      <c r="A58" s="566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53" t="s">
        <v>70</v>
      </c>
      <c r="Q58" s="554"/>
      <c r="R58" s="554"/>
      <c r="S58" s="554"/>
      <c r="T58" s="554"/>
      <c r="U58" s="554"/>
      <c r="V58" s="555"/>
      <c r="W58" s="40" t="s">
        <v>71</v>
      </c>
      <c r="X58" s="41">
        <f>IFERROR(X52/H52,"0")+IFERROR(X53/H53,"0")+IFERROR(X54/H54,"0")+IFERROR(X55/H55,"0")+IFERROR(X56/H56,"0")+IFERROR(X57/H57,"0")</f>
        <v>116.66666666666666</v>
      </c>
      <c r="Y58" s="41">
        <f>IFERROR(Y52/H52,"0")+IFERROR(Y53/H53,"0")+IFERROR(Y54/H54,"0")+IFERROR(Y55/H55,"0")+IFERROR(Y56/H56,"0")+IFERROR(Y57/H57,"0")</f>
        <v>117</v>
      </c>
      <c r="Z58" s="41">
        <f>IFERROR(IF(Z52="",0,Z52),"0")+IFERROR(IF(Z53="",0,Z53),"0")+IFERROR(IF(Z54="",0,Z54),"0")+IFERROR(IF(Z55="",0,Z55),"0")+IFERROR(IF(Z56="",0,Z56),"0")+IFERROR(IF(Z57="",0,Z57),"0")</f>
        <v>1.3342200000000002</v>
      </c>
      <c r="AA58" s="64"/>
      <c r="AB58" s="64"/>
      <c r="AC58" s="64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7"/>
      <c r="P59" s="553" t="s">
        <v>70</v>
      </c>
      <c r="Q59" s="554"/>
      <c r="R59" s="554"/>
      <c r="S59" s="554"/>
      <c r="T59" s="554"/>
      <c r="U59" s="554"/>
      <c r="V59" s="555"/>
      <c r="W59" s="40" t="s">
        <v>68</v>
      </c>
      <c r="X59" s="41">
        <f>IFERROR(SUM(X52:X57),"0")</f>
        <v>700</v>
      </c>
      <c r="Y59" s="41">
        <f>IFERROR(SUM(Y52:Y57),"0")</f>
        <v>702.90000000000009</v>
      </c>
      <c r="Z59" s="40"/>
      <c r="AA59" s="64"/>
      <c r="AB59" s="64"/>
      <c r="AC59" s="64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58">
        <v>4680115881440</v>
      </c>
      <c r="E61" s="559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73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7"/>
      <c r="V61" s="37"/>
      <c r="W61" s="38" t="s">
        <v>68</v>
      </c>
      <c r="X61" s="56">
        <v>100</v>
      </c>
      <c r="Y61" s="53">
        <f>IFERROR(IF(X61="",0,CEILING((X61/$H61),1)*$H61),"")</f>
        <v>108</v>
      </c>
      <c r="Z61" s="39">
        <f>IFERROR(IF(Y61=0,"",ROUNDUP(Y61/H61,0)*0.01898),"")</f>
        <v>0.1898</v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104.02777777777777</v>
      </c>
      <c r="BN61" s="75">
        <f>IFERROR(Y61*I61/H61,"0")</f>
        <v>112.34999999999998</v>
      </c>
      <c r="BO61" s="75">
        <f>IFERROR(1/J61*(X61/H61),"0")</f>
        <v>0.14467592592592593</v>
      </c>
      <c r="BP61" s="75">
        <f>IFERROR(1/J61*(Y61/H61),"0")</f>
        <v>0.15625</v>
      </c>
    </row>
    <row r="62" spans="1:68" ht="16.5" hidden="1" customHeight="1" x14ac:dyDescent="0.25">
      <c r="A62" s="60" t="s">
        <v>138</v>
      </c>
      <c r="B62" s="60" t="s">
        <v>139</v>
      </c>
      <c r="C62" s="34">
        <v>4301020358</v>
      </c>
      <c r="D62" s="558">
        <v>4680115885950</v>
      </c>
      <c r="E62" s="559"/>
      <c r="F62" s="59">
        <v>0.37</v>
      </c>
      <c r="G62" s="35">
        <v>6</v>
      </c>
      <c r="H62" s="59">
        <v>2.2200000000000002</v>
      </c>
      <c r="I62" s="59">
        <v>2.4</v>
      </c>
      <c r="J62" s="35">
        <v>182</v>
      </c>
      <c r="K62" s="35" t="s">
        <v>75</v>
      </c>
      <c r="L62" s="35"/>
      <c r="M62" s="36" t="s">
        <v>76</v>
      </c>
      <c r="N62" s="36"/>
      <c r="O62" s="35">
        <v>50</v>
      </c>
      <c r="P62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4"/>
      <c r="R62" s="564"/>
      <c r="S62" s="564"/>
      <c r="T62" s="565"/>
      <c r="U62" s="37"/>
      <c r="V62" s="37"/>
      <c r="W62" s="38" t="s">
        <v>68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/>
      <c r="AB62" s="66"/>
      <c r="AC62" s="119" t="s">
        <v>137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27" hidden="1" customHeight="1" x14ac:dyDescent="0.25">
      <c r="A63" s="60" t="s">
        <v>140</v>
      </c>
      <c r="B63" s="60" t="s">
        <v>141</v>
      </c>
      <c r="C63" s="34">
        <v>4301020296</v>
      </c>
      <c r="D63" s="558">
        <v>4680115881433</v>
      </c>
      <c r="E63" s="559"/>
      <c r="F63" s="59">
        <v>0.45</v>
      </c>
      <c r="G63" s="35">
        <v>6</v>
      </c>
      <c r="H63" s="59">
        <v>2.7</v>
      </c>
      <c r="I63" s="59">
        <v>2.88</v>
      </c>
      <c r="J63" s="35">
        <v>182</v>
      </c>
      <c r="K63" s="35" t="s">
        <v>75</v>
      </c>
      <c r="L63" s="35"/>
      <c r="M63" s="36" t="s">
        <v>106</v>
      </c>
      <c r="N63" s="36"/>
      <c r="O63" s="35">
        <v>50</v>
      </c>
      <c r="P63" s="64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4"/>
      <c r="R63" s="564"/>
      <c r="S63" s="564"/>
      <c r="T63" s="565"/>
      <c r="U63" s="37"/>
      <c r="V63" s="37"/>
      <c r="W63" s="38" t="s">
        <v>68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x14ac:dyDescent="0.2">
      <c r="A64" s="566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53" t="s">
        <v>70</v>
      </c>
      <c r="Q64" s="554"/>
      <c r="R64" s="554"/>
      <c r="S64" s="554"/>
      <c r="T64" s="554"/>
      <c r="U64" s="554"/>
      <c r="V64" s="555"/>
      <c r="W64" s="40" t="s">
        <v>71</v>
      </c>
      <c r="X64" s="41">
        <f>IFERROR(X61/H61,"0")+IFERROR(X62/H62,"0")+IFERROR(X63/H63,"0")</f>
        <v>9.2592592592592595</v>
      </c>
      <c r="Y64" s="41">
        <f>IFERROR(Y61/H61,"0")+IFERROR(Y62/H62,"0")+IFERROR(Y63/H63,"0")</f>
        <v>10</v>
      </c>
      <c r="Z64" s="41">
        <f>IFERROR(IF(Z61="",0,Z61),"0")+IFERROR(IF(Z62="",0,Z62),"0")+IFERROR(IF(Z63="",0,Z63),"0")</f>
        <v>0.1898</v>
      </c>
      <c r="AA64" s="64"/>
      <c r="AB64" s="64"/>
      <c r="AC64" s="64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7"/>
      <c r="P65" s="553" t="s">
        <v>70</v>
      </c>
      <c r="Q65" s="554"/>
      <c r="R65" s="554"/>
      <c r="S65" s="554"/>
      <c r="T65" s="554"/>
      <c r="U65" s="554"/>
      <c r="V65" s="555"/>
      <c r="W65" s="40" t="s">
        <v>68</v>
      </c>
      <c r="X65" s="41">
        <f>IFERROR(SUM(X61:X63),"0")</f>
        <v>100</v>
      </c>
      <c r="Y65" s="41">
        <f>IFERROR(SUM(Y61:Y63),"0")</f>
        <v>108</v>
      </c>
      <c r="Z65" s="40"/>
      <c r="AA65" s="64"/>
      <c r="AB65" s="64"/>
      <c r="AC65" s="64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63"/>
      <c r="AB66" s="63"/>
      <c r="AC66" s="63"/>
    </row>
    <row r="67" spans="1:68" ht="27" hidden="1" customHeight="1" x14ac:dyDescent="0.25">
      <c r="A67" s="60" t="s">
        <v>142</v>
      </c>
      <c r="B67" s="60" t="s">
        <v>143</v>
      </c>
      <c r="C67" s="34">
        <v>4301031243</v>
      </c>
      <c r="D67" s="558">
        <v>4680115885073</v>
      </c>
      <c r="E67" s="559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66</v>
      </c>
      <c r="L67" s="35"/>
      <c r="M67" s="36" t="s">
        <v>67</v>
      </c>
      <c r="N67" s="36"/>
      <c r="O67" s="35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4"/>
      <c r="R67" s="564"/>
      <c r="S67" s="564"/>
      <c r="T67" s="565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3" t="s">
        <v>144</v>
      </c>
      <c r="AG67" s="75"/>
      <c r="AJ67" s="79"/>
      <c r="AK67" s="79">
        <v>0</v>
      </c>
      <c r="BB67" s="124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hidden="1" customHeight="1" x14ac:dyDescent="0.25">
      <c r="A68" s="60" t="s">
        <v>145</v>
      </c>
      <c r="B68" s="60" t="s">
        <v>146</v>
      </c>
      <c r="C68" s="34">
        <v>4301031241</v>
      </c>
      <c r="D68" s="558">
        <v>4680115885059</v>
      </c>
      <c r="E68" s="559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4"/>
      <c r="R68" s="564"/>
      <c r="S68" s="564"/>
      <c r="T68" s="565"/>
      <c r="U68" s="37"/>
      <c r="V68" s="37"/>
      <c r="W68" s="38" t="s">
        <v>68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148</v>
      </c>
      <c r="B69" s="60" t="s">
        <v>149</v>
      </c>
      <c r="C69" s="34">
        <v>4301031316</v>
      </c>
      <c r="D69" s="558">
        <v>4680115885097</v>
      </c>
      <c r="E69" s="559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4"/>
      <c r="R69" s="564"/>
      <c r="S69" s="564"/>
      <c r="T69" s="565"/>
      <c r="U69" s="37"/>
      <c r="V69" s="37"/>
      <c r="W69" s="38" t="s">
        <v>68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idden="1" x14ac:dyDescent="0.2">
      <c r="A70" s="566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53" t="s">
        <v>70</v>
      </c>
      <c r="Q70" s="554"/>
      <c r="R70" s="554"/>
      <c r="S70" s="554"/>
      <c r="T70" s="554"/>
      <c r="U70" s="554"/>
      <c r="V70" s="555"/>
      <c r="W70" s="40" t="s">
        <v>71</v>
      </c>
      <c r="X70" s="41">
        <f>IFERROR(X67/H67,"0")+IFERROR(X68/H68,"0")+IFERROR(X69/H69,"0")</f>
        <v>0</v>
      </c>
      <c r="Y70" s="41">
        <f>IFERROR(Y67/H67,"0")+IFERROR(Y68/H68,"0")+IFERROR(Y69/H69,"0")</f>
        <v>0</v>
      </c>
      <c r="Z70" s="41">
        <f>IFERROR(IF(Z67="",0,Z67),"0")+IFERROR(IF(Z68="",0,Z68),"0")+IFERROR(IF(Z69="",0,Z69),"0")</f>
        <v>0</v>
      </c>
      <c r="AA70" s="64"/>
      <c r="AB70" s="64"/>
      <c r="AC70" s="64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7"/>
      <c r="P71" s="553" t="s">
        <v>70</v>
      </c>
      <c r="Q71" s="554"/>
      <c r="R71" s="554"/>
      <c r="S71" s="554"/>
      <c r="T71" s="554"/>
      <c r="U71" s="554"/>
      <c r="V71" s="555"/>
      <c r="W71" s="40" t="s">
        <v>68</v>
      </c>
      <c r="X71" s="41">
        <f>IFERROR(SUM(X67:X69),"0")</f>
        <v>0</v>
      </c>
      <c r="Y71" s="41">
        <f>IFERROR(SUM(Y67:Y69),"0")</f>
        <v>0</v>
      </c>
      <c r="Z71" s="40"/>
      <c r="AA71" s="64"/>
      <c r="AB71" s="64"/>
      <c r="AC71" s="64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63"/>
      <c r="AB72" s="63"/>
      <c r="AC72" s="63"/>
    </row>
    <row r="73" spans="1:68" ht="16.5" hidden="1" customHeight="1" x14ac:dyDescent="0.25">
      <c r="A73" s="60" t="s">
        <v>151</v>
      </c>
      <c r="B73" s="60" t="s">
        <v>152</v>
      </c>
      <c r="C73" s="34">
        <v>4301051838</v>
      </c>
      <c r="D73" s="558">
        <v>4680115881891</v>
      </c>
      <c r="E73" s="559"/>
      <c r="F73" s="59">
        <v>1.4</v>
      </c>
      <c r="G73" s="35">
        <v>6</v>
      </c>
      <c r="H73" s="59">
        <v>8.4</v>
      </c>
      <c r="I73" s="59">
        <v>8.9190000000000005</v>
      </c>
      <c r="J73" s="35">
        <v>64</v>
      </c>
      <c r="K73" s="35" t="s">
        <v>105</v>
      </c>
      <c r="L73" s="35"/>
      <c r="M73" s="36" t="s">
        <v>76</v>
      </c>
      <c r="N73" s="36"/>
      <c r="O73" s="35">
        <v>40</v>
      </c>
      <c r="P73" s="5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4"/>
      <c r="R73" s="564"/>
      <c r="S73" s="564"/>
      <c r="T73" s="565"/>
      <c r="U73" s="37"/>
      <c r="V73" s="37"/>
      <c r="W73" s="38" t="s">
        <v>68</v>
      </c>
      <c r="X73" s="56">
        <v>0</v>
      </c>
      <c r="Y73" s="53">
        <f>IFERROR(IF(X73="",0,CEILING((X73/$H73),1)*$H73),"")</f>
        <v>0</v>
      </c>
      <c r="Z73" s="39" t="str">
        <f>IFERROR(IF(Y73=0,"",ROUNDUP(Y73/H73,0)*0.01898),"")</f>
        <v/>
      </c>
      <c r="AA73" s="65"/>
      <c r="AB73" s="66"/>
      <c r="AC73" s="129" t="s">
        <v>153</v>
      </c>
      <c r="AG73" s="75"/>
      <c r="AJ73" s="79"/>
      <c r="AK73" s="79">
        <v>0</v>
      </c>
      <c r="BB73" s="130" t="s">
        <v>1</v>
      </c>
      <c r="BM73" s="75">
        <f>IFERROR(X73*I73/H73,"0")</f>
        <v>0</v>
      </c>
      <c r="BN73" s="75">
        <f>IFERROR(Y73*I73/H73,"0")</f>
        <v>0</v>
      </c>
      <c r="BO73" s="75">
        <f>IFERROR(1/J73*(X73/H73),"0")</f>
        <v>0</v>
      </c>
      <c r="BP73" s="75">
        <f>IFERROR(1/J73*(Y73/H73),"0")</f>
        <v>0</v>
      </c>
    </row>
    <row r="74" spans="1:68" ht="27" hidden="1" customHeight="1" x14ac:dyDescent="0.25">
      <c r="A74" s="60" t="s">
        <v>154</v>
      </c>
      <c r="B74" s="60" t="s">
        <v>155</v>
      </c>
      <c r="C74" s="34">
        <v>4301051846</v>
      </c>
      <c r="D74" s="558">
        <v>4680115885769</v>
      </c>
      <c r="E74" s="559"/>
      <c r="F74" s="59">
        <v>1.4</v>
      </c>
      <c r="G74" s="35">
        <v>6</v>
      </c>
      <c r="H74" s="59">
        <v>8.4</v>
      </c>
      <c r="I74" s="59">
        <v>8.8350000000000009</v>
      </c>
      <c r="J74" s="35">
        <v>64</v>
      </c>
      <c r="K74" s="35" t="s">
        <v>105</v>
      </c>
      <c r="L74" s="35"/>
      <c r="M74" s="36" t="s">
        <v>76</v>
      </c>
      <c r="N74" s="36"/>
      <c r="O74" s="35">
        <v>45</v>
      </c>
      <c r="P74" s="69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4"/>
      <c r="R74" s="564"/>
      <c r="S74" s="564"/>
      <c r="T74" s="565"/>
      <c r="U74" s="37"/>
      <c r="V74" s="37"/>
      <c r="W74" s="38" t="s">
        <v>68</v>
      </c>
      <c r="X74" s="56">
        <v>0</v>
      </c>
      <c r="Y74" s="53">
        <f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16.5" hidden="1" customHeight="1" x14ac:dyDescent="0.25">
      <c r="A75" s="60" t="s">
        <v>157</v>
      </c>
      <c r="B75" s="60" t="s">
        <v>158</v>
      </c>
      <c r="C75" s="34">
        <v>4301051837</v>
      </c>
      <c r="D75" s="558">
        <v>4680115884311</v>
      </c>
      <c r="E75" s="559"/>
      <c r="F75" s="59">
        <v>0.3</v>
      </c>
      <c r="G75" s="35">
        <v>6</v>
      </c>
      <c r="H75" s="59">
        <v>1.8</v>
      </c>
      <c r="I75" s="59">
        <v>2.0459999999999998</v>
      </c>
      <c r="J75" s="35">
        <v>182</v>
      </c>
      <c r="K75" s="35" t="s">
        <v>75</v>
      </c>
      <c r="L75" s="35"/>
      <c r="M75" s="36" t="s">
        <v>76</v>
      </c>
      <c r="N75" s="36"/>
      <c r="O75" s="35">
        <v>40</v>
      </c>
      <c r="P75" s="8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4"/>
      <c r="R75" s="564"/>
      <c r="S75" s="564"/>
      <c r="T75" s="565"/>
      <c r="U75" s="37"/>
      <c r="V75" s="37"/>
      <c r="W75" s="38" t="s">
        <v>68</v>
      </c>
      <c r="X75" s="56">
        <v>0</v>
      </c>
      <c r="Y75" s="53">
        <f>IFERROR(IF(X75="",0,CEILING((X75/$H75),1)*$H75),"")</f>
        <v>0</v>
      </c>
      <c r="Z75" s="39" t="str">
        <f>IFERROR(IF(Y75=0,"",ROUNDUP(Y75/H75,0)*0.00651),"")</f>
        <v/>
      </c>
      <c r="AA75" s="65"/>
      <c r="AB75" s="66"/>
      <c r="AC75" s="133" t="s">
        <v>153</v>
      </c>
      <c r="AG75" s="75"/>
      <c r="AJ75" s="79"/>
      <c r="AK75" s="79">
        <v>0</v>
      </c>
      <c r="BB75" s="134" t="s">
        <v>1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hidden="1" customHeight="1" x14ac:dyDescent="0.25">
      <c r="A76" s="60" t="s">
        <v>159</v>
      </c>
      <c r="B76" s="60" t="s">
        <v>160</v>
      </c>
      <c r="C76" s="34">
        <v>4301051844</v>
      </c>
      <c r="D76" s="558">
        <v>4680115885929</v>
      </c>
      <c r="E76" s="559"/>
      <c r="F76" s="59">
        <v>0.42</v>
      </c>
      <c r="G76" s="35">
        <v>6</v>
      </c>
      <c r="H76" s="59">
        <v>2.52</v>
      </c>
      <c r="I76" s="59">
        <v>2.7</v>
      </c>
      <c r="J76" s="35">
        <v>182</v>
      </c>
      <c r="K76" s="35" t="s">
        <v>75</v>
      </c>
      <c r="L76" s="35"/>
      <c r="M76" s="36" t="s">
        <v>76</v>
      </c>
      <c r="N76" s="36"/>
      <c r="O76" s="35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4"/>
      <c r="R76" s="564"/>
      <c r="S76" s="564"/>
      <c r="T76" s="565"/>
      <c r="U76" s="37"/>
      <c r="V76" s="37"/>
      <c r="W76" s="38" t="s">
        <v>68</v>
      </c>
      <c r="X76" s="56">
        <v>0</v>
      </c>
      <c r="Y76" s="53">
        <f>IFERROR(IF(X76="",0,CEILING((X76/$H76),1)*$H76),"")</f>
        <v>0</v>
      </c>
      <c r="Z76" s="39" t="str">
        <f>IFERROR(IF(Y76=0,"",ROUNDUP(Y76/H76,0)*0.00651),"")</f>
        <v/>
      </c>
      <c r="AA76" s="65"/>
      <c r="AB76" s="66"/>
      <c r="AC76" s="135" t="s">
        <v>156</v>
      </c>
      <c r="AG76" s="75"/>
      <c r="AJ76" s="79"/>
      <c r="AK76" s="79">
        <v>0</v>
      </c>
      <c r="BB76" s="136" t="s">
        <v>1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27" hidden="1" customHeight="1" x14ac:dyDescent="0.25">
      <c r="A77" s="60" t="s">
        <v>161</v>
      </c>
      <c r="B77" s="60" t="s">
        <v>162</v>
      </c>
      <c r="C77" s="34">
        <v>4301051929</v>
      </c>
      <c r="D77" s="558">
        <v>4680115884403</v>
      </c>
      <c r="E77" s="559"/>
      <c r="F77" s="59">
        <v>0.3</v>
      </c>
      <c r="G77" s="35">
        <v>6</v>
      </c>
      <c r="H77" s="59">
        <v>1.8</v>
      </c>
      <c r="I77" s="59">
        <v>1.98</v>
      </c>
      <c r="J77" s="35">
        <v>182</v>
      </c>
      <c r="K77" s="35" t="s">
        <v>75</v>
      </c>
      <c r="L77" s="35"/>
      <c r="M77" s="36" t="s">
        <v>76</v>
      </c>
      <c r="N77" s="36"/>
      <c r="O77" s="35">
        <v>40</v>
      </c>
      <c r="P77" s="7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4"/>
      <c r="R77" s="564"/>
      <c r="S77" s="564"/>
      <c r="T77" s="565"/>
      <c r="U77" s="37"/>
      <c r="V77" s="37"/>
      <c r="W77" s="38" t="s">
        <v>68</v>
      </c>
      <c r="X77" s="56">
        <v>0</v>
      </c>
      <c r="Y77" s="53">
        <f>IFERROR(IF(X77="",0,CEILING((X77/$H77),1)*$H77),"")</f>
        <v>0</v>
      </c>
      <c r="Z77" s="39" t="str">
        <f>IFERROR(IF(Y77=0,"",ROUNDUP(Y77/H77,0)*0.00651),"")</f>
        <v/>
      </c>
      <c r="AA77" s="65"/>
      <c r="AB77" s="66"/>
      <c r="AC77" s="137" t="s">
        <v>163</v>
      </c>
      <c r="AG77" s="75"/>
      <c r="AJ77" s="79"/>
      <c r="AK77" s="79">
        <v>0</v>
      </c>
      <c r="BB77" s="138" t="s">
        <v>1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idden="1" x14ac:dyDescent="0.2">
      <c r="A78" s="566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53" t="s">
        <v>70</v>
      </c>
      <c r="Q78" s="554"/>
      <c r="R78" s="554"/>
      <c r="S78" s="554"/>
      <c r="T78" s="554"/>
      <c r="U78" s="554"/>
      <c r="V78" s="555"/>
      <c r="W78" s="40" t="s">
        <v>71</v>
      </c>
      <c r="X78" s="41">
        <f>IFERROR(X73/H73,"0")+IFERROR(X74/H74,"0")+IFERROR(X75/H75,"0")+IFERROR(X76/H76,"0")+IFERROR(X77/H77,"0")</f>
        <v>0</v>
      </c>
      <c r="Y78" s="41">
        <f>IFERROR(Y73/H73,"0")+IFERROR(Y74/H74,"0")+IFERROR(Y75/H75,"0")+IFERROR(Y76/H76,"0")+IFERROR(Y77/H77,"0")</f>
        <v>0</v>
      </c>
      <c r="Z78" s="41">
        <f>IFERROR(IF(Z73="",0,Z73),"0")+IFERROR(IF(Z74="",0,Z74),"0")+IFERROR(IF(Z75="",0,Z75),"0")+IFERROR(IF(Z76="",0,Z76),"0")+IFERROR(IF(Z77="",0,Z77),"0")</f>
        <v>0</v>
      </c>
      <c r="AA78" s="64"/>
      <c r="AB78" s="64"/>
      <c r="AC78" s="64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7"/>
      <c r="P79" s="553" t="s">
        <v>70</v>
      </c>
      <c r="Q79" s="554"/>
      <c r="R79" s="554"/>
      <c r="S79" s="554"/>
      <c r="T79" s="554"/>
      <c r="U79" s="554"/>
      <c r="V79" s="555"/>
      <c r="W79" s="40" t="s">
        <v>68</v>
      </c>
      <c r="X79" s="41">
        <f>IFERROR(SUM(X73:X77),"0")</f>
        <v>0</v>
      </c>
      <c r="Y79" s="41">
        <f>IFERROR(SUM(Y73:Y77),"0")</f>
        <v>0</v>
      </c>
      <c r="Z79" s="40"/>
      <c r="AA79" s="64"/>
      <c r="AB79" s="64"/>
      <c r="AC79" s="64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63"/>
      <c r="AB80" s="63"/>
      <c r="AC80" s="63"/>
    </row>
    <row r="81" spans="1:68" ht="27" hidden="1" customHeight="1" x14ac:dyDescent="0.25">
      <c r="A81" s="60" t="s">
        <v>165</v>
      </c>
      <c r="B81" s="60" t="s">
        <v>166</v>
      </c>
      <c r="C81" s="34">
        <v>4301060455</v>
      </c>
      <c r="D81" s="558">
        <v>4680115881532</v>
      </c>
      <c r="E81" s="559"/>
      <c r="F81" s="59">
        <v>1.3</v>
      </c>
      <c r="G81" s="35">
        <v>6</v>
      </c>
      <c r="H81" s="59">
        <v>7.8</v>
      </c>
      <c r="I81" s="59">
        <v>8.2349999999999994</v>
      </c>
      <c r="J81" s="35">
        <v>64</v>
      </c>
      <c r="K81" s="35" t="s">
        <v>105</v>
      </c>
      <c r="L81" s="35"/>
      <c r="M81" s="36" t="s">
        <v>92</v>
      </c>
      <c r="N81" s="36"/>
      <c r="O81" s="35">
        <v>30</v>
      </c>
      <c r="P81" s="59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4"/>
      <c r="R81" s="564"/>
      <c r="S81" s="564"/>
      <c r="T81" s="565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/>
      <c r="AB81" s="66"/>
      <c r="AC81" s="139" t="s">
        <v>167</v>
      </c>
      <c r="AG81" s="75"/>
      <c r="AJ81" s="79"/>
      <c r="AK81" s="79">
        <v>0</v>
      </c>
      <c r="BB81" s="140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hidden="1" customHeight="1" x14ac:dyDescent="0.25">
      <c r="A82" s="60" t="s">
        <v>168</v>
      </c>
      <c r="B82" s="60" t="s">
        <v>169</v>
      </c>
      <c r="C82" s="34">
        <v>4301060351</v>
      </c>
      <c r="D82" s="558">
        <v>4680115881464</v>
      </c>
      <c r="E82" s="559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110</v>
      </c>
      <c r="L82" s="35"/>
      <c r="M82" s="36" t="s">
        <v>76</v>
      </c>
      <c r="N82" s="36"/>
      <c r="O82" s="35">
        <v>30</v>
      </c>
      <c r="P82" s="83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4"/>
      <c r="R82" s="564"/>
      <c r="S82" s="564"/>
      <c r="T82" s="565"/>
      <c r="U82" s="37"/>
      <c r="V82" s="37"/>
      <c r="W82" s="38" t="s">
        <v>68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/>
      <c r="AB82" s="66"/>
      <c r="AC82" s="141" t="s">
        <v>170</v>
      </c>
      <c r="AG82" s="75"/>
      <c r="AJ82" s="79"/>
      <c r="AK82" s="79">
        <v>0</v>
      </c>
      <c r="BB82" s="142" t="s">
        <v>1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hidden="1" x14ac:dyDescent="0.2">
      <c r="A83" s="566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53" t="s">
        <v>70</v>
      </c>
      <c r="Q83" s="554"/>
      <c r="R83" s="554"/>
      <c r="S83" s="554"/>
      <c r="T83" s="554"/>
      <c r="U83" s="554"/>
      <c r="V83" s="555"/>
      <c r="W83" s="40" t="s">
        <v>71</v>
      </c>
      <c r="X83" s="41">
        <f>IFERROR(X81/H81,"0")+IFERROR(X82/H82,"0")</f>
        <v>0</v>
      </c>
      <c r="Y83" s="41">
        <f>IFERROR(Y81/H81,"0")+IFERROR(Y82/H82,"0")</f>
        <v>0</v>
      </c>
      <c r="Z83" s="41">
        <f>IFERROR(IF(Z81="",0,Z81),"0")+IFERROR(IF(Z82="",0,Z82),"0")</f>
        <v>0</v>
      </c>
      <c r="AA83" s="64"/>
      <c r="AB83" s="64"/>
      <c r="AC83" s="64"/>
    </row>
    <row r="84" spans="1:68" hidden="1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7"/>
      <c r="P84" s="553" t="s">
        <v>70</v>
      </c>
      <c r="Q84" s="554"/>
      <c r="R84" s="554"/>
      <c r="S84" s="554"/>
      <c r="T84" s="554"/>
      <c r="U84" s="554"/>
      <c r="V84" s="555"/>
      <c r="W84" s="40" t="s">
        <v>68</v>
      </c>
      <c r="X84" s="41">
        <f>IFERROR(SUM(X81:X82),"0")</f>
        <v>0</v>
      </c>
      <c r="Y84" s="41">
        <f>IFERROR(SUM(Y81:Y82),"0")</f>
        <v>0</v>
      </c>
      <c r="Z84" s="40"/>
      <c r="AA84" s="64"/>
      <c r="AB84" s="64"/>
      <c r="AC84" s="64"/>
    </row>
    <row r="85" spans="1:68" ht="16.5" hidden="1" customHeight="1" x14ac:dyDescent="0.25">
      <c r="A85" s="562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62"/>
      <c r="AB85" s="62"/>
      <c r="AC85" s="62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63"/>
      <c r="AB86" s="63"/>
      <c r="AC86" s="63"/>
    </row>
    <row r="87" spans="1:68" ht="27" customHeight="1" x14ac:dyDescent="0.25">
      <c r="A87" s="60" t="s">
        <v>172</v>
      </c>
      <c r="B87" s="60" t="s">
        <v>173</v>
      </c>
      <c r="C87" s="34">
        <v>4301011468</v>
      </c>
      <c r="D87" s="558">
        <v>4680115881327</v>
      </c>
      <c r="E87" s="559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105</v>
      </c>
      <c r="L87" s="35"/>
      <c r="M87" s="36" t="s">
        <v>92</v>
      </c>
      <c r="N87" s="36"/>
      <c r="O87" s="35">
        <v>50</v>
      </c>
      <c r="P87" s="6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4"/>
      <c r="R87" s="564"/>
      <c r="S87" s="564"/>
      <c r="T87" s="565"/>
      <c r="U87" s="37"/>
      <c r="V87" s="37"/>
      <c r="W87" s="38" t="s">
        <v>68</v>
      </c>
      <c r="X87" s="56">
        <v>350</v>
      </c>
      <c r="Y87" s="53">
        <f>IFERROR(IF(X87="",0,CEILING((X87/$H87),1)*$H87),"")</f>
        <v>356.40000000000003</v>
      </c>
      <c r="Z87" s="39">
        <f>IFERROR(IF(Y87=0,"",ROUNDUP(Y87/H87,0)*0.01898),"")</f>
        <v>0.62634000000000001</v>
      </c>
      <c r="AA87" s="65"/>
      <c r="AB87" s="66"/>
      <c r="AC87" s="143" t="s">
        <v>174</v>
      </c>
      <c r="AG87" s="75"/>
      <c r="AJ87" s="79"/>
      <c r="AK87" s="79">
        <v>0</v>
      </c>
      <c r="BB87" s="144" t="s">
        <v>1</v>
      </c>
      <c r="BM87" s="75">
        <f>IFERROR(X87*I87/H87,"0")</f>
        <v>364.09722222222217</v>
      </c>
      <c r="BN87" s="75">
        <f>IFERROR(Y87*I87/H87,"0")</f>
        <v>370.755</v>
      </c>
      <c r="BO87" s="75">
        <f>IFERROR(1/J87*(X87/H87),"0")</f>
        <v>0.5063657407407407</v>
      </c>
      <c r="BP87" s="75">
        <f>IFERROR(1/J87*(Y87/H87),"0")</f>
        <v>0.515625</v>
      </c>
    </row>
    <row r="88" spans="1:68" ht="27" hidden="1" customHeight="1" x14ac:dyDescent="0.25">
      <c r="A88" s="60" t="s">
        <v>175</v>
      </c>
      <c r="B88" s="60" t="s">
        <v>176</v>
      </c>
      <c r="C88" s="34">
        <v>4301011476</v>
      </c>
      <c r="D88" s="558">
        <v>4680115881518</v>
      </c>
      <c r="E88" s="559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110</v>
      </c>
      <c r="L88" s="35"/>
      <c r="M88" s="36" t="s">
        <v>76</v>
      </c>
      <c r="N88" s="36"/>
      <c r="O88" s="35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4"/>
      <c r="R88" s="564"/>
      <c r="S88" s="564"/>
      <c r="T88" s="565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45" t="s">
        <v>174</v>
      </c>
      <c r="AG88" s="75"/>
      <c r="AJ88" s="79"/>
      <c r="AK88" s="79">
        <v>0</v>
      </c>
      <c r="BB88" s="146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hidden="1" customHeight="1" x14ac:dyDescent="0.25">
      <c r="A89" s="60" t="s">
        <v>177</v>
      </c>
      <c r="B89" s="60" t="s">
        <v>178</v>
      </c>
      <c r="C89" s="34">
        <v>4301011443</v>
      </c>
      <c r="D89" s="558">
        <v>4680115881303</v>
      </c>
      <c r="E89" s="559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110</v>
      </c>
      <c r="L89" s="35"/>
      <c r="M89" s="36" t="s">
        <v>92</v>
      </c>
      <c r="N89" s="36"/>
      <c r="O89" s="35">
        <v>50</v>
      </c>
      <c r="P89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4"/>
      <c r="R89" s="564"/>
      <c r="S89" s="564"/>
      <c r="T89" s="565"/>
      <c r="U89" s="37"/>
      <c r="V89" s="37"/>
      <c r="W89" s="38" t="s">
        <v>68</v>
      </c>
      <c r="X89" s="56">
        <v>0</v>
      </c>
      <c r="Y89" s="53">
        <f>IFERROR(IF(X89="",0,CEILING((X89/$H89),1)*$H89),"")</f>
        <v>0</v>
      </c>
      <c r="Z89" s="39" t="str">
        <f>IFERROR(IF(Y89=0,"",ROUNDUP(Y89/H89,0)*0.00902),"")</f>
        <v/>
      </c>
      <c r="AA89" s="65"/>
      <c r="AB89" s="66"/>
      <c r="AC89" s="147" t="s">
        <v>174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x14ac:dyDescent="0.2">
      <c r="A90" s="566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53" t="s">
        <v>70</v>
      </c>
      <c r="Q90" s="554"/>
      <c r="R90" s="554"/>
      <c r="S90" s="554"/>
      <c r="T90" s="554"/>
      <c r="U90" s="554"/>
      <c r="V90" s="555"/>
      <c r="W90" s="40" t="s">
        <v>71</v>
      </c>
      <c r="X90" s="41">
        <f>IFERROR(X87/H87,"0")+IFERROR(X88/H88,"0")+IFERROR(X89/H89,"0")</f>
        <v>32.407407407407405</v>
      </c>
      <c r="Y90" s="41">
        <f>IFERROR(Y87/H87,"0")+IFERROR(Y88/H88,"0")+IFERROR(Y89/H89,"0")</f>
        <v>33</v>
      </c>
      <c r="Z90" s="41">
        <f>IFERROR(IF(Z87="",0,Z87),"0")+IFERROR(IF(Z88="",0,Z88),"0")+IFERROR(IF(Z89="",0,Z89),"0")</f>
        <v>0.62634000000000001</v>
      </c>
      <c r="AA90" s="64"/>
      <c r="AB90" s="64"/>
      <c r="AC90" s="64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7"/>
      <c r="P91" s="553" t="s">
        <v>70</v>
      </c>
      <c r="Q91" s="554"/>
      <c r="R91" s="554"/>
      <c r="S91" s="554"/>
      <c r="T91" s="554"/>
      <c r="U91" s="554"/>
      <c r="V91" s="555"/>
      <c r="W91" s="40" t="s">
        <v>68</v>
      </c>
      <c r="X91" s="41">
        <f>IFERROR(SUM(X87:X89),"0")</f>
        <v>350</v>
      </c>
      <c r="Y91" s="41">
        <f>IFERROR(SUM(Y87:Y89),"0")</f>
        <v>356.40000000000003</v>
      </c>
      <c r="Z91" s="40"/>
      <c r="AA91" s="64"/>
      <c r="AB91" s="64"/>
      <c r="AC91" s="64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63"/>
      <c r="AB92" s="63"/>
      <c r="AC92" s="63"/>
    </row>
    <row r="93" spans="1:68" ht="16.5" customHeight="1" x14ac:dyDescent="0.25">
      <c r="A93" s="60" t="s">
        <v>179</v>
      </c>
      <c r="B93" s="60" t="s">
        <v>180</v>
      </c>
      <c r="C93" s="34">
        <v>4301051712</v>
      </c>
      <c r="D93" s="558">
        <v>4607091386967</v>
      </c>
      <c r="E93" s="559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105</v>
      </c>
      <c r="L93" s="35"/>
      <c r="M93" s="36" t="s">
        <v>92</v>
      </c>
      <c r="N93" s="36"/>
      <c r="O93" s="35">
        <v>45</v>
      </c>
      <c r="P93" s="796" t="s">
        <v>181</v>
      </c>
      <c r="Q93" s="564"/>
      <c r="R93" s="564"/>
      <c r="S93" s="564"/>
      <c r="T93" s="565"/>
      <c r="U93" s="37"/>
      <c r="V93" s="37"/>
      <c r="W93" s="38" t="s">
        <v>68</v>
      </c>
      <c r="X93" s="56">
        <v>400</v>
      </c>
      <c r="Y93" s="53">
        <f>IFERROR(IF(X93="",0,CEILING((X93/$H93),1)*$H93),"")</f>
        <v>405</v>
      </c>
      <c r="Z93" s="39">
        <f>IFERROR(IF(Y93=0,"",ROUNDUP(Y93/H93,0)*0.01898),"")</f>
        <v>0.94900000000000007</v>
      </c>
      <c r="AA93" s="65"/>
      <c r="AB93" s="66"/>
      <c r="AC93" s="149" t="s">
        <v>182</v>
      </c>
      <c r="AG93" s="75"/>
      <c r="AJ93" s="79"/>
      <c r="AK93" s="79">
        <v>0</v>
      </c>
      <c r="BB93" s="150" t="s">
        <v>1</v>
      </c>
      <c r="BM93" s="75">
        <f>IFERROR(X93*I93/H93,"0")</f>
        <v>425.62962962962962</v>
      </c>
      <c r="BN93" s="75">
        <f>IFERROR(Y93*I93/H93,"0")</f>
        <v>430.95</v>
      </c>
      <c r="BO93" s="75">
        <f>IFERROR(1/J93*(X93/H93),"0")</f>
        <v>0.77160493827160492</v>
      </c>
      <c r="BP93" s="75">
        <f>IFERROR(1/J93*(Y93/H93),"0")</f>
        <v>0.78125</v>
      </c>
    </row>
    <row r="94" spans="1:68" ht="27" hidden="1" customHeight="1" x14ac:dyDescent="0.25">
      <c r="A94" s="60" t="s">
        <v>183</v>
      </c>
      <c r="B94" s="60" t="s">
        <v>184</v>
      </c>
      <c r="C94" s="34">
        <v>4301051788</v>
      </c>
      <c r="D94" s="558">
        <v>4680115884953</v>
      </c>
      <c r="E94" s="559"/>
      <c r="F94" s="59">
        <v>0.37</v>
      </c>
      <c r="G94" s="35">
        <v>6</v>
      </c>
      <c r="H94" s="59">
        <v>2.2200000000000002</v>
      </c>
      <c r="I94" s="59">
        <v>2.472</v>
      </c>
      <c r="J94" s="35">
        <v>182</v>
      </c>
      <c r="K94" s="35" t="s">
        <v>75</v>
      </c>
      <c r="L94" s="35"/>
      <c r="M94" s="36" t="s">
        <v>76</v>
      </c>
      <c r="N94" s="36"/>
      <c r="O94" s="35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4"/>
      <c r="R94" s="564"/>
      <c r="S94" s="564"/>
      <c r="T94" s="565"/>
      <c r="U94" s="37"/>
      <c r="V94" s="37"/>
      <c r="W94" s="38" t="s">
        <v>68</v>
      </c>
      <c r="X94" s="56">
        <v>0</v>
      </c>
      <c r="Y94" s="53">
        <f>IFERROR(IF(X94="",0,CEILING((X94/$H94),1)*$H94),"")</f>
        <v>0</v>
      </c>
      <c r="Z94" s="39" t="str">
        <f>IFERROR(IF(Y94=0,"",ROUNDUP(Y94/H94,0)*0.00651),"")</f>
        <v/>
      </c>
      <c r="AA94" s="65"/>
      <c r="AB94" s="66"/>
      <c r="AC94" s="151" t="s">
        <v>185</v>
      </c>
      <c r="AG94" s="75"/>
      <c r="AJ94" s="79"/>
      <c r="AK94" s="79">
        <v>0</v>
      </c>
      <c r="BB94" s="152" t="s">
        <v>1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ht="27" customHeight="1" x14ac:dyDescent="0.25">
      <c r="A95" s="60" t="s">
        <v>186</v>
      </c>
      <c r="B95" s="60" t="s">
        <v>187</v>
      </c>
      <c r="C95" s="34">
        <v>4301051718</v>
      </c>
      <c r="D95" s="558">
        <v>4607091385731</v>
      </c>
      <c r="E95" s="559"/>
      <c r="F95" s="59">
        <v>0.45</v>
      </c>
      <c r="G95" s="35">
        <v>6</v>
      </c>
      <c r="H95" s="59">
        <v>2.7</v>
      </c>
      <c r="I95" s="59">
        <v>2.952</v>
      </c>
      <c r="J95" s="35">
        <v>182</v>
      </c>
      <c r="K95" s="35" t="s">
        <v>75</v>
      </c>
      <c r="L95" s="35"/>
      <c r="M95" s="36" t="s">
        <v>92</v>
      </c>
      <c r="N95" s="36"/>
      <c r="O95" s="35">
        <v>45</v>
      </c>
      <c r="P95" s="6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4"/>
      <c r="R95" s="564"/>
      <c r="S95" s="564"/>
      <c r="T95" s="565"/>
      <c r="U95" s="37"/>
      <c r="V95" s="37"/>
      <c r="W95" s="38" t="s">
        <v>68</v>
      </c>
      <c r="X95" s="56">
        <v>600</v>
      </c>
      <c r="Y95" s="53">
        <f>IFERROR(IF(X95="",0,CEILING((X95/$H95),1)*$H95),"")</f>
        <v>602.1</v>
      </c>
      <c r="Z95" s="39">
        <f>IFERROR(IF(Y95=0,"",ROUNDUP(Y95/H95,0)*0.00651),"")</f>
        <v>1.45173</v>
      </c>
      <c r="AA95" s="65"/>
      <c r="AB95" s="66"/>
      <c r="AC95" s="153" t="s">
        <v>182</v>
      </c>
      <c r="AG95" s="75"/>
      <c r="AJ95" s="79"/>
      <c r="AK95" s="79">
        <v>0</v>
      </c>
      <c r="BB95" s="154" t="s">
        <v>1</v>
      </c>
      <c r="BM95" s="75">
        <f>IFERROR(X95*I95/H95,"0")</f>
        <v>656</v>
      </c>
      <c r="BN95" s="75">
        <f>IFERROR(Y95*I95/H95,"0")</f>
        <v>658.29599999999994</v>
      </c>
      <c r="BO95" s="75">
        <f>IFERROR(1/J95*(X95/H95),"0")</f>
        <v>1.2210012210012209</v>
      </c>
      <c r="BP95" s="75">
        <f>IFERROR(1/J95*(Y95/H95),"0")</f>
        <v>1.2252747252747254</v>
      </c>
    </row>
    <row r="96" spans="1:68" ht="16.5" customHeight="1" x14ac:dyDescent="0.25">
      <c r="A96" s="60" t="s">
        <v>188</v>
      </c>
      <c r="B96" s="60" t="s">
        <v>189</v>
      </c>
      <c r="C96" s="34">
        <v>4301051438</v>
      </c>
      <c r="D96" s="558">
        <v>4680115880894</v>
      </c>
      <c r="E96" s="559"/>
      <c r="F96" s="59">
        <v>0.33</v>
      </c>
      <c r="G96" s="35">
        <v>6</v>
      </c>
      <c r="H96" s="59">
        <v>1.98</v>
      </c>
      <c r="I96" s="59">
        <v>2.238</v>
      </c>
      <c r="J96" s="35">
        <v>182</v>
      </c>
      <c r="K96" s="35" t="s">
        <v>75</v>
      </c>
      <c r="L96" s="35"/>
      <c r="M96" s="36" t="s">
        <v>76</v>
      </c>
      <c r="N96" s="36"/>
      <c r="O96" s="35">
        <v>45</v>
      </c>
      <c r="P96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4"/>
      <c r="R96" s="564"/>
      <c r="S96" s="564"/>
      <c r="T96" s="565"/>
      <c r="U96" s="37"/>
      <c r="V96" s="37"/>
      <c r="W96" s="38" t="s">
        <v>68</v>
      </c>
      <c r="X96" s="56">
        <v>100</v>
      </c>
      <c r="Y96" s="53">
        <f>IFERROR(IF(X96="",0,CEILING((X96/$H96),1)*$H96),"")</f>
        <v>100.98</v>
      </c>
      <c r="Z96" s="39">
        <f>IFERROR(IF(Y96=0,"",ROUNDUP(Y96/H96,0)*0.00651),"")</f>
        <v>0.33201000000000003</v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>IFERROR(X96*I96/H96,"0")</f>
        <v>113.03030303030303</v>
      </c>
      <c r="BN96" s="75">
        <f>IFERROR(Y96*I96/H96,"0")</f>
        <v>114.13800000000001</v>
      </c>
      <c r="BO96" s="75">
        <f>IFERROR(1/J96*(X96/H96),"0")</f>
        <v>0.2775002775002775</v>
      </c>
      <c r="BP96" s="75">
        <f>IFERROR(1/J96*(Y96/H96),"0")</f>
        <v>0.28021978021978022</v>
      </c>
    </row>
    <row r="97" spans="1:68" x14ac:dyDescent="0.2">
      <c r="A97" s="566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53" t="s">
        <v>70</v>
      </c>
      <c r="Q97" s="554"/>
      <c r="R97" s="554"/>
      <c r="S97" s="554"/>
      <c r="T97" s="554"/>
      <c r="U97" s="554"/>
      <c r="V97" s="555"/>
      <c r="W97" s="40" t="s">
        <v>71</v>
      </c>
      <c r="X97" s="41">
        <f>IFERROR(X93/H93,"0")+IFERROR(X94/H94,"0")+IFERROR(X95/H95,"0")+IFERROR(X96/H96,"0")</f>
        <v>322.10998877665543</v>
      </c>
      <c r="Y97" s="41">
        <f>IFERROR(Y93/H93,"0")+IFERROR(Y94/H94,"0")+IFERROR(Y95/H95,"0")+IFERROR(Y96/H96,"0")</f>
        <v>324</v>
      </c>
      <c r="Z97" s="41">
        <f>IFERROR(IF(Z93="",0,Z93),"0")+IFERROR(IF(Z94="",0,Z94),"0")+IFERROR(IF(Z95="",0,Z95),"0")+IFERROR(IF(Z96="",0,Z96),"0")</f>
        <v>2.7327400000000002</v>
      </c>
      <c r="AA97" s="64"/>
      <c r="AB97" s="64"/>
      <c r="AC97" s="64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7"/>
      <c r="P98" s="553" t="s">
        <v>70</v>
      </c>
      <c r="Q98" s="554"/>
      <c r="R98" s="554"/>
      <c r="S98" s="554"/>
      <c r="T98" s="554"/>
      <c r="U98" s="554"/>
      <c r="V98" s="555"/>
      <c r="W98" s="40" t="s">
        <v>68</v>
      </c>
      <c r="X98" s="41">
        <f>IFERROR(SUM(X93:X96),"0")</f>
        <v>1100</v>
      </c>
      <c r="Y98" s="41">
        <f>IFERROR(SUM(Y93:Y96),"0")</f>
        <v>1108.08</v>
      </c>
      <c r="Z98" s="40"/>
      <c r="AA98" s="64"/>
      <c r="AB98" s="64"/>
      <c r="AC98" s="64"/>
    </row>
    <row r="99" spans="1:68" ht="16.5" hidden="1" customHeight="1" x14ac:dyDescent="0.25">
      <c r="A99" s="562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62"/>
      <c r="AB99" s="62"/>
      <c r="AC99" s="62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63"/>
      <c r="AB100" s="63"/>
      <c r="AC100" s="63"/>
    </row>
    <row r="101" spans="1:68" ht="27" customHeight="1" x14ac:dyDescent="0.25">
      <c r="A101" s="60" t="s">
        <v>192</v>
      </c>
      <c r="B101" s="60" t="s">
        <v>193</v>
      </c>
      <c r="C101" s="34">
        <v>4301011514</v>
      </c>
      <c r="D101" s="558">
        <v>4680115882133</v>
      </c>
      <c r="E101" s="559"/>
      <c r="F101" s="59">
        <v>1.35</v>
      </c>
      <c r="G101" s="35">
        <v>8</v>
      </c>
      <c r="H101" s="59">
        <v>10.8</v>
      </c>
      <c r="I101" s="59">
        <v>11.234999999999999</v>
      </c>
      <c r="J101" s="35">
        <v>64</v>
      </c>
      <c r="K101" s="35" t="s">
        <v>105</v>
      </c>
      <c r="L101" s="35"/>
      <c r="M101" s="36" t="s">
        <v>106</v>
      </c>
      <c r="N101" s="36"/>
      <c r="O101" s="35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4"/>
      <c r="R101" s="564"/>
      <c r="S101" s="564"/>
      <c r="T101" s="565"/>
      <c r="U101" s="37"/>
      <c r="V101" s="37"/>
      <c r="W101" s="38" t="s">
        <v>68</v>
      </c>
      <c r="X101" s="56">
        <v>250</v>
      </c>
      <c r="Y101" s="53">
        <f>IFERROR(IF(X101="",0,CEILING((X101/$H101),1)*$H101),"")</f>
        <v>259.20000000000005</v>
      </c>
      <c r="Z101" s="39">
        <f>IFERROR(IF(Y101=0,"",ROUNDUP(Y101/H101,0)*0.01898),"")</f>
        <v>0.45552000000000004</v>
      </c>
      <c r="AA101" s="65"/>
      <c r="AB101" s="66"/>
      <c r="AC101" s="157" t="s">
        <v>194</v>
      </c>
      <c r="AG101" s="75"/>
      <c r="AJ101" s="79"/>
      <c r="AK101" s="79">
        <v>0</v>
      </c>
      <c r="BB101" s="158" t="s">
        <v>1</v>
      </c>
      <c r="BM101" s="75">
        <f>IFERROR(X101*I101/H101,"0")</f>
        <v>260.0694444444444</v>
      </c>
      <c r="BN101" s="75">
        <f>IFERROR(Y101*I101/H101,"0")</f>
        <v>269.64000000000004</v>
      </c>
      <c r="BO101" s="75">
        <f>IFERROR(1/J101*(X101/H101),"0")</f>
        <v>0.36168981481481477</v>
      </c>
      <c r="BP101" s="75">
        <f>IFERROR(1/J101*(Y101/H101),"0")</f>
        <v>0.37500000000000006</v>
      </c>
    </row>
    <row r="102" spans="1:68" ht="27" hidden="1" customHeight="1" x14ac:dyDescent="0.25">
      <c r="A102" s="60" t="s">
        <v>195</v>
      </c>
      <c r="B102" s="60" t="s">
        <v>196</v>
      </c>
      <c r="C102" s="34">
        <v>4301011417</v>
      </c>
      <c r="D102" s="558">
        <v>4680115880269</v>
      </c>
      <c r="E102" s="559"/>
      <c r="F102" s="59">
        <v>0.375</v>
      </c>
      <c r="G102" s="35">
        <v>10</v>
      </c>
      <c r="H102" s="59">
        <v>3.75</v>
      </c>
      <c r="I102" s="59">
        <v>3.96</v>
      </c>
      <c r="J102" s="35">
        <v>132</v>
      </c>
      <c r="K102" s="35" t="s">
        <v>110</v>
      </c>
      <c r="L102" s="35"/>
      <c r="M102" s="36" t="s">
        <v>76</v>
      </c>
      <c r="N102" s="36"/>
      <c r="O102" s="35">
        <v>50</v>
      </c>
      <c r="P102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4"/>
      <c r="R102" s="564"/>
      <c r="S102" s="564"/>
      <c r="T102" s="565"/>
      <c r="U102" s="37"/>
      <c r="V102" s="37"/>
      <c r="W102" s="38" t="s">
        <v>68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/>
      <c r="AB102" s="66"/>
      <c r="AC102" s="159" t="s">
        <v>194</v>
      </c>
      <c r="AG102" s="75"/>
      <c r="AJ102" s="79"/>
      <c r="AK102" s="79">
        <v>0</v>
      </c>
      <c r="BB102" s="160" t="s">
        <v>1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ht="27" hidden="1" customHeight="1" x14ac:dyDescent="0.25">
      <c r="A103" s="60" t="s">
        <v>197</v>
      </c>
      <c r="B103" s="60" t="s">
        <v>198</v>
      </c>
      <c r="C103" s="34">
        <v>4301011415</v>
      </c>
      <c r="D103" s="558">
        <v>4680115880429</v>
      </c>
      <c r="E103" s="559"/>
      <c r="F103" s="59">
        <v>0.45</v>
      </c>
      <c r="G103" s="35">
        <v>10</v>
      </c>
      <c r="H103" s="59">
        <v>4.5</v>
      </c>
      <c r="I103" s="59">
        <v>4.71</v>
      </c>
      <c r="J103" s="35">
        <v>132</v>
      </c>
      <c r="K103" s="35" t="s">
        <v>110</v>
      </c>
      <c r="L103" s="35"/>
      <c r="M103" s="36" t="s">
        <v>76</v>
      </c>
      <c r="N103" s="36"/>
      <c r="O103" s="35">
        <v>50</v>
      </c>
      <c r="P103" s="63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4"/>
      <c r="R103" s="564"/>
      <c r="S103" s="564"/>
      <c r="T103" s="565"/>
      <c r="U103" s="37"/>
      <c r="V103" s="37"/>
      <c r="W103" s="38" t="s">
        <v>68</v>
      </c>
      <c r="X103" s="56">
        <v>0</v>
      </c>
      <c r="Y103" s="53">
        <f>IFERROR(IF(X103="",0,CEILING((X103/$H103),1)*$H103),"")</f>
        <v>0</v>
      </c>
      <c r="Z103" s="39" t="str">
        <f>IFERROR(IF(Y103=0,"",ROUNDUP(Y103/H103,0)*0.00902),"")</f>
        <v/>
      </c>
      <c r="AA103" s="65"/>
      <c r="AB103" s="66"/>
      <c r="AC103" s="161" t="s">
        <v>194</v>
      </c>
      <c r="AG103" s="75"/>
      <c r="AJ103" s="79"/>
      <c r="AK103" s="79">
        <v>0</v>
      </c>
      <c r="BB103" s="162" t="s">
        <v>1</v>
      </c>
      <c r="BM103" s="75">
        <f>IFERROR(X103*I103/H103,"0")</f>
        <v>0</v>
      </c>
      <c r="BN103" s="75">
        <f>IFERROR(Y103*I103/H103,"0")</f>
        <v>0</v>
      </c>
      <c r="BO103" s="75">
        <f>IFERROR(1/J103*(X103/H103),"0")</f>
        <v>0</v>
      </c>
      <c r="BP103" s="75">
        <f>IFERROR(1/J103*(Y103/H103),"0")</f>
        <v>0</v>
      </c>
    </row>
    <row r="104" spans="1:68" ht="27" hidden="1" customHeight="1" x14ac:dyDescent="0.25">
      <c r="A104" s="60" t="s">
        <v>199</v>
      </c>
      <c r="B104" s="60" t="s">
        <v>200</v>
      </c>
      <c r="C104" s="34">
        <v>4301011462</v>
      </c>
      <c r="D104" s="558">
        <v>4680115881457</v>
      </c>
      <c r="E104" s="559"/>
      <c r="F104" s="59">
        <v>0.75</v>
      </c>
      <c r="G104" s="35">
        <v>6</v>
      </c>
      <c r="H104" s="59">
        <v>4.5</v>
      </c>
      <c r="I104" s="59">
        <v>4.71</v>
      </c>
      <c r="J104" s="35">
        <v>132</v>
      </c>
      <c r="K104" s="35" t="s">
        <v>110</v>
      </c>
      <c r="L104" s="35"/>
      <c r="M104" s="36" t="s">
        <v>76</v>
      </c>
      <c r="N104" s="36"/>
      <c r="O104" s="35">
        <v>50</v>
      </c>
      <c r="P104" s="5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4"/>
      <c r="R104" s="564"/>
      <c r="S104" s="564"/>
      <c r="T104" s="565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IFERROR(IF(Y104=0,"",ROUNDUP(Y104/H104,0)*0.00902),"")</f>
        <v/>
      </c>
      <c r="AA104" s="65"/>
      <c r="AB104" s="66"/>
      <c r="AC104" s="163" t="s">
        <v>194</v>
      </c>
      <c r="AG104" s="75"/>
      <c r="AJ104" s="79"/>
      <c r="AK104" s="79">
        <v>0</v>
      </c>
      <c r="BB104" s="164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x14ac:dyDescent="0.2">
      <c r="A105" s="566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53" t="s">
        <v>70</v>
      </c>
      <c r="Q105" s="554"/>
      <c r="R105" s="554"/>
      <c r="S105" s="554"/>
      <c r="T105" s="554"/>
      <c r="U105" s="554"/>
      <c r="V105" s="555"/>
      <c r="W105" s="40" t="s">
        <v>71</v>
      </c>
      <c r="X105" s="41">
        <f>IFERROR(X101/H101,"0")+IFERROR(X102/H102,"0")+IFERROR(X103/H103,"0")+IFERROR(X104/H104,"0")</f>
        <v>23.148148148148145</v>
      </c>
      <c r="Y105" s="41">
        <f>IFERROR(Y101/H101,"0")+IFERROR(Y102/H102,"0")+IFERROR(Y103/H103,"0")+IFERROR(Y104/H104,"0")</f>
        <v>24.000000000000004</v>
      </c>
      <c r="Z105" s="41">
        <f>IFERROR(IF(Z101="",0,Z101),"0")+IFERROR(IF(Z102="",0,Z102),"0")+IFERROR(IF(Z103="",0,Z103),"0")+IFERROR(IF(Z104="",0,Z104),"0")</f>
        <v>0.45552000000000004</v>
      </c>
      <c r="AA105" s="64"/>
      <c r="AB105" s="64"/>
      <c r="AC105" s="64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7"/>
      <c r="P106" s="553" t="s">
        <v>70</v>
      </c>
      <c r="Q106" s="554"/>
      <c r="R106" s="554"/>
      <c r="S106" s="554"/>
      <c r="T106" s="554"/>
      <c r="U106" s="554"/>
      <c r="V106" s="555"/>
      <c r="W106" s="40" t="s">
        <v>68</v>
      </c>
      <c r="X106" s="41">
        <f>IFERROR(SUM(X101:X104),"0")</f>
        <v>250</v>
      </c>
      <c r="Y106" s="41">
        <f>IFERROR(SUM(Y101:Y104),"0")</f>
        <v>259.20000000000005</v>
      </c>
      <c r="Z106" s="40"/>
      <c r="AA106" s="64"/>
      <c r="AB106" s="64"/>
      <c r="AC106" s="64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63"/>
      <c r="AB107" s="63"/>
      <c r="AC107" s="63"/>
    </row>
    <row r="108" spans="1:68" ht="16.5" customHeight="1" x14ac:dyDescent="0.25">
      <c r="A108" s="60" t="s">
        <v>201</v>
      </c>
      <c r="B108" s="60" t="s">
        <v>202</v>
      </c>
      <c r="C108" s="34">
        <v>4301020345</v>
      </c>
      <c r="D108" s="558">
        <v>4680115881488</v>
      </c>
      <c r="E108" s="559"/>
      <c r="F108" s="59">
        <v>1.35</v>
      </c>
      <c r="G108" s="35">
        <v>8</v>
      </c>
      <c r="H108" s="59">
        <v>10.8</v>
      </c>
      <c r="I108" s="59">
        <v>11.234999999999999</v>
      </c>
      <c r="J108" s="35">
        <v>64</v>
      </c>
      <c r="K108" s="35" t="s">
        <v>105</v>
      </c>
      <c r="L108" s="35"/>
      <c r="M108" s="36" t="s">
        <v>106</v>
      </c>
      <c r="N108" s="36"/>
      <c r="O108" s="35">
        <v>55</v>
      </c>
      <c r="P108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4"/>
      <c r="R108" s="564"/>
      <c r="S108" s="564"/>
      <c r="T108" s="565"/>
      <c r="U108" s="37"/>
      <c r="V108" s="37"/>
      <c r="W108" s="38" t="s">
        <v>68</v>
      </c>
      <c r="X108" s="56">
        <v>100</v>
      </c>
      <c r="Y108" s="53">
        <f>IFERROR(IF(X108="",0,CEILING((X108/$H108),1)*$H108),"")</f>
        <v>108</v>
      </c>
      <c r="Z108" s="39">
        <f>IFERROR(IF(Y108=0,"",ROUNDUP(Y108/H108,0)*0.01898),"")</f>
        <v>0.1898</v>
      </c>
      <c r="AA108" s="65"/>
      <c r="AB108" s="66"/>
      <c r="AC108" s="165" t="s">
        <v>203</v>
      </c>
      <c r="AG108" s="75"/>
      <c r="AJ108" s="79"/>
      <c r="AK108" s="79">
        <v>0</v>
      </c>
      <c r="BB108" s="166" t="s">
        <v>1</v>
      </c>
      <c r="BM108" s="75">
        <f>IFERROR(X108*I108/H108,"0")</f>
        <v>104.02777777777777</v>
      </c>
      <c r="BN108" s="75">
        <f>IFERROR(Y108*I108/H108,"0")</f>
        <v>112.34999999999998</v>
      </c>
      <c r="BO108" s="75">
        <f>IFERROR(1/J108*(X108/H108),"0")</f>
        <v>0.14467592592592593</v>
      </c>
      <c r="BP108" s="75">
        <f>IFERROR(1/J108*(Y108/H108),"0")</f>
        <v>0.15625</v>
      </c>
    </row>
    <row r="109" spans="1:68" ht="16.5" hidden="1" customHeight="1" x14ac:dyDescent="0.25">
      <c r="A109" s="60" t="s">
        <v>204</v>
      </c>
      <c r="B109" s="60" t="s">
        <v>205</v>
      </c>
      <c r="C109" s="34">
        <v>4301020346</v>
      </c>
      <c r="D109" s="558">
        <v>4680115882775</v>
      </c>
      <c r="E109" s="559"/>
      <c r="F109" s="59">
        <v>0.3</v>
      </c>
      <c r="G109" s="35">
        <v>8</v>
      </c>
      <c r="H109" s="59">
        <v>2.4</v>
      </c>
      <c r="I109" s="59">
        <v>2.5</v>
      </c>
      <c r="J109" s="35">
        <v>234</v>
      </c>
      <c r="K109" s="35" t="s">
        <v>66</v>
      </c>
      <c r="L109" s="35"/>
      <c r="M109" s="36" t="s">
        <v>106</v>
      </c>
      <c r="N109" s="36"/>
      <c r="O109" s="35">
        <v>55</v>
      </c>
      <c r="P109" s="78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4"/>
      <c r="R109" s="564"/>
      <c r="S109" s="564"/>
      <c r="T109" s="565"/>
      <c r="U109" s="37"/>
      <c r="V109" s="37"/>
      <c r="W109" s="38" t="s">
        <v>68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IFERROR(IF(Y109=0,"",ROUNDUP(Y109/H109,0)*0.00502),"")</f>
        <v/>
      </c>
      <c r="AA109" s="65"/>
      <c r="AB109" s="66"/>
      <c r="AC109" s="167" t="s">
        <v>203</v>
      </c>
      <c r="AG109" s="75"/>
      <c r="AJ109" s="79"/>
      <c r="AK109" s="79">
        <v>0</v>
      </c>
      <c r="BB109" s="168" t="s">
        <v>1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hidden="1" customHeight="1" x14ac:dyDescent="0.25">
      <c r="A110" s="60" t="s">
        <v>206</v>
      </c>
      <c r="B110" s="60" t="s">
        <v>207</v>
      </c>
      <c r="C110" s="34">
        <v>4301020344</v>
      </c>
      <c r="D110" s="558">
        <v>4680115880658</v>
      </c>
      <c r="E110" s="559"/>
      <c r="F110" s="59">
        <v>0.4</v>
      </c>
      <c r="G110" s="35">
        <v>6</v>
      </c>
      <c r="H110" s="59">
        <v>2.4</v>
      </c>
      <c r="I110" s="59">
        <v>2.58</v>
      </c>
      <c r="J110" s="35">
        <v>182</v>
      </c>
      <c r="K110" s="35" t="s">
        <v>75</v>
      </c>
      <c r="L110" s="35"/>
      <c r="M110" s="36" t="s">
        <v>106</v>
      </c>
      <c r="N110" s="36"/>
      <c r="O110" s="35">
        <v>55</v>
      </c>
      <c r="P110" s="8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4"/>
      <c r="R110" s="564"/>
      <c r="S110" s="564"/>
      <c r="T110" s="565"/>
      <c r="U110" s="37"/>
      <c r="V110" s="37"/>
      <c r="W110" s="38" t="s">
        <v>68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IFERROR(IF(Y110=0,"",ROUNDUP(Y110/H110,0)*0.00651),"")</f>
        <v/>
      </c>
      <c r="AA110" s="65"/>
      <c r="AB110" s="66"/>
      <c r="AC110" s="169" t="s">
        <v>203</v>
      </c>
      <c r="AG110" s="75"/>
      <c r="AJ110" s="79"/>
      <c r="AK110" s="79">
        <v>0</v>
      </c>
      <c r="BB110" s="170" t="s">
        <v>1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566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53" t="s">
        <v>70</v>
      </c>
      <c r="Q111" s="554"/>
      <c r="R111" s="554"/>
      <c r="S111" s="554"/>
      <c r="T111" s="554"/>
      <c r="U111" s="554"/>
      <c r="V111" s="555"/>
      <c r="W111" s="40" t="s">
        <v>71</v>
      </c>
      <c r="X111" s="41">
        <f>IFERROR(X108/H108,"0")+IFERROR(X109/H109,"0")+IFERROR(X110/H110,"0")</f>
        <v>9.2592592592592595</v>
      </c>
      <c r="Y111" s="41">
        <f>IFERROR(Y108/H108,"0")+IFERROR(Y109/H109,"0")+IFERROR(Y110/H110,"0")</f>
        <v>10</v>
      </c>
      <c r="Z111" s="41">
        <f>IFERROR(IF(Z108="",0,Z108),"0")+IFERROR(IF(Z109="",0,Z109),"0")+IFERROR(IF(Z110="",0,Z110),"0")</f>
        <v>0.1898</v>
      </c>
      <c r="AA111" s="64"/>
      <c r="AB111" s="64"/>
      <c r="AC111" s="64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7"/>
      <c r="P112" s="553" t="s">
        <v>70</v>
      </c>
      <c r="Q112" s="554"/>
      <c r="R112" s="554"/>
      <c r="S112" s="554"/>
      <c r="T112" s="554"/>
      <c r="U112" s="554"/>
      <c r="V112" s="555"/>
      <c r="W112" s="40" t="s">
        <v>68</v>
      </c>
      <c r="X112" s="41">
        <f>IFERROR(SUM(X108:X110),"0")</f>
        <v>100</v>
      </c>
      <c r="Y112" s="41">
        <f>IFERROR(SUM(Y108:Y110),"0")</f>
        <v>108</v>
      </c>
      <c r="Z112" s="40"/>
      <c r="AA112" s="64"/>
      <c r="AB112" s="64"/>
      <c r="AC112" s="64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63"/>
      <c r="AB113" s="63"/>
      <c r="AC113" s="63"/>
    </row>
    <row r="114" spans="1:68" ht="16.5" customHeight="1" x14ac:dyDescent="0.25">
      <c r="A114" s="60" t="s">
        <v>208</v>
      </c>
      <c r="B114" s="60" t="s">
        <v>209</v>
      </c>
      <c r="C114" s="34">
        <v>4301051724</v>
      </c>
      <c r="D114" s="558">
        <v>4607091385168</v>
      </c>
      <c r="E114" s="559"/>
      <c r="F114" s="59">
        <v>1.35</v>
      </c>
      <c r="G114" s="35">
        <v>6</v>
      </c>
      <c r="H114" s="59">
        <v>8.1</v>
      </c>
      <c r="I114" s="59">
        <v>8.6129999999999995</v>
      </c>
      <c r="J114" s="35">
        <v>64</v>
      </c>
      <c r="K114" s="35" t="s">
        <v>105</v>
      </c>
      <c r="L114" s="35"/>
      <c r="M114" s="36" t="s">
        <v>92</v>
      </c>
      <c r="N114" s="36"/>
      <c r="O114" s="35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4"/>
      <c r="R114" s="564"/>
      <c r="S114" s="564"/>
      <c r="T114" s="565"/>
      <c r="U114" s="37"/>
      <c r="V114" s="37"/>
      <c r="W114" s="38" t="s">
        <v>68</v>
      </c>
      <c r="X114" s="56">
        <v>300</v>
      </c>
      <c r="Y114" s="53">
        <f>IFERROR(IF(X114="",0,CEILING((X114/$H114),1)*$H114),"")</f>
        <v>307.8</v>
      </c>
      <c r="Z114" s="39">
        <f>IFERROR(IF(Y114=0,"",ROUNDUP(Y114/H114,0)*0.01898),"")</f>
        <v>0.72123999999999999</v>
      </c>
      <c r="AA114" s="65"/>
      <c r="AB114" s="66"/>
      <c r="AC114" s="171" t="s">
        <v>210</v>
      </c>
      <c r="AG114" s="75"/>
      <c r="AJ114" s="79"/>
      <c r="AK114" s="79">
        <v>0</v>
      </c>
      <c r="BB114" s="172" t="s">
        <v>1</v>
      </c>
      <c r="BM114" s="75">
        <f>IFERROR(X114*I114/H114,"0")</f>
        <v>318.99999999999994</v>
      </c>
      <c r="BN114" s="75">
        <f>IFERROR(Y114*I114/H114,"0")</f>
        <v>327.29400000000004</v>
      </c>
      <c r="BO114" s="75">
        <f>IFERROR(1/J114*(X114/H114),"0")</f>
        <v>0.57870370370370372</v>
      </c>
      <c r="BP114" s="75">
        <f>IFERROR(1/J114*(Y114/H114),"0")</f>
        <v>0.59375</v>
      </c>
    </row>
    <row r="115" spans="1:68" ht="27" hidden="1" customHeight="1" x14ac:dyDescent="0.25">
      <c r="A115" s="60" t="s">
        <v>211</v>
      </c>
      <c r="B115" s="60" t="s">
        <v>212</v>
      </c>
      <c r="C115" s="34">
        <v>4301051730</v>
      </c>
      <c r="D115" s="558">
        <v>4607091383256</v>
      </c>
      <c r="E115" s="559"/>
      <c r="F115" s="59">
        <v>0.33</v>
      </c>
      <c r="G115" s="35">
        <v>6</v>
      </c>
      <c r="H115" s="59">
        <v>1.98</v>
      </c>
      <c r="I115" s="59">
        <v>2.226</v>
      </c>
      <c r="J115" s="35">
        <v>182</v>
      </c>
      <c r="K115" s="35" t="s">
        <v>75</v>
      </c>
      <c r="L115" s="35"/>
      <c r="M115" s="36" t="s">
        <v>92</v>
      </c>
      <c r="N115" s="36"/>
      <c r="O115" s="35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4"/>
      <c r="R115" s="564"/>
      <c r="S115" s="564"/>
      <c r="T115" s="565"/>
      <c r="U115" s="37"/>
      <c r="V115" s="37"/>
      <c r="W115" s="38" t="s">
        <v>68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IFERROR(IF(Y115=0,"",ROUNDUP(Y115/H115,0)*0.00651),"")</f>
        <v/>
      </c>
      <c r="AA115" s="65"/>
      <c r="AB115" s="66"/>
      <c r="AC115" s="173" t="s">
        <v>210</v>
      </c>
      <c r="AG115" s="75"/>
      <c r="AJ115" s="79"/>
      <c r="AK115" s="79">
        <v>0</v>
      </c>
      <c r="BB115" s="174" t="s">
        <v>1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customHeight="1" x14ac:dyDescent="0.25">
      <c r="A116" s="60" t="s">
        <v>213</v>
      </c>
      <c r="B116" s="60" t="s">
        <v>214</v>
      </c>
      <c r="C116" s="34">
        <v>4301051721</v>
      </c>
      <c r="D116" s="558">
        <v>4607091385748</v>
      </c>
      <c r="E116" s="559"/>
      <c r="F116" s="59">
        <v>0.45</v>
      </c>
      <c r="G116" s="35">
        <v>6</v>
      </c>
      <c r="H116" s="59">
        <v>2.7</v>
      </c>
      <c r="I116" s="59">
        <v>2.952</v>
      </c>
      <c r="J116" s="35">
        <v>182</v>
      </c>
      <c r="K116" s="35" t="s">
        <v>75</v>
      </c>
      <c r="L116" s="35"/>
      <c r="M116" s="36" t="s">
        <v>92</v>
      </c>
      <c r="N116" s="36"/>
      <c r="O116" s="35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4"/>
      <c r="R116" s="564"/>
      <c r="S116" s="564"/>
      <c r="T116" s="565"/>
      <c r="U116" s="37"/>
      <c r="V116" s="37"/>
      <c r="W116" s="38" t="s">
        <v>68</v>
      </c>
      <c r="X116" s="56">
        <v>600</v>
      </c>
      <c r="Y116" s="53">
        <f>IFERROR(IF(X116="",0,CEILING((X116/$H116),1)*$H116),"")</f>
        <v>602.1</v>
      </c>
      <c r="Z116" s="39">
        <f>IFERROR(IF(Y116=0,"",ROUNDUP(Y116/H116,0)*0.00651),"")</f>
        <v>1.45173</v>
      </c>
      <c r="AA116" s="65"/>
      <c r="AB116" s="66"/>
      <c r="AC116" s="175" t="s">
        <v>210</v>
      </c>
      <c r="AG116" s="75"/>
      <c r="AJ116" s="79"/>
      <c r="AK116" s="79">
        <v>0</v>
      </c>
      <c r="BB116" s="176" t="s">
        <v>1</v>
      </c>
      <c r="BM116" s="75">
        <f>IFERROR(X116*I116/H116,"0")</f>
        <v>656</v>
      </c>
      <c r="BN116" s="75">
        <f>IFERROR(Y116*I116/H116,"0")</f>
        <v>658.29599999999994</v>
      </c>
      <c r="BO116" s="75">
        <f>IFERROR(1/J116*(X116/H116),"0")</f>
        <v>1.2210012210012209</v>
      </c>
      <c r="BP116" s="75">
        <f>IFERROR(1/J116*(Y116/H116),"0")</f>
        <v>1.2252747252747254</v>
      </c>
    </row>
    <row r="117" spans="1:68" ht="16.5" hidden="1" customHeight="1" x14ac:dyDescent="0.25">
      <c r="A117" s="60" t="s">
        <v>215</v>
      </c>
      <c r="B117" s="60" t="s">
        <v>216</v>
      </c>
      <c r="C117" s="34">
        <v>4301051740</v>
      </c>
      <c r="D117" s="558">
        <v>4680115884533</v>
      </c>
      <c r="E117" s="559"/>
      <c r="F117" s="59">
        <v>0.3</v>
      </c>
      <c r="G117" s="35">
        <v>6</v>
      </c>
      <c r="H117" s="59">
        <v>1.8</v>
      </c>
      <c r="I117" s="59">
        <v>1.98</v>
      </c>
      <c r="J117" s="35">
        <v>182</v>
      </c>
      <c r="K117" s="35" t="s">
        <v>75</v>
      </c>
      <c r="L117" s="35"/>
      <c r="M117" s="36" t="s">
        <v>76</v>
      </c>
      <c r="N117" s="36"/>
      <c r="O117" s="35">
        <v>45</v>
      </c>
      <c r="P117" s="66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4"/>
      <c r="R117" s="564"/>
      <c r="S117" s="564"/>
      <c r="T117" s="565"/>
      <c r="U117" s="37"/>
      <c r="V117" s="37"/>
      <c r="W117" s="38" t="s">
        <v>68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IFERROR(IF(Y117=0,"",ROUNDUP(Y117/H117,0)*0.00651),"")</f>
        <v/>
      </c>
      <c r="AA117" s="65"/>
      <c r="AB117" s="66"/>
      <c r="AC117" s="177" t="s">
        <v>217</v>
      </c>
      <c r="AG117" s="75"/>
      <c r="AJ117" s="79"/>
      <c r="AK117" s="79">
        <v>0</v>
      </c>
      <c r="BB117" s="178" t="s">
        <v>1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x14ac:dyDescent="0.2">
      <c r="A118" s="566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53" t="s">
        <v>70</v>
      </c>
      <c r="Q118" s="554"/>
      <c r="R118" s="554"/>
      <c r="S118" s="554"/>
      <c r="T118" s="554"/>
      <c r="U118" s="554"/>
      <c r="V118" s="555"/>
      <c r="W118" s="40" t="s">
        <v>71</v>
      </c>
      <c r="X118" s="41">
        <f>IFERROR(X114/H114,"0")+IFERROR(X115/H115,"0")+IFERROR(X116/H116,"0")+IFERROR(X117/H117,"0")</f>
        <v>259.25925925925924</v>
      </c>
      <c r="Y118" s="41">
        <f>IFERROR(Y114/H114,"0")+IFERROR(Y115/H115,"0")+IFERROR(Y116/H116,"0")+IFERROR(Y117/H117,"0")</f>
        <v>261</v>
      </c>
      <c r="Z118" s="41">
        <f>IFERROR(IF(Z114="",0,Z114),"0")+IFERROR(IF(Z115="",0,Z115),"0")+IFERROR(IF(Z116="",0,Z116),"0")+IFERROR(IF(Z117="",0,Z117),"0")</f>
        <v>2.1729699999999998</v>
      </c>
      <c r="AA118" s="64"/>
      <c r="AB118" s="64"/>
      <c r="AC118" s="64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7"/>
      <c r="P119" s="553" t="s">
        <v>70</v>
      </c>
      <c r="Q119" s="554"/>
      <c r="R119" s="554"/>
      <c r="S119" s="554"/>
      <c r="T119" s="554"/>
      <c r="U119" s="554"/>
      <c r="V119" s="555"/>
      <c r="W119" s="40" t="s">
        <v>68</v>
      </c>
      <c r="X119" s="41">
        <f>IFERROR(SUM(X114:X117),"0")</f>
        <v>900</v>
      </c>
      <c r="Y119" s="41">
        <f>IFERROR(SUM(Y114:Y117),"0")</f>
        <v>909.90000000000009</v>
      </c>
      <c r="Z119" s="40"/>
      <c r="AA119" s="64"/>
      <c r="AB119" s="64"/>
      <c r="AC119" s="64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63"/>
      <c r="AB120" s="63"/>
      <c r="AC120" s="63"/>
    </row>
    <row r="121" spans="1:68" ht="27" hidden="1" customHeight="1" x14ac:dyDescent="0.25">
      <c r="A121" s="60" t="s">
        <v>218</v>
      </c>
      <c r="B121" s="60" t="s">
        <v>219</v>
      </c>
      <c r="C121" s="34">
        <v>4301060357</v>
      </c>
      <c r="D121" s="558">
        <v>4680115882652</v>
      </c>
      <c r="E121" s="559"/>
      <c r="F121" s="59">
        <v>0.33</v>
      </c>
      <c r="G121" s="35">
        <v>6</v>
      </c>
      <c r="H121" s="59">
        <v>1.98</v>
      </c>
      <c r="I121" s="59">
        <v>2.82</v>
      </c>
      <c r="J121" s="35">
        <v>182</v>
      </c>
      <c r="K121" s="35" t="s">
        <v>75</v>
      </c>
      <c r="L121" s="35"/>
      <c r="M121" s="36" t="s">
        <v>76</v>
      </c>
      <c r="N121" s="36"/>
      <c r="O121" s="35">
        <v>40</v>
      </c>
      <c r="P121" s="86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4"/>
      <c r="R121" s="564"/>
      <c r="S121" s="564"/>
      <c r="T121" s="565"/>
      <c r="U121" s="37"/>
      <c r="V121" s="37"/>
      <c r="W121" s="38" t="s">
        <v>68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IFERROR(IF(Y121=0,"",ROUNDUP(Y121/H121,0)*0.00651),"")</f>
        <v/>
      </c>
      <c r="AA121" s="65"/>
      <c r="AB121" s="66"/>
      <c r="AC121" s="179" t="s">
        <v>220</v>
      </c>
      <c r="AG121" s="75"/>
      <c r="AJ121" s="79"/>
      <c r="AK121" s="79">
        <v>0</v>
      </c>
      <c r="BB121" s="180" t="s">
        <v>1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hidden="1" customHeight="1" x14ac:dyDescent="0.25">
      <c r="A122" s="60" t="s">
        <v>221</v>
      </c>
      <c r="B122" s="60" t="s">
        <v>222</v>
      </c>
      <c r="C122" s="34">
        <v>4301060317</v>
      </c>
      <c r="D122" s="558">
        <v>4680115880238</v>
      </c>
      <c r="E122" s="559"/>
      <c r="F122" s="59">
        <v>0.33</v>
      </c>
      <c r="G122" s="35">
        <v>6</v>
      </c>
      <c r="H122" s="59">
        <v>1.98</v>
      </c>
      <c r="I122" s="59">
        <v>2.238</v>
      </c>
      <c r="J122" s="35">
        <v>182</v>
      </c>
      <c r="K122" s="35" t="s">
        <v>75</v>
      </c>
      <c r="L122" s="35"/>
      <c r="M122" s="36" t="s">
        <v>76</v>
      </c>
      <c r="N122" s="36"/>
      <c r="O122" s="35">
        <v>40</v>
      </c>
      <c r="P122" s="6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4"/>
      <c r="R122" s="564"/>
      <c r="S122" s="564"/>
      <c r="T122" s="565"/>
      <c r="U122" s="37"/>
      <c r="V122" s="37"/>
      <c r="W122" s="38" t="s">
        <v>68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1" t="s">
        <v>223</v>
      </c>
      <c r="AG122" s="75"/>
      <c r="AJ122" s="79"/>
      <c r="AK122" s="79">
        <v>0</v>
      </c>
      <c r="BB122" s="182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idden="1" x14ac:dyDescent="0.2">
      <c r="A123" s="566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7"/>
      <c r="P123" s="553" t="s">
        <v>70</v>
      </c>
      <c r="Q123" s="554"/>
      <c r="R123" s="554"/>
      <c r="S123" s="554"/>
      <c r="T123" s="554"/>
      <c r="U123" s="554"/>
      <c r="V123" s="555"/>
      <c r="W123" s="40" t="s">
        <v>71</v>
      </c>
      <c r="X123" s="41">
        <f>IFERROR(X121/H121,"0")+IFERROR(X122/H122,"0")</f>
        <v>0</v>
      </c>
      <c r="Y123" s="41">
        <f>IFERROR(Y121/H121,"0")+IFERROR(Y122/H122,"0")</f>
        <v>0</v>
      </c>
      <c r="Z123" s="41">
        <f>IFERROR(IF(Z121="",0,Z121),"0")+IFERROR(IF(Z122="",0,Z122),"0")</f>
        <v>0</v>
      </c>
      <c r="AA123" s="64"/>
      <c r="AB123" s="64"/>
      <c r="AC123" s="64"/>
    </row>
    <row r="124" spans="1:68" hidden="1" x14ac:dyDescent="0.2">
      <c r="A124" s="557"/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67"/>
      <c r="P124" s="553" t="s">
        <v>70</v>
      </c>
      <c r="Q124" s="554"/>
      <c r="R124" s="554"/>
      <c r="S124" s="554"/>
      <c r="T124" s="554"/>
      <c r="U124" s="554"/>
      <c r="V124" s="555"/>
      <c r="W124" s="40" t="s">
        <v>68</v>
      </c>
      <c r="X124" s="41">
        <f>IFERROR(SUM(X121:X122),"0")</f>
        <v>0</v>
      </c>
      <c r="Y124" s="41">
        <f>IFERROR(SUM(Y121:Y122),"0")</f>
        <v>0</v>
      </c>
      <c r="Z124" s="40"/>
      <c r="AA124" s="64"/>
      <c r="AB124" s="64"/>
      <c r="AC124" s="64"/>
    </row>
    <row r="125" spans="1:68" ht="16.5" hidden="1" customHeight="1" x14ac:dyDescent="0.25">
      <c r="A125" s="562" t="s">
        <v>224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62"/>
      <c r="AB125" s="62"/>
      <c r="AC125" s="62"/>
    </row>
    <row r="126" spans="1:68" ht="14.25" hidden="1" customHeight="1" x14ac:dyDescent="0.25">
      <c r="A126" s="556" t="s">
        <v>102</v>
      </c>
      <c r="B126" s="557"/>
      <c r="C126" s="557"/>
      <c r="D126" s="557"/>
      <c r="E126" s="557"/>
      <c r="F126" s="557"/>
      <c r="G126" s="557"/>
      <c r="H126" s="557"/>
      <c r="I126" s="557"/>
      <c r="J126" s="557"/>
      <c r="K126" s="557"/>
      <c r="L126" s="557"/>
      <c r="M126" s="557"/>
      <c r="N126" s="557"/>
      <c r="O126" s="557"/>
      <c r="P126" s="557"/>
      <c r="Q126" s="557"/>
      <c r="R126" s="557"/>
      <c r="S126" s="557"/>
      <c r="T126" s="557"/>
      <c r="U126" s="557"/>
      <c r="V126" s="557"/>
      <c r="W126" s="557"/>
      <c r="X126" s="557"/>
      <c r="Y126" s="557"/>
      <c r="Z126" s="557"/>
      <c r="AA126" s="63"/>
      <c r="AB126" s="63"/>
      <c r="AC126" s="63"/>
    </row>
    <row r="127" spans="1:68" ht="27" hidden="1" customHeight="1" x14ac:dyDescent="0.25">
      <c r="A127" s="60" t="s">
        <v>225</v>
      </c>
      <c r="B127" s="60" t="s">
        <v>226</v>
      </c>
      <c r="C127" s="34">
        <v>4301011564</v>
      </c>
      <c r="D127" s="558">
        <v>4680115882577</v>
      </c>
      <c r="E127" s="559"/>
      <c r="F127" s="59">
        <v>0.4</v>
      </c>
      <c r="G127" s="35">
        <v>8</v>
      </c>
      <c r="H127" s="59">
        <v>3.2</v>
      </c>
      <c r="I127" s="59">
        <v>3.38</v>
      </c>
      <c r="J127" s="35">
        <v>182</v>
      </c>
      <c r="K127" s="35" t="s">
        <v>75</v>
      </c>
      <c r="L127" s="35"/>
      <c r="M127" s="36" t="s">
        <v>97</v>
      </c>
      <c r="N127" s="36"/>
      <c r="O127" s="35">
        <v>90</v>
      </c>
      <c r="P127" s="8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4"/>
      <c r="R127" s="564"/>
      <c r="S127" s="564"/>
      <c r="T127" s="565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83" t="s">
        <v>227</v>
      </c>
      <c r="AG127" s="75"/>
      <c r="AJ127" s="79"/>
      <c r="AK127" s="79">
        <v>0</v>
      </c>
      <c r="BB127" s="184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225</v>
      </c>
      <c r="B128" s="60" t="s">
        <v>228</v>
      </c>
      <c r="C128" s="34">
        <v>4301011562</v>
      </c>
      <c r="D128" s="558">
        <v>4680115882577</v>
      </c>
      <c r="E128" s="559"/>
      <c r="F128" s="59">
        <v>0.4</v>
      </c>
      <c r="G128" s="35">
        <v>8</v>
      </c>
      <c r="H128" s="59">
        <v>3.2</v>
      </c>
      <c r="I128" s="59">
        <v>3.38</v>
      </c>
      <c r="J128" s="35">
        <v>182</v>
      </c>
      <c r="K128" s="35" t="s">
        <v>75</v>
      </c>
      <c r="L128" s="35"/>
      <c r="M128" s="36" t="s">
        <v>97</v>
      </c>
      <c r="N128" s="36"/>
      <c r="O128" s="35">
        <v>90</v>
      </c>
      <c r="P128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4"/>
      <c r="R128" s="564"/>
      <c r="S128" s="564"/>
      <c r="T128" s="565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85" t="s">
        <v>227</v>
      </c>
      <c r="AG128" s="75"/>
      <c r="AJ128" s="79"/>
      <c r="AK128" s="79">
        <v>0</v>
      </c>
      <c r="BB128" s="186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566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7"/>
      <c r="P129" s="553" t="s">
        <v>70</v>
      </c>
      <c r="Q129" s="554"/>
      <c r="R129" s="554"/>
      <c r="S129" s="554"/>
      <c r="T129" s="554"/>
      <c r="U129" s="554"/>
      <c r="V129" s="555"/>
      <c r="W129" s="40" t="s">
        <v>71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557"/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67"/>
      <c r="P130" s="553" t="s">
        <v>70</v>
      </c>
      <c r="Q130" s="554"/>
      <c r="R130" s="554"/>
      <c r="S130" s="554"/>
      <c r="T130" s="554"/>
      <c r="U130" s="554"/>
      <c r="V130" s="555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4.25" hidden="1" customHeight="1" x14ac:dyDescent="0.25">
      <c r="A131" s="556" t="s">
        <v>63</v>
      </c>
      <c r="B131" s="557"/>
      <c r="C131" s="557"/>
      <c r="D131" s="557"/>
      <c r="E131" s="557"/>
      <c r="F131" s="557"/>
      <c r="G131" s="557"/>
      <c r="H131" s="557"/>
      <c r="I131" s="557"/>
      <c r="J131" s="557"/>
      <c r="K131" s="557"/>
      <c r="L131" s="557"/>
      <c r="M131" s="557"/>
      <c r="N131" s="557"/>
      <c r="O131" s="557"/>
      <c r="P131" s="557"/>
      <c r="Q131" s="557"/>
      <c r="R131" s="557"/>
      <c r="S131" s="557"/>
      <c r="T131" s="557"/>
      <c r="U131" s="557"/>
      <c r="V131" s="557"/>
      <c r="W131" s="557"/>
      <c r="X131" s="557"/>
      <c r="Y131" s="557"/>
      <c r="Z131" s="557"/>
      <c r="AA131" s="63"/>
      <c r="AB131" s="63"/>
      <c r="AC131" s="63"/>
    </row>
    <row r="132" spans="1:68" ht="27" hidden="1" customHeight="1" x14ac:dyDescent="0.25">
      <c r="A132" s="60" t="s">
        <v>229</v>
      </c>
      <c r="B132" s="60" t="s">
        <v>230</v>
      </c>
      <c r="C132" s="34">
        <v>4301031234</v>
      </c>
      <c r="D132" s="558">
        <v>4680115883444</v>
      </c>
      <c r="E132" s="559"/>
      <c r="F132" s="59">
        <v>0.35</v>
      </c>
      <c r="G132" s="35">
        <v>8</v>
      </c>
      <c r="H132" s="59">
        <v>2.8</v>
      </c>
      <c r="I132" s="59">
        <v>3.0680000000000001</v>
      </c>
      <c r="J132" s="35">
        <v>182</v>
      </c>
      <c r="K132" s="35" t="s">
        <v>75</v>
      </c>
      <c r="L132" s="35"/>
      <c r="M132" s="36" t="s">
        <v>97</v>
      </c>
      <c r="N132" s="36"/>
      <c r="O132" s="35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4"/>
      <c r="R132" s="564"/>
      <c r="S132" s="564"/>
      <c r="T132" s="565"/>
      <c r="U132" s="37"/>
      <c r="V132" s="37"/>
      <c r="W132" s="38" t="s">
        <v>68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87" t="s">
        <v>231</v>
      </c>
      <c r="AG132" s="75"/>
      <c r="AJ132" s="79"/>
      <c r="AK132" s="79">
        <v>0</v>
      </c>
      <c r="BB132" s="188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229</v>
      </c>
      <c r="B133" s="60" t="s">
        <v>232</v>
      </c>
      <c r="C133" s="34">
        <v>4301031235</v>
      </c>
      <c r="D133" s="558">
        <v>4680115883444</v>
      </c>
      <c r="E133" s="559"/>
      <c r="F133" s="59">
        <v>0.35</v>
      </c>
      <c r="G133" s="35">
        <v>8</v>
      </c>
      <c r="H133" s="59">
        <v>2.8</v>
      </c>
      <c r="I133" s="59">
        <v>3.0680000000000001</v>
      </c>
      <c r="J133" s="35">
        <v>182</v>
      </c>
      <c r="K133" s="35" t="s">
        <v>75</v>
      </c>
      <c r="L133" s="35"/>
      <c r="M133" s="36" t="s">
        <v>97</v>
      </c>
      <c r="N133" s="36"/>
      <c r="O133" s="35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4"/>
      <c r="R133" s="564"/>
      <c r="S133" s="564"/>
      <c r="T133" s="565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89" t="s">
        <v>231</v>
      </c>
      <c r="AG133" s="75"/>
      <c r="AJ133" s="79"/>
      <c r="AK133" s="79">
        <v>0</v>
      </c>
      <c r="BB133" s="190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566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7"/>
      <c r="P134" s="553" t="s">
        <v>70</v>
      </c>
      <c r="Q134" s="554"/>
      <c r="R134" s="554"/>
      <c r="S134" s="554"/>
      <c r="T134" s="554"/>
      <c r="U134" s="554"/>
      <c r="V134" s="555"/>
      <c r="W134" s="40" t="s">
        <v>71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557"/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67"/>
      <c r="P135" s="553" t="s">
        <v>70</v>
      </c>
      <c r="Q135" s="554"/>
      <c r="R135" s="554"/>
      <c r="S135" s="554"/>
      <c r="T135" s="554"/>
      <c r="U135" s="554"/>
      <c r="V135" s="555"/>
      <c r="W135" s="40" t="s">
        <v>68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hidden="1" customHeight="1" x14ac:dyDescent="0.25">
      <c r="A136" s="556" t="s">
        <v>72</v>
      </c>
      <c r="B136" s="557"/>
      <c r="C136" s="557"/>
      <c r="D136" s="557"/>
      <c r="E136" s="557"/>
      <c r="F136" s="557"/>
      <c r="G136" s="557"/>
      <c r="H136" s="557"/>
      <c r="I136" s="557"/>
      <c r="J136" s="557"/>
      <c r="K136" s="557"/>
      <c r="L136" s="557"/>
      <c r="M136" s="557"/>
      <c r="N136" s="557"/>
      <c r="O136" s="557"/>
      <c r="P136" s="557"/>
      <c r="Q136" s="557"/>
      <c r="R136" s="557"/>
      <c r="S136" s="557"/>
      <c r="T136" s="557"/>
      <c r="U136" s="557"/>
      <c r="V136" s="557"/>
      <c r="W136" s="557"/>
      <c r="X136" s="557"/>
      <c r="Y136" s="557"/>
      <c r="Z136" s="557"/>
      <c r="AA136" s="63"/>
      <c r="AB136" s="63"/>
      <c r="AC136" s="63"/>
    </row>
    <row r="137" spans="1:68" ht="16.5" hidden="1" customHeight="1" x14ac:dyDescent="0.25">
      <c r="A137" s="60" t="s">
        <v>233</v>
      </c>
      <c r="B137" s="60" t="s">
        <v>234</v>
      </c>
      <c r="C137" s="34">
        <v>4301051477</v>
      </c>
      <c r="D137" s="558">
        <v>4680115882584</v>
      </c>
      <c r="E137" s="559"/>
      <c r="F137" s="59">
        <v>0.33</v>
      </c>
      <c r="G137" s="35">
        <v>8</v>
      </c>
      <c r="H137" s="59">
        <v>2.64</v>
      </c>
      <c r="I137" s="59">
        <v>2.9079999999999999</v>
      </c>
      <c r="J137" s="35">
        <v>182</v>
      </c>
      <c r="K137" s="35" t="s">
        <v>75</v>
      </c>
      <c r="L137" s="35"/>
      <c r="M137" s="36" t="s">
        <v>97</v>
      </c>
      <c r="N137" s="36"/>
      <c r="O137" s="35">
        <v>60</v>
      </c>
      <c r="P137" s="68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4"/>
      <c r="R137" s="564"/>
      <c r="S137" s="564"/>
      <c r="T137" s="565"/>
      <c r="U137" s="37"/>
      <c r="V137" s="37"/>
      <c r="W137" s="38" t="s">
        <v>68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1" t="s">
        <v>227</v>
      </c>
      <c r="AG137" s="75"/>
      <c r="AJ137" s="79"/>
      <c r="AK137" s="79">
        <v>0</v>
      </c>
      <c r="BB137" s="192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16.5" hidden="1" customHeight="1" x14ac:dyDescent="0.25">
      <c r="A138" s="60" t="s">
        <v>233</v>
      </c>
      <c r="B138" s="60" t="s">
        <v>235</v>
      </c>
      <c r="C138" s="34">
        <v>4301051476</v>
      </c>
      <c r="D138" s="558">
        <v>4680115882584</v>
      </c>
      <c r="E138" s="559"/>
      <c r="F138" s="59">
        <v>0.33</v>
      </c>
      <c r="G138" s="35">
        <v>8</v>
      </c>
      <c r="H138" s="59">
        <v>2.64</v>
      </c>
      <c r="I138" s="59">
        <v>2.9079999999999999</v>
      </c>
      <c r="J138" s="35">
        <v>182</v>
      </c>
      <c r="K138" s="35" t="s">
        <v>75</v>
      </c>
      <c r="L138" s="35"/>
      <c r="M138" s="36" t="s">
        <v>97</v>
      </c>
      <c r="N138" s="36"/>
      <c r="O138" s="35">
        <v>60</v>
      </c>
      <c r="P138" s="6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4"/>
      <c r="R138" s="564"/>
      <c r="S138" s="564"/>
      <c r="T138" s="565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3" t="s">
        <v>227</v>
      </c>
      <c r="AG138" s="75"/>
      <c r="AJ138" s="79"/>
      <c r="AK138" s="79">
        <v>0</v>
      </c>
      <c r="BB138" s="194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idden="1" x14ac:dyDescent="0.2">
      <c r="A139" s="566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7"/>
      <c r="P139" s="553" t="s">
        <v>70</v>
      </c>
      <c r="Q139" s="554"/>
      <c r="R139" s="554"/>
      <c r="S139" s="554"/>
      <c r="T139" s="554"/>
      <c r="U139" s="554"/>
      <c r="V139" s="555"/>
      <c r="W139" s="40" t="s">
        <v>71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hidden="1" x14ac:dyDescent="0.2">
      <c r="A140" s="557"/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67"/>
      <c r="P140" s="553" t="s">
        <v>70</v>
      </c>
      <c r="Q140" s="554"/>
      <c r="R140" s="554"/>
      <c r="S140" s="554"/>
      <c r="T140" s="554"/>
      <c r="U140" s="554"/>
      <c r="V140" s="555"/>
      <c r="W140" s="40" t="s">
        <v>68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6.5" hidden="1" customHeight="1" x14ac:dyDescent="0.25">
      <c r="A141" s="562" t="s">
        <v>100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62"/>
      <c r="AB141" s="62"/>
      <c r="AC141" s="62"/>
    </row>
    <row r="142" spans="1:68" ht="14.25" hidden="1" customHeight="1" x14ac:dyDescent="0.25">
      <c r="A142" s="556" t="s">
        <v>102</v>
      </c>
      <c r="B142" s="557"/>
      <c r="C142" s="557"/>
      <c r="D142" s="557"/>
      <c r="E142" s="557"/>
      <c r="F142" s="557"/>
      <c r="G142" s="557"/>
      <c r="H142" s="557"/>
      <c r="I142" s="557"/>
      <c r="J142" s="557"/>
      <c r="K142" s="557"/>
      <c r="L142" s="557"/>
      <c r="M142" s="557"/>
      <c r="N142" s="557"/>
      <c r="O142" s="557"/>
      <c r="P142" s="557"/>
      <c r="Q142" s="557"/>
      <c r="R142" s="557"/>
      <c r="S142" s="557"/>
      <c r="T142" s="557"/>
      <c r="U142" s="557"/>
      <c r="V142" s="557"/>
      <c r="W142" s="557"/>
      <c r="X142" s="557"/>
      <c r="Y142" s="557"/>
      <c r="Z142" s="557"/>
      <c r="AA142" s="63"/>
      <c r="AB142" s="63"/>
      <c r="AC142" s="63"/>
    </row>
    <row r="143" spans="1:68" ht="27" hidden="1" customHeight="1" x14ac:dyDescent="0.25">
      <c r="A143" s="60" t="s">
        <v>236</v>
      </c>
      <c r="B143" s="60" t="s">
        <v>237</v>
      </c>
      <c r="C143" s="34">
        <v>4301011705</v>
      </c>
      <c r="D143" s="558">
        <v>4607091384604</v>
      </c>
      <c r="E143" s="559"/>
      <c r="F143" s="59">
        <v>0.4</v>
      </c>
      <c r="G143" s="35">
        <v>10</v>
      </c>
      <c r="H143" s="59">
        <v>4</v>
      </c>
      <c r="I143" s="59">
        <v>4.21</v>
      </c>
      <c r="J143" s="35">
        <v>132</v>
      </c>
      <c r="K143" s="35" t="s">
        <v>110</v>
      </c>
      <c r="L143" s="35"/>
      <c r="M143" s="36" t="s">
        <v>106</v>
      </c>
      <c r="N143" s="36"/>
      <c r="O143" s="35">
        <v>50</v>
      </c>
      <c r="P143" s="7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4"/>
      <c r="R143" s="564"/>
      <c r="S143" s="564"/>
      <c r="T143" s="565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IFERROR(IF(Y143=0,"",ROUNDUP(Y143/H143,0)*0.00902),"")</f>
        <v/>
      </c>
      <c r="AA143" s="65"/>
      <c r="AB143" s="66"/>
      <c r="AC143" s="195" t="s">
        <v>238</v>
      </c>
      <c r="AG143" s="75"/>
      <c r="AJ143" s="79"/>
      <c r="AK143" s="79">
        <v>0</v>
      </c>
      <c r="BB143" s="196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239</v>
      </c>
      <c r="B144" s="60" t="s">
        <v>240</v>
      </c>
      <c r="C144" s="34">
        <v>4301012179</v>
      </c>
      <c r="D144" s="558">
        <v>4680115886810</v>
      </c>
      <c r="E144" s="559"/>
      <c r="F144" s="59">
        <v>0.3</v>
      </c>
      <c r="G144" s="35">
        <v>10</v>
      </c>
      <c r="H144" s="59">
        <v>3</v>
      </c>
      <c r="I144" s="59">
        <v>3.18</v>
      </c>
      <c r="J144" s="35">
        <v>182</v>
      </c>
      <c r="K144" s="35" t="s">
        <v>75</v>
      </c>
      <c r="L144" s="35"/>
      <c r="M144" s="36" t="s">
        <v>106</v>
      </c>
      <c r="N144" s="36"/>
      <c r="O144" s="35">
        <v>55</v>
      </c>
      <c r="P144" s="596" t="s">
        <v>241</v>
      </c>
      <c r="Q144" s="564"/>
      <c r="R144" s="564"/>
      <c r="S144" s="564"/>
      <c r="T144" s="565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197" t="s">
        <v>242</v>
      </c>
      <c r="AG144" s="75"/>
      <c r="AJ144" s="79"/>
      <c r="AK144" s="79">
        <v>0</v>
      </c>
      <c r="BB144" s="198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566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7"/>
      <c r="P145" s="553" t="s">
        <v>70</v>
      </c>
      <c r="Q145" s="554"/>
      <c r="R145" s="554"/>
      <c r="S145" s="554"/>
      <c r="T145" s="554"/>
      <c r="U145" s="554"/>
      <c r="V145" s="555"/>
      <c r="W145" s="40" t="s">
        <v>71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557"/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67"/>
      <c r="P146" s="553" t="s">
        <v>70</v>
      </c>
      <c r="Q146" s="554"/>
      <c r="R146" s="554"/>
      <c r="S146" s="554"/>
      <c r="T146" s="554"/>
      <c r="U146" s="554"/>
      <c r="V146" s="555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4.25" hidden="1" customHeight="1" x14ac:dyDescent="0.25">
      <c r="A147" s="556" t="s">
        <v>63</v>
      </c>
      <c r="B147" s="557"/>
      <c r="C147" s="557"/>
      <c r="D147" s="557"/>
      <c r="E147" s="557"/>
      <c r="F147" s="557"/>
      <c r="G147" s="557"/>
      <c r="H147" s="557"/>
      <c r="I147" s="557"/>
      <c r="J147" s="557"/>
      <c r="K147" s="557"/>
      <c r="L147" s="557"/>
      <c r="M147" s="557"/>
      <c r="N147" s="557"/>
      <c r="O147" s="557"/>
      <c r="P147" s="557"/>
      <c r="Q147" s="557"/>
      <c r="R147" s="557"/>
      <c r="S147" s="557"/>
      <c r="T147" s="557"/>
      <c r="U147" s="557"/>
      <c r="V147" s="557"/>
      <c r="W147" s="557"/>
      <c r="X147" s="557"/>
      <c r="Y147" s="557"/>
      <c r="Z147" s="557"/>
      <c r="AA147" s="63"/>
      <c r="AB147" s="63"/>
      <c r="AC147" s="63"/>
    </row>
    <row r="148" spans="1:68" ht="16.5" hidden="1" customHeight="1" x14ac:dyDescent="0.25">
      <c r="A148" s="60" t="s">
        <v>243</v>
      </c>
      <c r="B148" s="60" t="s">
        <v>244</v>
      </c>
      <c r="C148" s="34">
        <v>4301030895</v>
      </c>
      <c r="D148" s="558">
        <v>4607091387667</v>
      </c>
      <c r="E148" s="559"/>
      <c r="F148" s="59">
        <v>0.9</v>
      </c>
      <c r="G148" s="35">
        <v>10</v>
      </c>
      <c r="H148" s="59">
        <v>9</v>
      </c>
      <c r="I148" s="59">
        <v>9.5850000000000009</v>
      </c>
      <c r="J148" s="35">
        <v>64</v>
      </c>
      <c r="K148" s="35" t="s">
        <v>105</v>
      </c>
      <c r="L148" s="35"/>
      <c r="M148" s="36" t="s">
        <v>106</v>
      </c>
      <c r="N148" s="36"/>
      <c r="O148" s="35">
        <v>40</v>
      </c>
      <c r="P148" s="6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4"/>
      <c r="R148" s="564"/>
      <c r="S148" s="564"/>
      <c r="T148" s="565"/>
      <c r="U148" s="37"/>
      <c r="V148" s="37"/>
      <c r="W148" s="38" t="s">
        <v>68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IFERROR(IF(Y148=0,"",ROUNDUP(Y148/H148,0)*0.01898),"")</f>
        <v/>
      </c>
      <c r="AA148" s="65"/>
      <c r="AB148" s="66"/>
      <c r="AC148" s="199" t="s">
        <v>245</v>
      </c>
      <c r="AG148" s="75"/>
      <c r="AJ148" s="79"/>
      <c r="AK148" s="79">
        <v>0</v>
      </c>
      <c r="BB148" s="200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hidden="1" customHeight="1" x14ac:dyDescent="0.25">
      <c r="A149" s="60" t="s">
        <v>246</v>
      </c>
      <c r="B149" s="60" t="s">
        <v>247</v>
      </c>
      <c r="C149" s="34">
        <v>4301030961</v>
      </c>
      <c r="D149" s="558">
        <v>4607091387636</v>
      </c>
      <c r="E149" s="559"/>
      <c r="F149" s="59">
        <v>0.7</v>
      </c>
      <c r="G149" s="35">
        <v>6</v>
      </c>
      <c r="H149" s="59">
        <v>4.2</v>
      </c>
      <c r="I149" s="59">
        <v>4.47</v>
      </c>
      <c r="J149" s="35">
        <v>182</v>
      </c>
      <c r="K149" s="35" t="s">
        <v>75</v>
      </c>
      <c r="L149" s="35"/>
      <c r="M149" s="36" t="s">
        <v>67</v>
      </c>
      <c r="N149" s="36"/>
      <c r="O149" s="35">
        <v>40</v>
      </c>
      <c r="P149" s="8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4"/>
      <c r="R149" s="564"/>
      <c r="S149" s="564"/>
      <c r="T149" s="565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/>
      <c r="AB149" s="66"/>
      <c r="AC149" s="201" t="s">
        <v>248</v>
      </c>
      <c r="AG149" s="75"/>
      <c r="AJ149" s="79"/>
      <c r="AK149" s="79">
        <v>0</v>
      </c>
      <c r="BB149" s="202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27" hidden="1" customHeight="1" x14ac:dyDescent="0.25">
      <c r="A150" s="60" t="s">
        <v>249</v>
      </c>
      <c r="B150" s="60" t="s">
        <v>250</v>
      </c>
      <c r="C150" s="34">
        <v>4301030963</v>
      </c>
      <c r="D150" s="558">
        <v>4607091382426</v>
      </c>
      <c r="E150" s="559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105</v>
      </c>
      <c r="L150" s="35"/>
      <c r="M150" s="36" t="s">
        <v>67</v>
      </c>
      <c r="N150" s="36"/>
      <c r="O150" s="35">
        <v>40</v>
      </c>
      <c r="P150" s="5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4"/>
      <c r="R150" s="564"/>
      <c r="S150" s="564"/>
      <c r="T150" s="565"/>
      <c r="U150" s="37"/>
      <c r="V150" s="37"/>
      <c r="W150" s="38" t="s">
        <v>68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251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idden="1" x14ac:dyDescent="0.2">
      <c r="A151" s="566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7"/>
      <c r="P151" s="553" t="s">
        <v>70</v>
      </c>
      <c r="Q151" s="554"/>
      <c r="R151" s="554"/>
      <c r="S151" s="554"/>
      <c r="T151" s="554"/>
      <c r="U151" s="554"/>
      <c r="V151" s="555"/>
      <c r="W151" s="40" t="s">
        <v>71</v>
      </c>
      <c r="X151" s="41">
        <f>IFERROR(X148/H148,"0")+IFERROR(X149/H149,"0")+IFERROR(X150/H150,"0")</f>
        <v>0</v>
      </c>
      <c r="Y151" s="41">
        <f>IFERROR(Y148/H148,"0")+IFERROR(Y149/H149,"0")+IFERROR(Y150/H150,"0")</f>
        <v>0</v>
      </c>
      <c r="Z151" s="41">
        <f>IFERROR(IF(Z148="",0,Z148),"0")+IFERROR(IF(Z149="",0,Z149),"0")+IFERROR(IF(Z150="",0,Z150),"0")</f>
        <v>0</v>
      </c>
      <c r="AA151" s="64"/>
      <c r="AB151" s="64"/>
      <c r="AC151" s="64"/>
    </row>
    <row r="152" spans="1:68" hidden="1" x14ac:dyDescent="0.2">
      <c r="A152" s="557"/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67"/>
      <c r="P152" s="553" t="s">
        <v>70</v>
      </c>
      <c r="Q152" s="554"/>
      <c r="R152" s="554"/>
      <c r="S152" s="554"/>
      <c r="T152" s="554"/>
      <c r="U152" s="554"/>
      <c r="V152" s="555"/>
      <c r="W152" s="40" t="s">
        <v>68</v>
      </c>
      <c r="X152" s="41">
        <f>IFERROR(SUM(X148:X150),"0")</f>
        <v>0</v>
      </c>
      <c r="Y152" s="41">
        <f>IFERROR(SUM(Y148:Y150),"0")</f>
        <v>0</v>
      </c>
      <c r="Z152" s="40"/>
      <c r="AA152" s="64"/>
      <c r="AB152" s="64"/>
      <c r="AC152" s="64"/>
    </row>
    <row r="153" spans="1:68" ht="27.75" hidden="1" customHeight="1" x14ac:dyDescent="0.2">
      <c r="A153" s="597" t="s">
        <v>252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52"/>
      <c r="AB153" s="52"/>
      <c r="AC153" s="52"/>
    </row>
    <row r="154" spans="1:68" ht="16.5" hidden="1" customHeight="1" x14ac:dyDescent="0.25">
      <c r="A154" s="562" t="s">
        <v>253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62"/>
      <c r="AB154" s="62"/>
      <c r="AC154" s="62"/>
    </row>
    <row r="155" spans="1:68" ht="14.25" hidden="1" customHeight="1" x14ac:dyDescent="0.25">
      <c r="A155" s="556" t="s">
        <v>134</v>
      </c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57"/>
      <c r="P155" s="557"/>
      <c r="Q155" s="557"/>
      <c r="R155" s="557"/>
      <c r="S155" s="557"/>
      <c r="T155" s="557"/>
      <c r="U155" s="557"/>
      <c r="V155" s="557"/>
      <c r="W155" s="557"/>
      <c r="X155" s="557"/>
      <c r="Y155" s="557"/>
      <c r="Z155" s="557"/>
      <c r="AA155" s="63"/>
      <c r="AB155" s="63"/>
      <c r="AC155" s="63"/>
    </row>
    <row r="156" spans="1:68" ht="27" hidden="1" customHeight="1" x14ac:dyDescent="0.25">
      <c r="A156" s="60" t="s">
        <v>254</v>
      </c>
      <c r="B156" s="60" t="s">
        <v>255</v>
      </c>
      <c r="C156" s="34">
        <v>4301020323</v>
      </c>
      <c r="D156" s="558">
        <v>4680115886223</v>
      </c>
      <c r="E156" s="559"/>
      <c r="F156" s="59">
        <v>0.33</v>
      </c>
      <c r="G156" s="35">
        <v>6</v>
      </c>
      <c r="H156" s="59">
        <v>1.98</v>
      </c>
      <c r="I156" s="59">
        <v>2.08</v>
      </c>
      <c r="J156" s="35">
        <v>234</v>
      </c>
      <c r="K156" s="35" t="s">
        <v>66</v>
      </c>
      <c r="L156" s="35"/>
      <c r="M156" s="36" t="s">
        <v>67</v>
      </c>
      <c r="N156" s="36"/>
      <c r="O156" s="35">
        <v>40</v>
      </c>
      <c r="P156" s="7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4"/>
      <c r="R156" s="564"/>
      <c r="S156" s="564"/>
      <c r="T156" s="565"/>
      <c r="U156" s="37"/>
      <c r="V156" s="37"/>
      <c r="W156" s="38" t="s">
        <v>68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IFERROR(IF(Y156=0,"",ROUNDUP(Y156/H156,0)*0.00502),"")</f>
        <v/>
      </c>
      <c r="AA156" s="65"/>
      <c r="AB156" s="66"/>
      <c r="AC156" s="205" t="s">
        <v>256</v>
      </c>
      <c r="AG156" s="75"/>
      <c r="AJ156" s="79"/>
      <c r="AK156" s="79">
        <v>0</v>
      </c>
      <c r="BB156" s="206" t="s">
        <v>1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idden="1" x14ac:dyDescent="0.2">
      <c r="A157" s="566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7"/>
      <c r="P157" s="553" t="s">
        <v>70</v>
      </c>
      <c r="Q157" s="554"/>
      <c r="R157" s="554"/>
      <c r="S157" s="554"/>
      <c r="T157" s="554"/>
      <c r="U157" s="554"/>
      <c r="V157" s="555"/>
      <c r="W157" s="40" t="s">
        <v>71</v>
      </c>
      <c r="X157" s="41">
        <f>IFERROR(X156/H156,"0")</f>
        <v>0</v>
      </c>
      <c r="Y157" s="41">
        <f>IFERROR(Y156/H156,"0")</f>
        <v>0</v>
      </c>
      <c r="Z157" s="41">
        <f>IFERROR(IF(Z156="",0,Z156),"0")</f>
        <v>0</v>
      </c>
      <c r="AA157" s="64"/>
      <c r="AB157" s="64"/>
      <c r="AC157" s="64"/>
    </row>
    <row r="158" spans="1:68" hidden="1" x14ac:dyDescent="0.2">
      <c r="A158" s="557"/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67"/>
      <c r="P158" s="553" t="s">
        <v>70</v>
      </c>
      <c r="Q158" s="554"/>
      <c r="R158" s="554"/>
      <c r="S158" s="554"/>
      <c r="T158" s="554"/>
      <c r="U158" s="554"/>
      <c r="V158" s="555"/>
      <c r="W158" s="40" t="s">
        <v>68</v>
      </c>
      <c r="X158" s="41">
        <f>IFERROR(SUM(X156:X156),"0")</f>
        <v>0</v>
      </c>
      <c r="Y158" s="41">
        <f>IFERROR(SUM(Y156:Y156),"0")</f>
        <v>0</v>
      </c>
      <c r="Z158" s="40"/>
      <c r="AA158" s="64"/>
      <c r="AB158" s="64"/>
      <c r="AC158" s="64"/>
    </row>
    <row r="159" spans="1:68" ht="14.25" hidden="1" customHeight="1" x14ac:dyDescent="0.25">
      <c r="A159" s="556" t="s">
        <v>63</v>
      </c>
      <c r="B159" s="557"/>
      <c r="C159" s="557"/>
      <c r="D159" s="557"/>
      <c r="E159" s="557"/>
      <c r="F159" s="557"/>
      <c r="G159" s="557"/>
      <c r="H159" s="557"/>
      <c r="I159" s="557"/>
      <c r="J159" s="557"/>
      <c r="K159" s="557"/>
      <c r="L159" s="557"/>
      <c r="M159" s="557"/>
      <c r="N159" s="557"/>
      <c r="O159" s="557"/>
      <c r="P159" s="557"/>
      <c r="Q159" s="557"/>
      <c r="R159" s="557"/>
      <c r="S159" s="557"/>
      <c r="T159" s="557"/>
      <c r="U159" s="557"/>
      <c r="V159" s="557"/>
      <c r="W159" s="557"/>
      <c r="X159" s="557"/>
      <c r="Y159" s="557"/>
      <c r="Z159" s="557"/>
      <c r="AA159" s="63"/>
      <c r="AB159" s="63"/>
      <c r="AC159" s="63"/>
    </row>
    <row r="160" spans="1:68" ht="27" hidden="1" customHeight="1" x14ac:dyDescent="0.25">
      <c r="A160" s="60" t="s">
        <v>257</v>
      </c>
      <c r="B160" s="60" t="s">
        <v>258</v>
      </c>
      <c r="C160" s="34">
        <v>4301031191</v>
      </c>
      <c r="D160" s="558">
        <v>4680115880993</v>
      </c>
      <c r="E160" s="559"/>
      <c r="F160" s="59">
        <v>0.7</v>
      </c>
      <c r="G160" s="35">
        <v>6</v>
      </c>
      <c r="H160" s="59">
        <v>4.2</v>
      </c>
      <c r="I160" s="59">
        <v>4.47</v>
      </c>
      <c r="J160" s="35">
        <v>132</v>
      </c>
      <c r="K160" s="35" t="s">
        <v>110</v>
      </c>
      <c r="L160" s="35"/>
      <c r="M160" s="36" t="s">
        <v>67</v>
      </c>
      <c r="N160" s="36"/>
      <c r="O160" s="35">
        <v>40</v>
      </c>
      <c r="P160" s="6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4"/>
      <c r="R160" s="564"/>
      <c r="S160" s="564"/>
      <c r="T160" s="565"/>
      <c r="U160" s="37"/>
      <c r="V160" s="37"/>
      <c r="W160" s="38" t="s">
        <v>68</v>
      </c>
      <c r="X160" s="56">
        <v>0</v>
      </c>
      <c r="Y160" s="53">
        <f t="shared" ref="Y160:Y168" si="11">IFERROR(IF(X160="",0,CEILING((X160/$H160),1)*$H160),"")</f>
        <v>0</v>
      </c>
      <c r="Z160" s="39" t="str">
        <f>IFERROR(IF(Y160=0,"",ROUNDUP(Y160/H160,0)*0.00902),"")</f>
        <v/>
      </c>
      <c r="AA160" s="65"/>
      <c r="AB160" s="66"/>
      <c r="AC160" s="207" t="s">
        <v>259</v>
      </c>
      <c r="AG160" s="75"/>
      <c r="AJ160" s="79"/>
      <c r="AK160" s="79">
        <v>0</v>
      </c>
      <c r="BB160" s="208" t="s">
        <v>1</v>
      </c>
      <c r="BM160" s="75">
        <f t="shared" ref="BM160:BM168" si="12">IFERROR(X160*I160/H160,"0")</f>
        <v>0</v>
      </c>
      <c r="BN160" s="75">
        <f t="shared" ref="BN160:BN168" si="13">IFERROR(Y160*I160/H160,"0")</f>
        <v>0</v>
      </c>
      <c r="BO160" s="75">
        <f t="shared" ref="BO160:BO168" si="14">IFERROR(1/J160*(X160/H160),"0")</f>
        <v>0</v>
      </c>
      <c r="BP160" s="75">
        <f t="shared" ref="BP160:BP168" si="15">IFERROR(1/J160*(Y160/H160),"0")</f>
        <v>0</v>
      </c>
    </row>
    <row r="161" spans="1:68" ht="27" hidden="1" customHeight="1" x14ac:dyDescent="0.25">
      <c r="A161" s="60" t="s">
        <v>260</v>
      </c>
      <c r="B161" s="60" t="s">
        <v>261</v>
      </c>
      <c r="C161" s="34">
        <v>4301031204</v>
      </c>
      <c r="D161" s="558">
        <v>4680115881761</v>
      </c>
      <c r="E161" s="559"/>
      <c r="F161" s="59">
        <v>0.7</v>
      </c>
      <c r="G161" s="35">
        <v>6</v>
      </c>
      <c r="H161" s="59">
        <v>4.2</v>
      </c>
      <c r="I161" s="59">
        <v>4.47</v>
      </c>
      <c r="J161" s="35">
        <v>132</v>
      </c>
      <c r="K161" s="35" t="s">
        <v>110</v>
      </c>
      <c r="L161" s="35"/>
      <c r="M161" s="36" t="s">
        <v>67</v>
      </c>
      <c r="N161" s="36"/>
      <c r="O161" s="35">
        <v>40</v>
      </c>
      <c r="P161" s="7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4"/>
      <c r="R161" s="564"/>
      <c r="S161" s="564"/>
      <c r="T161" s="565"/>
      <c r="U161" s="37"/>
      <c r="V161" s="37"/>
      <c r="W161" s="38" t="s">
        <v>68</v>
      </c>
      <c r="X161" s="56">
        <v>0</v>
      </c>
      <c r="Y161" s="53">
        <f t="shared" si="11"/>
        <v>0</v>
      </c>
      <c r="Z161" s="39" t="str">
        <f>IFERROR(IF(Y161=0,"",ROUNDUP(Y161/H161,0)*0.00902),"")</f>
        <v/>
      </c>
      <c r="AA161" s="65"/>
      <c r="AB161" s="66"/>
      <c r="AC161" s="209" t="s">
        <v>262</v>
      </c>
      <c r="AG161" s="75"/>
      <c r="AJ161" s="79"/>
      <c r="AK161" s="79">
        <v>0</v>
      </c>
      <c r="BB161" s="210" t="s">
        <v>1</v>
      </c>
      <c r="BM161" s="75">
        <f t="shared" si="12"/>
        <v>0</v>
      </c>
      <c r="BN161" s="75">
        <f t="shared" si="13"/>
        <v>0</v>
      </c>
      <c r="BO161" s="75">
        <f t="shared" si="14"/>
        <v>0</v>
      </c>
      <c r="BP161" s="75">
        <f t="shared" si="15"/>
        <v>0</v>
      </c>
    </row>
    <row r="162" spans="1:68" ht="27" hidden="1" customHeight="1" x14ac:dyDescent="0.25">
      <c r="A162" s="60" t="s">
        <v>263</v>
      </c>
      <c r="B162" s="60" t="s">
        <v>264</v>
      </c>
      <c r="C162" s="34">
        <v>4301031201</v>
      </c>
      <c r="D162" s="558">
        <v>4680115881563</v>
      </c>
      <c r="E162" s="559"/>
      <c r="F162" s="59">
        <v>0.7</v>
      </c>
      <c r="G162" s="35">
        <v>6</v>
      </c>
      <c r="H162" s="59">
        <v>4.2</v>
      </c>
      <c r="I162" s="59">
        <v>4.41</v>
      </c>
      <c r="J162" s="35">
        <v>132</v>
      </c>
      <c r="K162" s="35" t="s">
        <v>110</v>
      </c>
      <c r="L162" s="35"/>
      <c r="M162" s="36" t="s">
        <v>67</v>
      </c>
      <c r="N162" s="36"/>
      <c r="O162" s="35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4"/>
      <c r="R162" s="564"/>
      <c r="S162" s="564"/>
      <c r="T162" s="565"/>
      <c r="U162" s="37"/>
      <c r="V162" s="37"/>
      <c r="W162" s="38" t="s">
        <v>68</v>
      </c>
      <c r="X162" s="56">
        <v>0</v>
      </c>
      <c r="Y162" s="53">
        <f t="shared" si="11"/>
        <v>0</v>
      </c>
      <c r="Z162" s="39" t="str">
        <f>IFERROR(IF(Y162=0,"",ROUNDUP(Y162/H162,0)*0.00902),"")</f>
        <v/>
      </c>
      <c r="AA162" s="65"/>
      <c r="AB162" s="66"/>
      <c r="AC162" s="211" t="s">
        <v>265</v>
      </c>
      <c r="AG162" s="75"/>
      <c r="AJ162" s="79"/>
      <c r="AK162" s="79">
        <v>0</v>
      </c>
      <c r="BB162" s="212" t="s">
        <v>1</v>
      </c>
      <c r="BM162" s="75">
        <f t="shared" si="12"/>
        <v>0</v>
      </c>
      <c r="BN162" s="75">
        <f t="shared" si="13"/>
        <v>0</v>
      </c>
      <c r="BO162" s="75">
        <f t="shared" si="14"/>
        <v>0</v>
      </c>
      <c r="BP162" s="75">
        <f t="shared" si="15"/>
        <v>0</v>
      </c>
    </row>
    <row r="163" spans="1:68" ht="27" hidden="1" customHeight="1" x14ac:dyDescent="0.25">
      <c r="A163" s="60" t="s">
        <v>266</v>
      </c>
      <c r="B163" s="60" t="s">
        <v>267</v>
      </c>
      <c r="C163" s="34">
        <v>4301031199</v>
      </c>
      <c r="D163" s="558">
        <v>4680115880986</v>
      </c>
      <c r="E163" s="559"/>
      <c r="F163" s="59">
        <v>0.35</v>
      </c>
      <c r="G163" s="35">
        <v>6</v>
      </c>
      <c r="H163" s="59">
        <v>2.1</v>
      </c>
      <c r="I163" s="59">
        <v>2.23</v>
      </c>
      <c r="J163" s="35">
        <v>234</v>
      </c>
      <c r="K163" s="35" t="s">
        <v>66</v>
      </c>
      <c r="L163" s="35"/>
      <c r="M163" s="36" t="s">
        <v>67</v>
      </c>
      <c r="N163" s="36"/>
      <c r="O163" s="35">
        <v>40</v>
      </c>
      <c r="P163" s="6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4"/>
      <c r="R163" s="564"/>
      <c r="S163" s="564"/>
      <c r="T163" s="565"/>
      <c r="U163" s="37"/>
      <c r="V163" s="37"/>
      <c r="W163" s="38" t="s">
        <v>68</v>
      </c>
      <c r="X163" s="56">
        <v>0</v>
      </c>
      <c r="Y163" s="53">
        <f t="shared" si="11"/>
        <v>0</v>
      </c>
      <c r="Z163" s="39" t="str">
        <f>IFERROR(IF(Y163=0,"",ROUNDUP(Y163/H163,0)*0.00502),"")</f>
        <v/>
      </c>
      <c r="AA163" s="65"/>
      <c r="AB163" s="66"/>
      <c r="AC163" s="213" t="s">
        <v>259</v>
      </c>
      <c r="AG163" s="75"/>
      <c r="AJ163" s="79"/>
      <c r="AK163" s="79">
        <v>0</v>
      </c>
      <c r="BB163" s="214" t="s">
        <v>1</v>
      </c>
      <c r="BM163" s="75">
        <f t="shared" si="12"/>
        <v>0</v>
      </c>
      <c r="BN163" s="75">
        <f t="shared" si="13"/>
        <v>0</v>
      </c>
      <c r="BO163" s="75">
        <f t="shared" si="14"/>
        <v>0</v>
      </c>
      <c r="BP163" s="75">
        <f t="shared" si="15"/>
        <v>0</v>
      </c>
    </row>
    <row r="164" spans="1:68" ht="27" hidden="1" customHeight="1" x14ac:dyDescent="0.25">
      <c r="A164" s="60" t="s">
        <v>268</v>
      </c>
      <c r="B164" s="60" t="s">
        <v>269</v>
      </c>
      <c r="C164" s="34">
        <v>4301031205</v>
      </c>
      <c r="D164" s="558">
        <v>4680115881785</v>
      </c>
      <c r="E164" s="559"/>
      <c r="F164" s="59">
        <v>0.35</v>
      </c>
      <c r="G164" s="35">
        <v>6</v>
      </c>
      <c r="H164" s="59">
        <v>2.1</v>
      </c>
      <c r="I164" s="59">
        <v>2.23</v>
      </c>
      <c r="J164" s="35">
        <v>234</v>
      </c>
      <c r="K164" s="35" t="s">
        <v>66</v>
      </c>
      <c r="L164" s="35"/>
      <c r="M164" s="36" t="s">
        <v>67</v>
      </c>
      <c r="N164" s="36"/>
      <c r="O164" s="35">
        <v>40</v>
      </c>
      <c r="P164" s="7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4"/>
      <c r="R164" s="564"/>
      <c r="S164" s="564"/>
      <c r="T164" s="565"/>
      <c r="U164" s="37"/>
      <c r="V164" s="37"/>
      <c r="W164" s="38" t="s">
        <v>68</v>
      </c>
      <c r="X164" s="56">
        <v>0</v>
      </c>
      <c r="Y164" s="53">
        <f t="shared" si="11"/>
        <v>0</v>
      </c>
      <c r="Z164" s="39" t="str">
        <f>IFERROR(IF(Y164=0,"",ROUNDUP(Y164/H164,0)*0.00502),"")</f>
        <v/>
      </c>
      <c r="AA164" s="65"/>
      <c r="AB164" s="66"/>
      <c r="AC164" s="215" t="s">
        <v>262</v>
      </c>
      <c r="AG164" s="75"/>
      <c r="AJ164" s="79"/>
      <c r="AK164" s="79">
        <v>0</v>
      </c>
      <c r="BB164" s="216" t="s">
        <v>1</v>
      </c>
      <c r="BM164" s="75">
        <f t="shared" si="12"/>
        <v>0</v>
      </c>
      <c r="BN164" s="75">
        <f t="shared" si="13"/>
        <v>0</v>
      </c>
      <c r="BO164" s="75">
        <f t="shared" si="14"/>
        <v>0</v>
      </c>
      <c r="BP164" s="75">
        <f t="shared" si="15"/>
        <v>0</v>
      </c>
    </row>
    <row r="165" spans="1:68" ht="27" hidden="1" customHeight="1" x14ac:dyDescent="0.25">
      <c r="A165" s="60" t="s">
        <v>270</v>
      </c>
      <c r="B165" s="60" t="s">
        <v>271</v>
      </c>
      <c r="C165" s="34">
        <v>4301031399</v>
      </c>
      <c r="D165" s="558">
        <v>4680115886537</v>
      </c>
      <c r="E165" s="559"/>
      <c r="F165" s="59">
        <v>0.3</v>
      </c>
      <c r="G165" s="35">
        <v>6</v>
      </c>
      <c r="H165" s="59">
        <v>1.8</v>
      </c>
      <c r="I165" s="59">
        <v>1.93</v>
      </c>
      <c r="J165" s="35">
        <v>234</v>
      </c>
      <c r="K165" s="35" t="s">
        <v>66</v>
      </c>
      <c r="L165" s="35"/>
      <c r="M165" s="36" t="s">
        <v>67</v>
      </c>
      <c r="N165" s="36"/>
      <c r="O165" s="35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4"/>
      <c r="R165" s="564"/>
      <c r="S165" s="564"/>
      <c r="T165" s="565"/>
      <c r="U165" s="37"/>
      <c r="V165" s="37"/>
      <c r="W165" s="38" t="s">
        <v>68</v>
      </c>
      <c r="X165" s="56">
        <v>0</v>
      </c>
      <c r="Y165" s="53">
        <f t="shared" si="11"/>
        <v>0</v>
      </c>
      <c r="Z165" s="39" t="str">
        <f>IFERROR(IF(Y165=0,"",ROUNDUP(Y165/H165,0)*0.00502),"")</f>
        <v/>
      </c>
      <c r="AA165" s="65"/>
      <c r="AB165" s="66"/>
      <c r="AC165" s="217" t="s">
        <v>272</v>
      </c>
      <c r="AG165" s="75"/>
      <c r="AJ165" s="79"/>
      <c r="AK165" s="79">
        <v>0</v>
      </c>
      <c r="BB165" s="218" t="s">
        <v>1</v>
      </c>
      <c r="BM165" s="75">
        <f t="shared" si="12"/>
        <v>0</v>
      </c>
      <c r="BN165" s="75">
        <f t="shared" si="13"/>
        <v>0</v>
      </c>
      <c r="BO165" s="75">
        <f t="shared" si="14"/>
        <v>0</v>
      </c>
      <c r="BP165" s="75">
        <f t="shared" si="15"/>
        <v>0</v>
      </c>
    </row>
    <row r="166" spans="1:68" ht="37.5" hidden="1" customHeight="1" x14ac:dyDescent="0.25">
      <c r="A166" s="60" t="s">
        <v>273</v>
      </c>
      <c r="B166" s="60" t="s">
        <v>274</v>
      </c>
      <c r="C166" s="34">
        <v>4301031202</v>
      </c>
      <c r="D166" s="558">
        <v>4680115881679</v>
      </c>
      <c r="E166" s="559"/>
      <c r="F166" s="59">
        <v>0.35</v>
      </c>
      <c r="G166" s="35">
        <v>6</v>
      </c>
      <c r="H166" s="59">
        <v>2.1</v>
      </c>
      <c r="I166" s="59">
        <v>2.2000000000000002</v>
      </c>
      <c r="J166" s="35">
        <v>234</v>
      </c>
      <c r="K166" s="35" t="s">
        <v>66</v>
      </c>
      <c r="L166" s="35"/>
      <c r="M166" s="36" t="s">
        <v>67</v>
      </c>
      <c r="N166" s="36"/>
      <c r="O166" s="35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4"/>
      <c r="R166" s="564"/>
      <c r="S166" s="564"/>
      <c r="T166" s="565"/>
      <c r="U166" s="37"/>
      <c r="V166" s="37"/>
      <c r="W166" s="38" t="s">
        <v>68</v>
      </c>
      <c r="X166" s="56">
        <v>0</v>
      </c>
      <c r="Y166" s="53">
        <f t="shared" si="11"/>
        <v>0</v>
      </c>
      <c r="Z166" s="39" t="str">
        <f>IFERROR(IF(Y166=0,"",ROUNDUP(Y166/H166,0)*0.00502),"")</f>
        <v/>
      </c>
      <c r="AA166" s="65"/>
      <c r="AB166" s="66"/>
      <c r="AC166" s="219" t="s">
        <v>265</v>
      </c>
      <c r="AG166" s="75"/>
      <c r="AJ166" s="79"/>
      <c r="AK166" s="79">
        <v>0</v>
      </c>
      <c r="BB166" s="220" t="s">
        <v>1</v>
      </c>
      <c r="BM166" s="75">
        <f t="shared" si="12"/>
        <v>0</v>
      </c>
      <c r="BN166" s="75">
        <f t="shared" si="13"/>
        <v>0</v>
      </c>
      <c r="BO166" s="75">
        <f t="shared" si="14"/>
        <v>0</v>
      </c>
      <c r="BP166" s="75">
        <f t="shared" si="15"/>
        <v>0</v>
      </c>
    </row>
    <row r="167" spans="1:68" ht="27" hidden="1" customHeight="1" x14ac:dyDescent="0.25">
      <c r="A167" s="60" t="s">
        <v>275</v>
      </c>
      <c r="B167" s="60" t="s">
        <v>276</v>
      </c>
      <c r="C167" s="34">
        <v>4301031158</v>
      </c>
      <c r="D167" s="558">
        <v>4680115880191</v>
      </c>
      <c r="E167" s="559"/>
      <c r="F167" s="59">
        <v>0.4</v>
      </c>
      <c r="G167" s="35">
        <v>6</v>
      </c>
      <c r="H167" s="59">
        <v>2.4</v>
      </c>
      <c r="I167" s="59">
        <v>2.58</v>
      </c>
      <c r="J167" s="35">
        <v>182</v>
      </c>
      <c r="K167" s="35" t="s">
        <v>75</v>
      </c>
      <c r="L167" s="35"/>
      <c r="M167" s="36" t="s">
        <v>67</v>
      </c>
      <c r="N167" s="36"/>
      <c r="O167" s="35">
        <v>40</v>
      </c>
      <c r="P167" s="6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4"/>
      <c r="R167" s="564"/>
      <c r="S167" s="564"/>
      <c r="T167" s="565"/>
      <c r="U167" s="37"/>
      <c r="V167" s="37"/>
      <c r="W167" s="38" t="s">
        <v>68</v>
      </c>
      <c r="X167" s="56">
        <v>0</v>
      </c>
      <c r="Y167" s="53">
        <f t="shared" si="11"/>
        <v>0</v>
      </c>
      <c r="Z167" s="39" t="str">
        <f>IFERROR(IF(Y167=0,"",ROUNDUP(Y167/H167,0)*0.00651),"")</f>
        <v/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12"/>
        <v>0</v>
      </c>
      <c r="BN167" s="75">
        <f t="shared" si="13"/>
        <v>0</v>
      </c>
      <c r="BO167" s="75">
        <f t="shared" si="14"/>
        <v>0</v>
      </c>
      <c r="BP167" s="75">
        <f t="shared" si="15"/>
        <v>0</v>
      </c>
    </row>
    <row r="168" spans="1:68" ht="27" hidden="1" customHeight="1" x14ac:dyDescent="0.25">
      <c r="A168" s="60" t="s">
        <v>277</v>
      </c>
      <c r="B168" s="60" t="s">
        <v>278</v>
      </c>
      <c r="C168" s="34">
        <v>4301031245</v>
      </c>
      <c r="D168" s="558">
        <v>4680115883963</v>
      </c>
      <c r="E168" s="559"/>
      <c r="F168" s="59">
        <v>0.28000000000000003</v>
      </c>
      <c r="G168" s="35">
        <v>6</v>
      </c>
      <c r="H168" s="59">
        <v>1.68</v>
      </c>
      <c r="I168" s="59">
        <v>1.78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4"/>
      <c r="R168" s="564"/>
      <c r="S168" s="564"/>
      <c r="T168" s="565"/>
      <c r="U168" s="37"/>
      <c r="V168" s="37"/>
      <c r="W168" s="38" t="s">
        <v>68</v>
      </c>
      <c r="X168" s="56">
        <v>0</v>
      </c>
      <c r="Y168" s="53">
        <f t="shared" si="11"/>
        <v>0</v>
      </c>
      <c r="Z168" s="39" t="str">
        <f>IFERROR(IF(Y168=0,"",ROUNDUP(Y168/H168,0)*0.00502),"")</f>
        <v/>
      </c>
      <c r="AA168" s="65"/>
      <c r="AB168" s="66"/>
      <c r="AC168" s="223" t="s">
        <v>279</v>
      </c>
      <c r="AG168" s="75"/>
      <c r="AJ168" s="79"/>
      <c r="AK168" s="79">
        <v>0</v>
      </c>
      <c r="BB168" s="224" t="s">
        <v>1</v>
      </c>
      <c r="BM168" s="75">
        <f t="shared" si="12"/>
        <v>0</v>
      </c>
      <c r="BN168" s="75">
        <f t="shared" si="13"/>
        <v>0</v>
      </c>
      <c r="BO168" s="75">
        <f t="shared" si="14"/>
        <v>0</v>
      </c>
      <c r="BP168" s="75">
        <f t="shared" si="15"/>
        <v>0</v>
      </c>
    </row>
    <row r="169" spans="1:68" hidden="1" x14ac:dyDescent="0.2">
      <c r="A169" s="566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7"/>
      <c r="P169" s="553" t="s">
        <v>70</v>
      </c>
      <c r="Q169" s="554"/>
      <c r="R169" s="554"/>
      <c r="S169" s="554"/>
      <c r="T169" s="554"/>
      <c r="U169" s="554"/>
      <c r="V169" s="555"/>
      <c r="W169" s="40" t="s">
        <v>71</v>
      </c>
      <c r="X169" s="41">
        <f>IFERROR(X160/H160,"0")+IFERROR(X161/H161,"0")+IFERROR(X162/H162,"0")+IFERROR(X163/H163,"0")+IFERROR(X164/H164,"0")+IFERROR(X165/H165,"0")+IFERROR(X166/H166,"0")+IFERROR(X167/H167,"0")+IFERROR(X168/H168,"0")</f>
        <v>0</v>
      </c>
      <c r="Y169" s="41">
        <f>IFERROR(Y160/H160,"0")+IFERROR(Y161/H161,"0")+IFERROR(Y162/H162,"0")+IFERROR(Y163/H163,"0")+IFERROR(Y164/H164,"0")+IFERROR(Y165/H165,"0")+IFERROR(Y166/H166,"0")+IFERROR(Y167/H167,"0")+IFERROR(Y168/H168,"0")</f>
        <v>0</v>
      </c>
      <c r="Z169" s="4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4"/>
      <c r="AB169" s="64"/>
      <c r="AC169" s="64"/>
    </row>
    <row r="170" spans="1:68" hidden="1" x14ac:dyDescent="0.2">
      <c r="A170" s="557"/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67"/>
      <c r="P170" s="553" t="s">
        <v>70</v>
      </c>
      <c r="Q170" s="554"/>
      <c r="R170" s="554"/>
      <c r="S170" s="554"/>
      <c r="T170" s="554"/>
      <c r="U170" s="554"/>
      <c r="V170" s="555"/>
      <c r="W170" s="40" t="s">
        <v>68</v>
      </c>
      <c r="X170" s="41">
        <f>IFERROR(SUM(X160:X168),"0")</f>
        <v>0</v>
      </c>
      <c r="Y170" s="41">
        <f>IFERROR(SUM(Y160:Y168),"0")</f>
        <v>0</v>
      </c>
      <c r="Z170" s="40"/>
      <c r="AA170" s="64"/>
      <c r="AB170" s="64"/>
      <c r="AC170" s="64"/>
    </row>
    <row r="171" spans="1:68" ht="14.25" hidden="1" customHeight="1" x14ac:dyDescent="0.25">
      <c r="A171" s="556" t="s">
        <v>94</v>
      </c>
      <c r="B171" s="557"/>
      <c r="C171" s="557"/>
      <c r="D171" s="557"/>
      <c r="E171" s="557"/>
      <c r="F171" s="557"/>
      <c r="G171" s="557"/>
      <c r="H171" s="557"/>
      <c r="I171" s="557"/>
      <c r="J171" s="557"/>
      <c r="K171" s="557"/>
      <c r="L171" s="557"/>
      <c r="M171" s="557"/>
      <c r="N171" s="557"/>
      <c r="O171" s="557"/>
      <c r="P171" s="557"/>
      <c r="Q171" s="557"/>
      <c r="R171" s="557"/>
      <c r="S171" s="557"/>
      <c r="T171" s="557"/>
      <c r="U171" s="557"/>
      <c r="V171" s="557"/>
      <c r="W171" s="557"/>
      <c r="X171" s="557"/>
      <c r="Y171" s="557"/>
      <c r="Z171" s="557"/>
      <c r="AA171" s="63"/>
      <c r="AB171" s="63"/>
      <c r="AC171" s="63"/>
    </row>
    <row r="172" spans="1:68" ht="27" hidden="1" customHeight="1" x14ac:dyDescent="0.25">
      <c r="A172" s="60" t="s">
        <v>280</v>
      </c>
      <c r="B172" s="60" t="s">
        <v>281</v>
      </c>
      <c r="C172" s="34">
        <v>4301032053</v>
      </c>
      <c r="D172" s="558">
        <v>4680115886780</v>
      </c>
      <c r="E172" s="559"/>
      <c r="F172" s="59">
        <v>7.0000000000000007E-2</v>
      </c>
      <c r="G172" s="35">
        <v>18</v>
      </c>
      <c r="H172" s="59">
        <v>1.26</v>
      </c>
      <c r="I172" s="59">
        <v>1.45</v>
      </c>
      <c r="J172" s="35">
        <v>216</v>
      </c>
      <c r="K172" s="35" t="s">
        <v>282</v>
      </c>
      <c r="L172" s="35"/>
      <c r="M172" s="36" t="s">
        <v>283</v>
      </c>
      <c r="N172" s="36"/>
      <c r="O172" s="35">
        <v>60</v>
      </c>
      <c r="P172" s="5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4"/>
      <c r="R172" s="564"/>
      <c r="S172" s="564"/>
      <c r="T172" s="565"/>
      <c r="U172" s="37"/>
      <c r="V172" s="37"/>
      <c r="W172" s="38" t="s">
        <v>68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IFERROR(IF(Y172=0,"",ROUNDUP(Y172/H172,0)*0.0059),"")</f>
        <v/>
      </c>
      <c r="AA172" s="65"/>
      <c r="AB172" s="66"/>
      <c r="AC172" s="225" t="s">
        <v>284</v>
      </c>
      <c r="AG172" s="75"/>
      <c r="AJ172" s="79"/>
      <c r="AK172" s="79">
        <v>0</v>
      </c>
      <c r="BB172" s="226" t="s">
        <v>1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ht="27" hidden="1" customHeight="1" x14ac:dyDescent="0.25">
      <c r="A173" s="60" t="s">
        <v>285</v>
      </c>
      <c r="B173" s="60" t="s">
        <v>286</v>
      </c>
      <c r="C173" s="34">
        <v>4301032051</v>
      </c>
      <c r="D173" s="558">
        <v>4680115886742</v>
      </c>
      <c r="E173" s="559"/>
      <c r="F173" s="59">
        <v>7.0000000000000007E-2</v>
      </c>
      <c r="G173" s="35">
        <v>18</v>
      </c>
      <c r="H173" s="59">
        <v>1.26</v>
      </c>
      <c r="I173" s="59">
        <v>1.45</v>
      </c>
      <c r="J173" s="35">
        <v>216</v>
      </c>
      <c r="K173" s="35" t="s">
        <v>282</v>
      </c>
      <c r="L173" s="35"/>
      <c r="M173" s="36" t="s">
        <v>283</v>
      </c>
      <c r="N173" s="36"/>
      <c r="O173" s="35">
        <v>90</v>
      </c>
      <c r="P173" s="6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4"/>
      <c r="R173" s="564"/>
      <c r="S173" s="564"/>
      <c r="T173" s="565"/>
      <c r="U173" s="37"/>
      <c r="V173" s="37"/>
      <c r="W173" s="38" t="s">
        <v>68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IFERROR(IF(Y173=0,"",ROUNDUP(Y173/H173,0)*0.0059),"")</f>
        <v/>
      </c>
      <c r="AA173" s="65"/>
      <c r="AB173" s="66"/>
      <c r="AC173" s="227" t="s">
        <v>287</v>
      </c>
      <c r="AG173" s="75"/>
      <c r="AJ173" s="79"/>
      <c r="AK173" s="79">
        <v>0</v>
      </c>
      <c r="BB173" s="228" t="s">
        <v>1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t="27" hidden="1" customHeight="1" x14ac:dyDescent="0.25">
      <c r="A174" s="60" t="s">
        <v>288</v>
      </c>
      <c r="B174" s="60" t="s">
        <v>289</v>
      </c>
      <c r="C174" s="34">
        <v>4301032052</v>
      </c>
      <c r="D174" s="558">
        <v>4680115886766</v>
      </c>
      <c r="E174" s="559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282</v>
      </c>
      <c r="L174" s="35"/>
      <c r="M174" s="36" t="s">
        <v>283</v>
      </c>
      <c r="N174" s="36"/>
      <c r="O174" s="35">
        <v>90</v>
      </c>
      <c r="P174" s="8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4"/>
      <c r="R174" s="564"/>
      <c r="S174" s="564"/>
      <c r="T174" s="565"/>
      <c r="U174" s="37"/>
      <c r="V174" s="37"/>
      <c r="W174" s="38" t="s">
        <v>68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287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idden="1" x14ac:dyDescent="0.2">
      <c r="A175" s="566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7"/>
      <c r="P175" s="553" t="s">
        <v>70</v>
      </c>
      <c r="Q175" s="554"/>
      <c r="R175" s="554"/>
      <c r="S175" s="554"/>
      <c r="T175" s="554"/>
      <c r="U175" s="554"/>
      <c r="V175" s="555"/>
      <c r="W175" s="40" t="s">
        <v>71</v>
      </c>
      <c r="X175" s="41">
        <f>IFERROR(X172/H172,"0")+IFERROR(X173/H173,"0")+IFERROR(X174/H174,"0")</f>
        <v>0</v>
      </c>
      <c r="Y175" s="41">
        <f>IFERROR(Y172/H172,"0")+IFERROR(Y173/H173,"0")+IFERROR(Y174/H174,"0")</f>
        <v>0</v>
      </c>
      <c r="Z175" s="41">
        <f>IFERROR(IF(Z172="",0,Z172),"0")+IFERROR(IF(Z173="",0,Z173),"0")+IFERROR(IF(Z174="",0,Z174),"0")</f>
        <v>0</v>
      </c>
      <c r="AA175" s="64"/>
      <c r="AB175" s="64"/>
      <c r="AC175" s="64"/>
    </row>
    <row r="176" spans="1:68" hidden="1" x14ac:dyDescent="0.2">
      <c r="A176" s="557"/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67"/>
      <c r="P176" s="553" t="s">
        <v>70</v>
      </c>
      <c r="Q176" s="554"/>
      <c r="R176" s="554"/>
      <c r="S176" s="554"/>
      <c r="T176" s="554"/>
      <c r="U176" s="554"/>
      <c r="V176" s="555"/>
      <c r="W176" s="40" t="s">
        <v>68</v>
      </c>
      <c r="X176" s="41">
        <f>IFERROR(SUM(X172:X174),"0")</f>
        <v>0</v>
      </c>
      <c r="Y176" s="41">
        <f>IFERROR(SUM(Y172:Y174),"0")</f>
        <v>0</v>
      </c>
      <c r="Z176" s="40"/>
      <c r="AA176" s="64"/>
      <c r="AB176" s="64"/>
      <c r="AC176" s="64"/>
    </row>
    <row r="177" spans="1:68" ht="14.25" hidden="1" customHeight="1" x14ac:dyDescent="0.25">
      <c r="A177" s="556" t="s">
        <v>290</v>
      </c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57"/>
      <c r="P177" s="557"/>
      <c r="Q177" s="557"/>
      <c r="R177" s="557"/>
      <c r="S177" s="557"/>
      <c r="T177" s="557"/>
      <c r="U177" s="557"/>
      <c r="V177" s="557"/>
      <c r="W177" s="557"/>
      <c r="X177" s="557"/>
      <c r="Y177" s="557"/>
      <c r="Z177" s="557"/>
      <c r="AA177" s="63"/>
      <c r="AB177" s="63"/>
      <c r="AC177" s="63"/>
    </row>
    <row r="178" spans="1:68" ht="27" hidden="1" customHeight="1" x14ac:dyDescent="0.25">
      <c r="A178" s="60" t="s">
        <v>291</v>
      </c>
      <c r="B178" s="60" t="s">
        <v>292</v>
      </c>
      <c r="C178" s="34">
        <v>4301170013</v>
      </c>
      <c r="D178" s="558">
        <v>4680115886797</v>
      </c>
      <c r="E178" s="559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282</v>
      </c>
      <c r="L178" s="35"/>
      <c r="M178" s="36" t="s">
        <v>283</v>
      </c>
      <c r="N178" s="36"/>
      <c r="O178" s="35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4"/>
      <c r="R178" s="564"/>
      <c r="S178" s="564"/>
      <c r="T178" s="565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1" t="s">
        <v>287</v>
      </c>
      <c r="AG178" s="75"/>
      <c r="AJ178" s="79"/>
      <c r="AK178" s="79">
        <v>0</v>
      </c>
      <c r="BB178" s="232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idden="1" x14ac:dyDescent="0.2">
      <c r="A179" s="566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7"/>
      <c r="P179" s="553" t="s">
        <v>70</v>
      </c>
      <c r="Q179" s="554"/>
      <c r="R179" s="554"/>
      <c r="S179" s="554"/>
      <c r="T179" s="554"/>
      <c r="U179" s="554"/>
      <c r="V179" s="555"/>
      <c r="W179" s="40" t="s">
        <v>71</v>
      </c>
      <c r="X179" s="41">
        <f>IFERROR(X178/H178,"0")</f>
        <v>0</v>
      </c>
      <c r="Y179" s="41">
        <f>IFERROR(Y178/H178,"0")</f>
        <v>0</v>
      </c>
      <c r="Z179" s="41">
        <f>IFERROR(IF(Z178="",0,Z178),"0")</f>
        <v>0</v>
      </c>
      <c r="AA179" s="64"/>
      <c r="AB179" s="64"/>
      <c r="AC179" s="64"/>
    </row>
    <row r="180" spans="1:68" hidden="1" x14ac:dyDescent="0.2">
      <c r="A180" s="557"/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67"/>
      <c r="P180" s="553" t="s">
        <v>70</v>
      </c>
      <c r="Q180" s="554"/>
      <c r="R180" s="554"/>
      <c r="S180" s="554"/>
      <c r="T180" s="554"/>
      <c r="U180" s="554"/>
      <c r="V180" s="555"/>
      <c r="W180" s="40" t="s">
        <v>68</v>
      </c>
      <c r="X180" s="41">
        <f>IFERROR(SUM(X178:X178),"0")</f>
        <v>0</v>
      </c>
      <c r="Y180" s="41">
        <f>IFERROR(SUM(Y178:Y178),"0")</f>
        <v>0</v>
      </c>
      <c r="Z180" s="40"/>
      <c r="AA180" s="64"/>
      <c r="AB180" s="64"/>
      <c r="AC180" s="64"/>
    </row>
    <row r="181" spans="1:68" ht="16.5" hidden="1" customHeight="1" x14ac:dyDescent="0.25">
      <c r="A181" s="562" t="s">
        <v>293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62"/>
      <c r="AB181" s="62"/>
      <c r="AC181" s="62"/>
    </row>
    <row r="182" spans="1:68" ht="14.25" hidden="1" customHeight="1" x14ac:dyDescent="0.25">
      <c r="A182" s="556" t="s">
        <v>102</v>
      </c>
      <c r="B182" s="557"/>
      <c r="C182" s="557"/>
      <c r="D182" s="557"/>
      <c r="E182" s="557"/>
      <c r="F182" s="557"/>
      <c r="G182" s="557"/>
      <c r="H182" s="557"/>
      <c r="I182" s="557"/>
      <c r="J182" s="557"/>
      <c r="K182" s="557"/>
      <c r="L182" s="557"/>
      <c r="M182" s="557"/>
      <c r="N182" s="557"/>
      <c r="O182" s="557"/>
      <c r="P182" s="557"/>
      <c r="Q182" s="557"/>
      <c r="R182" s="557"/>
      <c r="S182" s="557"/>
      <c r="T182" s="557"/>
      <c r="U182" s="557"/>
      <c r="V182" s="557"/>
      <c r="W182" s="557"/>
      <c r="X182" s="557"/>
      <c r="Y182" s="557"/>
      <c r="Z182" s="557"/>
      <c r="AA182" s="63"/>
      <c r="AB182" s="63"/>
      <c r="AC182" s="63"/>
    </row>
    <row r="183" spans="1:68" ht="16.5" hidden="1" customHeight="1" x14ac:dyDescent="0.25">
      <c r="A183" s="60" t="s">
        <v>294</v>
      </c>
      <c r="B183" s="60" t="s">
        <v>295</v>
      </c>
      <c r="C183" s="34">
        <v>4301011450</v>
      </c>
      <c r="D183" s="558">
        <v>4680115881402</v>
      </c>
      <c r="E183" s="559"/>
      <c r="F183" s="59">
        <v>1.35</v>
      </c>
      <c r="G183" s="35">
        <v>8</v>
      </c>
      <c r="H183" s="59">
        <v>10.8</v>
      </c>
      <c r="I183" s="59">
        <v>11.234999999999999</v>
      </c>
      <c r="J183" s="35">
        <v>64</v>
      </c>
      <c r="K183" s="35" t="s">
        <v>105</v>
      </c>
      <c r="L183" s="35"/>
      <c r="M183" s="36" t="s">
        <v>106</v>
      </c>
      <c r="N183" s="36"/>
      <c r="O183" s="35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4"/>
      <c r="R183" s="564"/>
      <c r="S183" s="564"/>
      <c r="T183" s="565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IFERROR(IF(Y183=0,"",ROUNDUP(Y183/H183,0)*0.01898),"")</f>
        <v/>
      </c>
      <c r="AA183" s="65"/>
      <c r="AB183" s="66"/>
      <c r="AC183" s="233" t="s">
        <v>296</v>
      </c>
      <c r="AG183" s="75"/>
      <c r="AJ183" s="79"/>
      <c r="AK183" s="79">
        <v>0</v>
      </c>
      <c r="BB183" s="234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27" hidden="1" customHeight="1" x14ac:dyDescent="0.25">
      <c r="A184" s="60" t="s">
        <v>297</v>
      </c>
      <c r="B184" s="60" t="s">
        <v>298</v>
      </c>
      <c r="C184" s="34">
        <v>4301011768</v>
      </c>
      <c r="D184" s="558">
        <v>4680115881396</v>
      </c>
      <c r="E184" s="559"/>
      <c r="F184" s="59">
        <v>0.45</v>
      </c>
      <c r="G184" s="35">
        <v>6</v>
      </c>
      <c r="H184" s="59">
        <v>2.7</v>
      </c>
      <c r="I184" s="59">
        <v>2.88</v>
      </c>
      <c r="J184" s="35">
        <v>182</v>
      </c>
      <c r="K184" s="35" t="s">
        <v>75</v>
      </c>
      <c r="L184" s="35"/>
      <c r="M184" s="36" t="s">
        <v>106</v>
      </c>
      <c r="N184" s="36"/>
      <c r="O184" s="35">
        <v>55</v>
      </c>
      <c r="P184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4"/>
      <c r="R184" s="564"/>
      <c r="S184" s="564"/>
      <c r="T184" s="565"/>
      <c r="U184" s="37"/>
      <c r="V184" s="37"/>
      <c r="W184" s="38" t="s">
        <v>68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IFERROR(IF(Y184=0,"",ROUNDUP(Y184/H184,0)*0.00651),"")</f>
        <v/>
      </c>
      <c r="AA184" s="65"/>
      <c r="AB184" s="66"/>
      <c r="AC184" s="235" t="s">
        <v>296</v>
      </c>
      <c r="AG184" s="75"/>
      <c r="AJ184" s="79"/>
      <c r="AK184" s="79">
        <v>0</v>
      </c>
      <c r="BB184" s="236" t="s">
        <v>1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hidden="1" x14ac:dyDescent="0.2">
      <c r="A185" s="566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7"/>
      <c r="P185" s="553" t="s">
        <v>70</v>
      </c>
      <c r="Q185" s="554"/>
      <c r="R185" s="554"/>
      <c r="S185" s="554"/>
      <c r="T185" s="554"/>
      <c r="U185" s="554"/>
      <c r="V185" s="555"/>
      <c r="W185" s="40" t="s">
        <v>71</v>
      </c>
      <c r="X185" s="41">
        <f>IFERROR(X183/H183,"0")+IFERROR(X184/H184,"0")</f>
        <v>0</v>
      </c>
      <c r="Y185" s="41">
        <f>IFERROR(Y183/H183,"0")+IFERROR(Y184/H184,"0")</f>
        <v>0</v>
      </c>
      <c r="Z185" s="41">
        <f>IFERROR(IF(Z183="",0,Z183),"0")+IFERROR(IF(Z184="",0,Z184),"0")</f>
        <v>0</v>
      </c>
      <c r="AA185" s="64"/>
      <c r="AB185" s="64"/>
      <c r="AC185" s="64"/>
    </row>
    <row r="186" spans="1:68" hidden="1" x14ac:dyDescent="0.2">
      <c r="A186" s="557"/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67"/>
      <c r="P186" s="553" t="s">
        <v>70</v>
      </c>
      <c r="Q186" s="554"/>
      <c r="R186" s="554"/>
      <c r="S186" s="554"/>
      <c r="T186" s="554"/>
      <c r="U186" s="554"/>
      <c r="V186" s="555"/>
      <c r="W186" s="40" t="s">
        <v>68</v>
      </c>
      <c r="X186" s="41">
        <f>IFERROR(SUM(X183:X184),"0")</f>
        <v>0</v>
      </c>
      <c r="Y186" s="41">
        <f>IFERROR(SUM(Y183:Y184),"0")</f>
        <v>0</v>
      </c>
      <c r="Z186" s="40"/>
      <c r="AA186" s="64"/>
      <c r="AB186" s="64"/>
      <c r="AC186" s="64"/>
    </row>
    <row r="187" spans="1:68" ht="14.25" hidden="1" customHeight="1" x14ac:dyDescent="0.25">
      <c r="A187" s="556" t="s">
        <v>134</v>
      </c>
      <c r="B187" s="557"/>
      <c r="C187" s="557"/>
      <c r="D187" s="557"/>
      <c r="E187" s="557"/>
      <c r="F187" s="557"/>
      <c r="G187" s="557"/>
      <c r="H187" s="557"/>
      <c r="I187" s="557"/>
      <c r="J187" s="557"/>
      <c r="K187" s="557"/>
      <c r="L187" s="557"/>
      <c r="M187" s="557"/>
      <c r="N187" s="557"/>
      <c r="O187" s="557"/>
      <c r="P187" s="557"/>
      <c r="Q187" s="557"/>
      <c r="R187" s="557"/>
      <c r="S187" s="557"/>
      <c r="T187" s="557"/>
      <c r="U187" s="557"/>
      <c r="V187" s="557"/>
      <c r="W187" s="557"/>
      <c r="X187" s="557"/>
      <c r="Y187" s="557"/>
      <c r="Z187" s="557"/>
      <c r="AA187" s="63"/>
      <c r="AB187" s="63"/>
      <c r="AC187" s="63"/>
    </row>
    <row r="188" spans="1:68" ht="16.5" hidden="1" customHeight="1" x14ac:dyDescent="0.25">
      <c r="A188" s="60" t="s">
        <v>299</v>
      </c>
      <c r="B188" s="60" t="s">
        <v>300</v>
      </c>
      <c r="C188" s="34">
        <v>4301020262</v>
      </c>
      <c r="D188" s="558">
        <v>4680115882935</v>
      </c>
      <c r="E188" s="559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105</v>
      </c>
      <c r="L188" s="35"/>
      <c r="M188" s="36" t="s">
        <v>76</v>
      </c>
      <c r="N188" s="36"/>
      <c r="O188" s="35">
        <v>50</v>
      </c>
      <c r="P188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4"/>
      <c r="R188" s="564"/>
      <c r="S188" s="564"/>
      <c r="T188" s="565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37" t="s">
        <v>301</v>
      </c>
      <c r="AG188" s="75"/>
      <c r="AJ188" s="79"/>
      <c r="AK188" s="79">
        <v>0</v>
      </c>
      <c r="BB188" s="238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16.5" hidden="1" customHeight="1" x14ac:dyDescent="0.25">
      <c r="A189" s="60" t="s">
        <v>302</v>
      </c>
      <c r="B189" s="60" t="s">
        <v>303</v>
      </c>
      <c r="C189" s="34">
        <v>4301020220</v>
      </c>
      <c r="D189" s="558">
        <v>4680115880764</v>
      </c>
      <c r="E189" s="559"/>
      <c r="F189" s="59">
        <v>0.35</v>
      </c>
      <c r="G189" s="35">
        <v>6</v>
      </c>
      <c r="H189" s="59">
        <v>2.1</v>
      </c>
      <c r="I189" s="59">
        <v>2.2799999999999998</v>
      </c>
      <c r="J189" s="35">
        <v>182</v>
      </c>
      <c r="K189" s="35" t="s">
        <v>75</v>
      </c>
      <c r="L189" s="35"/>
      <c r="M189" s="36" t="s">
        <v>106</v>
      </c>
      <c r="N189" s="36"/>
      <c r="O189" s="35">
        <v>50</v>
      </c>
      <c r="P189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4"/>
      <c r="R189" s="564"/>
      <c r="S189" s="564"/>
      <c r="T189" s="565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39" t="s">
        <v>301</v>
      </c>
      <c r="AG189" s="75"/>
      <c r="AJ189" s="79"/>
      <c r="AK189" s="79">
        <v>0</v>
      </c>
      <c r="BB189" s="240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idden="1" x14ac:dyDescent="0.2">
      <c r="A190" s="566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7"/>
      <c r="P190" s="553" t="s">
        <v>70</v>
      </c>
      <c r="Q190" s="554"/>
      <c r="R190" s="554"/>
      <c r="S190" s="554"/>
      <c r="T190" s="554"/>
      <c r="U190" s="554"/>
      <c r="V190" s="555"/>
      <c r="W190" s="40" t="s">
        <v>71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hidden="1" x14ac:dyDescent="0.2">
      <c r="A191" s="557"/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67"/>
      <c r="P191" s="553" t="s">
        <v>70</v>
      </c>
      <c r="Q191" s="554"/>
      <c r="R191" s="554"/>
      <c r="S191" s="554"/>
      <c r="T191" s="554"/>
      <c r="U191" s="554"/>
      <c r="V191" s="555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hidden="1" customHeight="1" x14ac:dyDescent="0.25">
      <c r="A192" s="556" t="s">
        <v>63</v>
      </c>
      <c r="B192" s="557"/>
      <c r="C192" s="557"/>
      <c r="D192" s="557"/>
      <c r="E192" s="557"/>
      <c r="F192" s="557"/>
      <c r="G192" s="557"/>
      <c r="H192" s="557"/>
      <c r="I192" s="557"/>
      <c r="J192" s="557"/>
      <c r="K192" s="557"/>
      <c r="L192" s="557"/>
      <c r="M192" s="557"/>
      <c r="N192" s="557"/>
      <c r="O192" s="557"/>
      <c r="P192" s="557"/>
      <c r="Q192" s="557"/>
      <c r="R192" s="557"/>
      <c r="S192" s="557"/>
      <c r="T192" s="557"/>
      <c r="U192" s="557"/>
      <c r="V192" s="557"/>
      <c r="W192" s="557"/>
      <c r="X192" s="557"/>
      <c r="Y192" s="557"/>
      <c r="Z192" s="557"/>
      <c r="AA192" s="63"/>
      <c r="AB192" s="63"/>
      <c r="AC192" s="63"/>
    </row>
    <row r="193" spans="1:68" ht="27" customHeight="1" x14ac:dyDescent="0.25">
      <c r="A193" s="60" t="s">
        <v>304</v>
      </c>
      <c r="B193" s="60" t="s">
        <v>305</v>
      </c>
      <c r="C193" s="34">
        <v>4301031224</v>
      </c>
      <c r="D193" s="558">
        <v>4680115882683</v>
      </c>
      <c r="E193" s="559"/>
      <c r="F193" s="59">
        <v>0.9</v>
      </c>
      <c r="G193" s="35">
        <v>6</v>
      </c>
      <c r="H193" s="59">
        <v>5.4</v>
      </c>
      <c r="I193" s="59">
        <v>5.61</v>
      </c>
      <c r="J193" s="35">
        <v>132</v>
      </c>
      <c r="K193" s="35" t="s">
        <v>110</v>
      </c>
      <c r="L193" s="35"/>
      <c r="M193" s="36" t="s">
        <v>67</v>
      </c>
      <c r="N193" s="36"/>
      <c r="O193" s="35">
        <v>40</v>
      </c>
      <c r="P193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4"/>
      <c r="R193" s="564"/>
      <c r="S193" s="564"/>
      <c r="T193" s="565"/>
      <c r="U193" s="37"/>
      <c r="V193" s="37"/>
      <c r="W193" s="38" t="s">
        <v>68</v>
      </c>
      <c r="X193" s="56">
        <v>120</v>
      </c>
      <c r="Y193" s="53">
        <f t="shared" ref="Y193:Y200" si="16">IFERROR(IF(X193="",0,CEILING((X193/$H193),1)*$H193),"")</f>
        <v>124.2</v>
      </c>
      <c r="Z193" s="39">
        <f>IFERROR(IF(Y193=0,"",ROUNDUP(Y193/H193,0)*0.00902),"")</f>
        <v>0.20746000000000001</v>
      </c>
      <c r="AA193" s="65"/>
      <c r="AB193" s="66"/>
      <c r="AC193" s="241" t="s">
        <v>306</v>
      </c>
      <c r="AG193" s="75"/>
      <c r="AJ193" s="79"/>
      <c r="AK193" s="79">
        <v>0</v>
      </c>
      <c r="BB193" s="242" t="s">
        <v>1</v>
      </c>
      <c r="BM193" s="75">
        <f t="shared" ref="BM193:BM200" si="17">IFERROR(X193*I193/H193,"0")</f>
        <v>124.66666666666667</v>
      </c>
      <c r="BN193" s="75">
        <f t="shared" ref="BN193:BN200" si="18">IFERROR(Y193*I193/H193,"0")</f>
        <v>129.03</v>
      </c>
      <c r="BO193" s="75">
        <f t="shared" ref="BO193:BO200" si="19">IFERROR(1/J193*(X193/H193),"0")</f>
        <v>0.16835016835016836</v>
      </c>
      <c r="BP193" s="75">
        <f t="shared" ref="BP193:BP200" si="20">IFERROR(1/J193*(Y193/H193),"0")</f>
        <v>0.17424242424242425</v>
      </c>
    </row>
    <row r="194" spans="1:68" ht="27" customHeight="1" x14ac:dyDescent="0.25">
      <c r="A194" s="60" t="s">
        <v>307</v>
      </c>
      <c r="B194" s="60" t="s">
        <v>308</v>
      </c>
      <c r="C194" s="34">
        <v>4301031230</v>
      </c>
      <c r="D194" s="558">
        <v>4680115882690</v>
      </c>
      <c r="E194" s="559"/>
      <c r="F194" s="59">
        <v>0.9</v>
      </c>
      <c r="G194" s="35">
        <v>6</v>
      </c>
      <c r="H194" s="59">
        <v>5.4</v>
      </c>
      <c r="I194" s="59">
        <v>5.61</v>
      </c>
      <c r="J194" s="35">
        <v>132</v>
      </c>
      <c r="K194" s="35" t="s">
        <v>110</v>
      </c>
      <c r="L194" s="35"/>
      <c r="M194" s="36" t="s">
        <v>67</v>
      </c>
      <c r="N194" s="36"/>
      <c r="O194" s="35">
        <v>40</v>
      </c>
      <c r="P194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4"/>
      <c r="R194" s="564"/>
      <c r="S194" s="564"/>
      <c r="T194" s="565"/>
      <c r="U194" s="37"/>
      <c r="V194" s="37"/>
      <c r="W194" s="38" t="s">
        <v>68</v>
      </c>
      <c r="X194" s="56">
        <v>120</v>
      </c>
      <c r="Y194" s="53">
        <f t="shared" si="16"/>
        <v>124.2</v>
      </c>
      <c r="Z194" s="39">
        <f>IFERROR(IF(Y194=0,"",ROUNDUP(Y194/H194,0)*0.00902),"")</f>
        <v>0.20746000000000001</v>
      </c>
      <c r="AA194" s="65"/>
      <c r="AB194" s="66"/>
      <c r="AC194" s="243" t="s">
        <v>309</v>
      </c>
      <c r="AG194" s="75"/>
      <c r="AJ194" s="79"/>
      <c r="AK194" s="79">
        <v>0</v>
      </c>
      <c r="BB194" s="244" t="s">
        <v>1</v>
      </c>
      <c r="BM194" s="75">
        <f t="shared" si="17"/>
        <v>124.66666666666667</v>
      </c>
      <c r="BN194" s="75">
        <f t="shared" si="18"/>
        <v>129.03</v>
      </c>
      <c r="BO194" s="75">
        <f t="shared" si="19"/>
        <v>0.16835016835016836</v>
      </c>
      <c r="BP194" s="75">
        <f t="shared" si="20"/>
        <v>0.17424242424242425</v>
      </c>
    </row>
    <row r="195" spans="1:68" ht="27" customHeight="1" x14ac:dyDescent="0.25">
      <c r="A195" s="60" t="s">
        <v>310</v>
      </c>
      <c r="B195" s="60" t="s">
        <v>311</v>
      </c>
      <c r="C195" s="34">
        <v>4301031220</v>
      </c>
      <c r="D195" s="558">
        <v>4680115882669</v>
      </c>
      <c r="E195" s="559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110</v>
      </c>
      <c r="L195" s="35"/>
      <c r="M195" s="36" t="s">
        <v>67</v>
      </c>
      <c r="N195" s="36"/>
      <c r="O195" s="35">
        <v>40</v>
      </c>
      <c r="P195" s="6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4"/>
      <c r="R195" s="564"/>
      <c r="S195" s="564"/>
      <c r="T195" s="565"/>
      <c r="U195" s="37"/>
      <c r="V195" s="37"/>
      <c r="W195" s="38" t="s">
        <v>68</v>
      </c>
      <c r="X195" s="56">
        <v>350</v>
      </c>
      <c r="Y195" s="53">
        <f t="shared" si="16"/>
        <v>351</v>
      </c>
      <c r="Z195" s="39">
        <f>IFERROR(IF(Y195=0,"",ROUNDUP(Y195/H195,0)*0.00902),"")</f>
        <v>0.58630000000000004</v>
      </c>
      <c r="AA195" s="65"/>
      <c r="AB195" s="66"/>
      <c r="AC195" s="245" t="s">
        <v>312</v>
      </c>
      <c r="AG195" s="75"/>
      <c r="AJ195" s="79"/>
      <c r="AK195" s="79">
        <v>0</v>
      </c>
      <c r="BB195" s="246" t="s">
        <v>1</v>
      </c>
      <c r="BM195" s="75">
        <f t="shared" si="17"/>
        <v>363.61111111111109</v>
      </c>
      <c r="BN195" s="75">
        <f t="shared" si="18"/>
        <v>364.65</v>
      </c>
      <c r="BO195" s="75">
        <f t="shared" si="19"/>
        <v>0.49102132435465767</v>
      </c>
      <c r="BP195" s="75">
        <f t="shared" si="20"/>
        <v>0.49242424242424243</v>
      </c>
    </row>
    <row r="196" spans="1:68" ht="27" customHeight="1" x14ac:dyDescent="0.25">
      <c r="A196" s="60" t="s">
        <v>313</v>
      </c>
      <c r="B196" s="60" t="s">
        <v>314</v>
      </c>
      <c r="C196" s="34">
        <v>4301031221</v>
      </c>
      <c r="D196" s="558">
        <v>4680115882676</v>
      </c>
      <c r="E196" s="559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110</v>
      </c>
      <c r="L196" s="35"/>
      <c r="M196" s="36" t="s">
        <v>67</v>
      </c>
      <c r="N196" s="36"/>
      <c r="O196" s="35">
        <v>40</v>
      </c>
      <c r="P196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4"/>
      <c r="R196" s="564"/>
      <c r="S196" s="564"/>
      <c r="T196" s="565"/>
      <c r="U196" s="37"/>
      <c r="V196" s="37"/>
      <c r="W196" s="38" t="s">
        <v>68</v>
      </c>
      <c r="X196" s="56">
        <v>120</v>
      </c>
      <c r="Y196" s="53">
        <f t="shared" si="16"/>
        <v>124.2</v>
      </c>
      <c r="Z196" s="39">
        <f>IFERROR(IF(Y196=0,"",ROUNDUP(Y196/H196,0)*0.00902),"")</f>
        <v>0.20746000000000001</v>
      </c>
      <c r="AA196" s="65"/>
      <c r="AB196" s="66"/>
      <c r="AC196" s="247" t="s">
        <v>315</v>
      </c>
      <c r="AG196" s="75"/>
      <c r="AJ196" s="79"/>
      <c r="AK196" s="79">
        <v>0</v>
      </c>
      <c r="BB196" s="248" t="s">
        <v>1</v>
      </c>
      <c r="BM196" s="75">
        <f t="shared" si="17"/>
        <v>124.66666666666667</v>
      </c>
      <c r="BN196" s="75">
        <f t="shared" si="18"/>
        <v>129.03</v>
      </c>
      <c r="BO196" s="75">
        <f t="shared" si="19"/>
        <v>0.16835016835016836</v>
      </c>
      <c r="BP196" s="75">
        <f t="shared" si="20"/>
        <v>0.17424242424242425</v>
      </c>
    </row>
    <row r="197" spans="1:68" ht="27" hidden="1" customHeight="1" x14ac:dyDescent="0.25">
      <c r="A197" s="60" t="s">
        <v>316</v>
      </c>
      <c r="B197" s="60" t="s">
        <v>317</v>
      </c>
      <c r="C197" s="34">
        <v>4301031223</v>
      </c>
      <c r="D197" s="558">
        <v>4680115884014</v>
      </c>
      <c r="E197" s="559"/>
      <c r="F197" s="59">
        <v>0.3</v>
      </c>
      <c r="G197" s="35">
        <v>6</v>
      </c>
      <c r="H197" s="59">
        <v>1.8</v>
      </c>
      <c r="I197" s="59">
        <v>1.93</v>
      </c>
      <c r="J197" s="35">
        <v>234</v>
      </c>
      <c r="K197" s="35" t="s">
        <v>66</v>
      </c>
      <c r="L197" s="35"/>
      <c r="M197" s="36" t="s">
        <v>67</v>
      </c>
      <c r="N197" s="36"/>
      <c r="O197" s="35">
        <v>40</v>
      </c>
      <c r="P197" s="7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4"/>
      <c r="R197" s="564"/>
      <c r="S197" s="564"/>
      <c r="T197" s="565"/>
      <c r="U197" s="37"/>
      <c r="V197" s="37"/>
      <c r="W197" s="38" t="s">
        <v>68</v>
      </c>
      <c r="X197" s="56">
        <v>0</v>
      </c>
      <c r="Y197" s="53">
        <f t="shared" si="16"/>
        <v>0</v>
      </c>
      <c r="Z197" s="39" t="str">
        <f>IFERROR(IF(Y197=0,"",ROUNDUP(Y197/H197,0)*0.00502),"")</f>
        <v/>
      </c>
      <c r="AA197" s="65"/>
      <c r="AB197" s="66"/>
      <c r="AC197" s="249" t="s">
        <v>306</v>
      </c>
      <c r="AG197" s="75"/>
      <c r="AJ197" s="79"/>
      <c r="AK197" s="79">
        <v>0</v>
      </c>
      <c r="BB197" s="250" t="s">
        <v>1</v>
      </c>
      <c r="BM197" s="75">
        <f t="shared" si="17"/>
        <v>0</v>
      </c>
      <c r="BN197" s="75">
        <f t="shared" si="18"/>
        <v>0</v>
      </c>
      <c r="BO197" s="75">
        <f t="shared" si="19"/>
        <v>0</v>
      </c>
      <c r="BP197" s="75">
        <f t="shared" si="20"/>
        <v>0</v>
      </c>
    </row>
    <row r="198" spans="1:68" ht="27" hidden="1" customHeight="1" x14ac:dyDescent="0.25">
      <c r="A198" s="60" t="s">
        <v>318</v>
      </c>
      <c r="B198" s="60" t="s">
        <v>319</v>
      </c>
      <c r="C198" s="34">
        <v>4301031222</v>
      </c>
      <c r="D198" s="558">
        <v>4680115884007</v>
      </c>
      <c r="E198" s="559"/>
      <c r="F198" s="59">
        <v>0.3</v>
      </c>
      <c r="G198" s="35">
        <v>6</v>
      </c>
      <c r="H198" s="59">
        <v>1.8</v>
      </c>
      <c r="I198" s="59">
        <v>1.9</v>
      </c>
      <c r="J198" s="35">
        <v>234</v>
      </c>
      <c r="K198" s="35" t="s">
        <v>66</v>
      </c>
      <c r="L198" s="35"/>
      <c r="M198" s="36" t="s">
        <v>67</v>
      </c>
      <c r="N198" s="36"/>
      <c r="O198" s="35">
        <v>40</v>
      </c>
      <c r="P198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4"/>
      <c r="R198" s="564"/>
      <c r="S198" s="564"/>
      <c r="T198" s="565"/>
      <c r="U198" s="37"/>
      <c r="V198" s="37"/>
      <c r="W198" s="38" t="s">
        <v>68</v>
      </c>
      <c r="X198" s="56">
        <v>0</v>
      </c>
      <c r="Y198" s="53">
        <f t="shared" si="16"/>
        <v>0</v>
      </c>
      <c r="Z198" s="39" t="str">
        <f>IFERROR(IF(Y198=0,"",ROUNDUP(Y198/H198,0)*0.00502),"")</f>
        <v/>
      </c>
      <c r="AA198" s="65"/>
      <c r="AB198" s="66"/>
      <c r="AC198" s="251" t="s">
        <v>309</v>
      </c>
      <c r="AG198" s="75"/>
      <c r="AJ198" s="79"/>
      <c r="AK198" s="79">
        <v>0</v>
      </c>
      <c r="BB198" s="252" t="s">
        <v>1</v>
      </c>
      <c r="BM198" s="75">
        <f t="shared" si="17"/>
        <v>0</v>
      </c>
      <c r="BN198" s="75">
        <f t="shared" si="18"/>
        <v>0</v>
      </c>
      <c r="BO198" s="75">
        <f t="shared" si="19"/>
        <v>0</v>
      </c>
      <c r="BP198" s="75">
        <f t="shared" si="20"/>
        <v>0</v>
      </c>
    </row>
    <row r="199" spans="1:68" ht="27" hidden="1" customHeight="1" x14ac:dyDescent="0.25">
      <c r="A199" s="60" t="s">
        <v>320</v>
      </c>
      <c r="B199" s="60" t="s">
        <v>321</v>
      </c>
      <c r="C199" s="34">
        <v>4301031229</v>
      </c>
      <c r="D199" s="558">
        <v>4680115884038</v>
      </c>
      <c r="E199" s="559"/>
      <c r="F199" s="59">
        <v>0.3</v>
      </c>
      <c r="G199" s="35">
        <v>6</v>
      </c>
      <c r="H199" s="59">
        <v>1.8</v>
      </c>
      <c r="I199" s="59">
        <v>1.9</v>
      </c>
      <c r="J199" s="35">
        <v>234</v>
      </c>
      <c r="K199" s="35" t="s">
        <v>66</v>
      </c>
      <c r="L199" s="35"/>
      <c r="M199" s="36" t="s">
        <v>67</v>
      </c>
      <c r="N199" s="36"/>
      <c r="O199" s="35">
        <v>40</v>
      </c>
      <c r="P199" s="8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4"/>
      <c r="R199" s="564"/>
      <c r="S199" s="564"/>
      <c r="T199" s="565"/>
      <c r="U199" s="37"/>
      <c r="V199" s="37"/>
      <c r="W199" s="38" t="s">
        <v>68</v>
      </c>
      <c r="X199" s="56">
        <v>0</v>
      </c>
      <c r="Y199" s="53">
        <f t="shared" si="16"/>
        <v>0</v>
      </c>
      <c r="Z199" s="39" t="str">
        <f>IFERROR(IF(Y199=0,"",ROUNDUP(Y199/H199,0)*0.00502),"")</f>
        <v/>
      </c>
      <c r="AA199" s="65"/>
      <c r="AB199" s="66"/>
      <c r="AC199" s="253" t="s">
        <v>312</v>
      </c>
      <c r="AG199" s="75"/>
      <c r="AJ199" s="79"/>
      <c r="AK199" s="79">
        <v>0</v>
      </c>
      <c r="BB199" s="254" t="s">
        <v>1</v>
      </c>
      <c r="BM199" s="75">
        <f t="shared" si="17"/>
        <v>0</v>
      </c>
      <c r="BN199" s="75">
        <f t="shared" si="18"/>
        <v>0</v>
      </c>
      <c r="BO199" s="75">
        <f t="shared" si="19"/>
        <v>0</v>
      </c>
      <c r="BP199" s="75">
        <f t="shared" si="20"/>
        <v>0</v>
      </c>
    </row>
    <row r="200" spans="1:68" ht="27" hidden="1" customHeight="1" x14ac:dyDescent="0.25">
      <c r="A200" s="60" t="s">
        <v>322</v>
      </c>
      <c r="B200" s="60" t="s">
        <v>323</v>
      </c>
      <c r="C200" s="34">
        <v>4301031225</v>
      </c>
      <c r="D200" s="558">
        <v>4680115884021</v>
      </c>
      <c r="E200" s="559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66</v>
      </c>
      <c r="L200" s="35"/>
      <c r="M200" s="36" t="s">
        <v>67</v>
      </c>
      <c r="N200" s="36"/>
      <c r="O200" s="35">
        <v>40</v>
      </c>
      <c r="P200" s="8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4"/>
      <c r="R200" s="564"/>
      <c r="S200" s="564"/>
      <c r="T200" s="565"/>
      <c r="U200" s="37"/>
      <c r="V200" s="37"/>
      <c r="W200" s="38" t="s">
        <v>68</v>
      </c>
      <c r="X200" s="56">
        <v>0</v>
      </c>
      <c r="Y200" s="53">
        <f t="shared" si="16"/>
        <v>0</v>
      </c>
      <c r="Z200" s="39" t="str">
        <f>IFERROR(IF(Y200=0,"",ROUNDUP(Y200/H200,0)*0.00502),"")</f>
        <v/>
      </c>
      <c r="AA200" s="65"/>
      <c r="AB200" s="66"/>
      <c r="AC200" s="255" t="s">
        <v>315</v>
      </c>
      <c r="AG200" s="75"/>
      <c r="AJ200" s="79"/>
      <c r="AK200" s="79">
        <v>0</v>
      </c>
      <c r="BB200" s="256" t="s">
        <v>1</v>
      </c>
      <c r="BM200" s="75">
        <f t="shared" si="17"/>
        <v>0</v>
      </c>
      <c r="BN200" s="75">
        <f t="shared" si="18"/>
        <v>0</v>
      </c>
      <c r="BO200" s="75">
        <f t="shared" si="19"/>
        <v>0</v>
      </c>
      <c r="BP200" s="75">
        <f t="shared" si="20"/>
        <v>0</v>
      </c>
    </row>
    <row r="201" spans="1:68" x14ac:dyDescent="0.2">
      <c r="A201" s="566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7"/>
      <c r="P201" s="553" t="s">
        <v>70</v>
      </c>
      <c r="Q201" s="554"/>
      <c r="R201" s="554"/>
      <c r="S201" s="554"/>
      <c r="T201" s="554"/>
      <c r="U201" s="554"/>
      <c r="V201" s="555"/>
      <c r="W201" s="40" t="s">
        <v>71</v>
      </c>
      <c r="X201" s="41">
        <f>IFERROR(X193/H193,"0")+IFERROR(X194/H194,"0")+IFERROR(X195/H195,"0")+IFERROR(X196/H196,"0")+IFERROR(X197/H197,"0")+IFERROR(X198/H198,"0")+IFERROR(X199/H199,"0")+IFERROR(X200/H200,"0")</f>
        <v>131.48148148148147</v>
      </c>
      <c r="Y201" s="41">
        <f>IFERROR(Y193/H193,"0")+IFERROR(Y194/H194,"0")+IFERROR(Y195/H195,"0")+IFERROR(Y196/H196,"0")+IFERROR(Y197/H197,"0")+IFERROR(Y198/H198,"0")+IFERROR(Y199/H199,"0")+IFERROR(Y200/H200,"0")</f>
        <v>134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1.20868</v>
      </c>
      <c r="AA201" s="64"/>
      <c r="AB201" s="64"/>
      <c r="AC201" s="64"/>
    </row>
    <row r="202" spans="1:68" x14ac:dyDescent="0.2">
      <c r="A202" s="557"/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67"/>
      <c r="P202" s="553" t="s">
        <v>70</v>
      </c>
      <c r="Q202" s="554"/>
      <c r="R202" s="554"/>
      <c r="S202" s="554"/>
      <c r="T202" s="554"/>
      <c r="U202" s="554"/>
      <c r="V202" s="555"/>
      <c r="W202" s="40" t="s">
        <v>68</v>
      </c>
      <c r="X202" s="41">
        <f>IFERROR(SUM(X193:X200),"0")</f>
        <v>710</v>
      </c>
      <c r="Y202" s="41">
        <f>IFERROR(SUM(Y193:Y200),"0")</f>
        <v>723.6</v>
      </c>
      <c r="Z202" s="40"/>
      <c r="AA202" s="64"/>
      <c r="AB202" s="64"/>
      <c r="AC202" s="64"/>
    </row>
    <row r="203" spans="1:68" ht="14.25" hidden="1" customHeight="1" x14ac:dyDescent="0.25">
      <c r="A203" s="556" t="s">
        <v>72</v>
      </c>
      <c r="B203" s="557"/>
      <c r="C203" s="557"/>
      <c r="D203" s="557"/>
      <c r="E203" s="557"/>
      <c r="F203" s="557"/>
      <c r="G203" s="557"/>
      <c r="H203" s="557"/>
      <c r="I203" s="557"/>
      <c r="J203" s="557"/>
      <c r="K203" s="557"/>
      <c r="L203" s="557"/>
      <c r="M203" s="557"/>
      <c r="N203" s="557"/>
      <c r="O203" s="557"/>
      <c r="P203" s="557"/>
      <c r="Q203" s="557"/>
      <c r="R203" s="557"/>
      <c r="S203" s="557"/>
      <c r="T203" s="557"/>
      <c r="U203" s="557"/>
      <c r="V203" s="557"/>
      <c r="W203" s="557"/>
      <c r="X203" s="557"/>
      <c r="Y203" s="557"/>
      <c r="Z203" s="557"/>
      <c r="AA203" s="63"/>
      <c r="AB203" s="63"/>
      <c r="AC203" s="63"/>
    </row>
    <row r="204" spans="1:68" ht="27" customHeight="1" x14ac:dyDescent="0.25">
      <c r="A204" s="60" t="s">
        <v>324</v>
      </c>
      <c r="B204" s="60" t="s">
        <v>325</v>
      </c>
      <c r="C204" s="34">
        <v>4301051408</v>
      </c>
      <c r="D204" s="558">
        <v>4680115881594</v>
      </c>
      <c r="E204" s="559"/>
      <c r="F204" s="59">
        <v>1.35</v>
      </c>
      <c r="G204" s="35">
        <v>6</v>
      </c>
      <c r="H204" s="59">
        <v>8.1</v>
      </c>
      <c r="I204" s="59">
        <v>8.6189999999999998</v>
      </c>
      <c r="J204" s="35">
        <v>64</v>
      </c>
      <c r="K204" s="35" t="s">
        <v>105</v>
      </c>
      <c r="L204" s="35"/>
      <c r="M204" s="36" t="s">
        <v>76</v>
      </c>
      <c r="N204" s="36"/>
      <c r="O204" s="35">
        <v>40</v>
      </c>
      <c r="P204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4"/>
      <c r="R204" s="564"/>
      <c r="S204" s="564"/>
      <c r="T204" s="565"/>
      <c r="U204" s="37"/>
      <c r="V204" s="37"/>
      <c r="W204" s="38" t="s">
        <v>68</v>
      </c>
      <c r="X204" s="56">
        <v>120</v>
      </c>
      <c r="Y204" s="53">
        <f t="shared" ref="Y204:Y212" si="21">IFERROR(IF(X204="",0,CEILING((X204/$H204),1)*$H204),"")</f>
        <v>121.5</v>
      </c>
      <c r="Z204" s="39">
        <f>IFERROR(IF(Y204=0,"",ROUNDUP(Y204/H204,0)*0.01898),"")</f>
        <v>0.28470000000000001</v>
      </c>
      <c r="AA204" s="65"/>
      <c r="AB204" s="66"/>
      <c r="AC204" s="257" t="s">
        <v>326</v>
      </c>
      <c r="AG204" s="75"/>
      <c r="AJ204" s="79"/>
      <c r="AK204" s="79">
        <v>0</v>
      </c>
      <c r="BB204" s="258" t="s">
        <v>1</v>
      </c>
      <c r="BM204" s="75">
        <f t="shared" ref="BM204:BM212" si="22">IFERROR(X204*I204/H204,"0")</f>
        <v>127.6888888888889</v>
      </c>
      <c r="BN204" s="75">
        <f t="shared" ref="BN204:BN212" si="23">IFERROR(Y204*I204/H204,"0")</f>
        <v>129.285</v>
      </c>
      <c r="BO204" s="75">
        <f t="shared" ref="BO204:BO212" si="24">IFERROR(1/J204*(X204/H204),"0")</f>
        <v>0.23148148148148148</v>
      </c>
      <c r="BP204" s="75">
        <f t="shared" ref="BP204:BP212" si="25">IFERROR(1/J204*(Y204/H204),"0")</f>
        <v>0.234375</v>
      </c>
    </row>
    <row r="205" spans="1:68" ht="27" customHeight="1" x14ac:dyDescent="0.25">
      <c r="A205" s="60" t="s">
        <v>327</v>
      </c>
      <c r="B205" s="60" t="s">
        <v>328</v>
      </c>
      <c r="C205" s="34">
        <v>4301051411</v>
      </c>
      <c r="D205" s="558">
        <v>4680115881617</v>
      </c>
      <c r="E205" s="559"/>
      <c r="F205" s="59">
        <v>1.35</v>
      </c>
      <c r="G205" s="35">
        <v>6</v>
      </c>
      <c r="H205" s="59">
        <v>8.1</v>
      </c>
      <c r="I205" s="59">
        <v>8.6010000000000009</v>
      </c>
      <c r="J205" s="35">
        <v>64</v>
      </c>
      <c r="K205" s="35" t="s">
        <v>105</v>
      </c>
      <c r="L205" s="35"/>
      <c r="M205" s="36" t="s">
        <v>76</v>
      </c>
      <c r="N205" s="36"/>
      <c r="O205" s="35">
        <v>40</v>
      </c>
      <c r="P205" s="6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4"/>
      <c r="R205" s="564"/>
      <c r="S205" s="564"/>
      <c r="T205" s="565"/>
      <c r="U205" s="37"/>
      <c r="V205" s="37"/>
      <c r="W205" s="38" t="s">
        <v>68</v>
      </c>
      <c r="X205" s="56">
        <v>120</v>
      </c>
      <c r="Y205" s="53">
        <f t="shared" si="21"/>
        <v>121.5</v>
      </c>
      <c r="Z205" s="39">
        <f>IFERROR(IF(Y205=0,"",ROUNDUP(Y205/H205,0)*0.01898),"")</f>
        <v>0.28470000000000001</v>
      </c>
      <c r="AA205" s="65"/>
      <c r="AB205" s="66"/>
      <c r="AC205" s="259" t="s">
        <v>329</v>
      </c>
      <c r="AG205" s="75"/>
      <c r="AJ205" s="79"/>
      <c r="AK205" s="79">
        <v>0</v>
      </c>
      <c r="BB205" s="260" t="s">
        <v>1</v>
      </c>
      <c r="BM205" s="75">
        <f t="shared" si="22"/>
        <v>127.42222222222225</v>
      </c>
      <c r="BN205" s="75">
        <f t="shared" si="23"/>
        <v>129.01500000000001</v>
      </c>
      <c r="BO205" s="75">
        <f t="shared" si="24"/>
        <v>0.23148148148148148</v>
      </c>
      <c r="BP205" s="75">
        <f t="shared" si="25"/>
        <v>0.234375</v>
      </c>
    </row>
    <row r="206" spans="1:68" ht="16.5" customHeight="1" x14ac:dyDescent="0.25">
      <c r="A206" s="60" t="s">
        <v>330</v>
      </c>
      <c r="B206" s="60" t="s">
        <v>331</v>
      </c>
      <c r="C206" s="34">
        <v>4301051656</v>
      </c>
      <c r="D206" s="558">
        <v>4680115880573</v>
      </c>
      <c r="E206" s="559"/>
      <c r="F206" s="59">
        <v>1.45</v>
      </c>
      <c r="G206" s="35">
        <v>6</v>
      </c>
      <c r="H206" s="59">
        <v>8.6999999999999993</v>
      </c>
      <c r="I206" s="59">
        <v>9.2189999999999994</v>
      </c>
      <c r="J206" s="35">
        <v>64</v>
      </c>
      <c r="K206" s="35" t="s">
        <v>105</v>
      </c>
      <c r="L206" s="35"/>
      <c r="M206" s="36" t="s">
        <v>76</v>
      </c>
      <c r="N206" s="36"/>
      <c r="O206" s="35">
        <v>45</v>
      </c>
      <c r="P206" s="8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4"/>
      <c r="R206" s="564"/>
      <c r="S206" s="564"/>
      <c r="T206" s="565"/>
      <c r="U206" s="37"/>
      <c r="V206" s="37"/>
      <c r="W206" s="38" t="s">
        <v>68</v>
      </c>
      <c r="X206" s="56">
        <v>200</v>
      </c>
      <c r="Y206" s="53">
        <f t="shared" si="21"/>
        <v>200.1</v>
      </c>
      <c r="Z206" s="39">
        <f>IFERROR(IF(Y206=0,"",ROUNDUP(Y206/H206,0)*0.01898),"")</f>
        <v>0.43653999999999998</v>
      </c>
      <c r="AA206" s="65"/>
      <c r="AB206" s="66"/>
      <c r="AC206" s="261" t="s">
        <v>332</v>
      </c>
      <c r="AG206" s="75"/>
      <c r="AJ206" s="79"/>
      <c r="AK206" s="79">
        <v>0</v>
      </c>
      <c r="BB206" s="262" t="s">
        <v>1</v>
      </c>
      <c r="BM206" s="75">
        <f t="shared" si="22"/>
        <v>211.93103448275863</v>
      </c>
      <c r="BN206" s="75">
        <f t="shared" si="23"/>
        <v>212.03699999999998</v>
      </c>
      <c r="BO206" s="75">
        <f t="shared" si="24"/>
        <v>0.35919540229885061</v>
      </c>
      <c r="BP206" s="75">
        <f t="shared" si="25"/>
        <v>0.359375</v>
      </c>
    </row>
    <row r="207" spans="1:68" ht="27" customHeight="1" x14ac:dyDescent="0.25">
      <c r="A207" s="60" t="s">
        <v>333</v>
      </c>
      <c r="B207" s="60" t="s">
        <v>334</v>
      </c>
      <c r="C207" s="34">
        <v>4301051407</v>
      </c>
      <c r="D207" s="558">
        <v>4680115882195</v>
      </c>
      <c r="E207" s="559"/>
      <c r="F207" s="59">
        <v>0.4</v>
      </c>
      <c r="G207" s="35">
        <v>6</v>
      </c>
      <c r="H207" s="59">
        <v>2.4</v>
      </c>
      <c r="I207" s="59">
        <v>2.67</v>
      </c>
      <c r="J207" s="35">
        <v>182</v>
      </c>
      <c r="K207" s="35" t="s">
        <v>75</v>
      </c>
      <c r="L207" s="35"/>
      <c r="M207" s="36" t="s">
        <v>76</v>
      </c>
      <c r="N207" s="36"/>
      <c r="O207" s="35">
        <v>40</v>
      </c>
      <c r="P207" s="7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4"/>
      <c r="R207" s="564"/>
      <c r="S207" s="564"/>
      <c r="T207" s="565"/>
      <c r="U207" s="37"/>
      <c r="V207" s="37"/>
      <c r="W207" s="38" t="s">
        <v>68</v>
      </c>
      <c r="X207" s="56">
        <v>100</v>
      </c>
      <c r="Y207" s="53">
        <f t="shared" si="21"/>
        <v>100.8</v>
      </c>
      <c r="Z207" s="39">
        <f t="shared" ref="Z207:Z212" si="26">IFERROR(IF(Y207=0,"",ROUNDUP(Y207/H207,0)*0.00651),"")</f>
        <v>0.27342</v>
      </c>
      <c r="AA207" s="65"/>
      <c r="AB207" s="66"/>
      <c r="AC207" s="263" t="s">
        <v>326</v>
      </c>
      <c r="AG207" s="75"/>
      <c r="AJ207" s="79"/>
      <c r="AK207" s="79">
        <v>0</v>
      </c>
      <c r="BB207" s="264" t="s">
        <v>1</v>
      </c>
      <c r="BM207" s="75">
        <f t="shared" si="22"/>
        <v>111.25</v>
      </c>
      <c r="BN207" s="75">
        <f t="shared" si="23"/>
        <v>112.13999999999999</v>
      </c>
      <c r="BO207" s="75">
        <f t="shared" si="24"/>
        <v>0.22893772893772898</v>
      </c>
      <c r="BP207" s="75">
        <f t="shared" si="25"/>
        <v>0.23076923076923078</v>
      </c>
    </row>
    <row r="208" spans="1:68" ht="27" hidden="1" customHeight="1" x14ac:dyDescent="0.25">
      <c r="A208" s="60" t="s">
        <v>335</v>
      </c>
      <c r="B208" s="60" t="s">
        <v>336</v>
      </c>
      <c r="C208" s="34">
        <v>4301051752</v>
      </c>
      <c r="D208" s="558">
        <v>4680115882607</v>
      </c>
      <c r="E208" s="559"/>
      <c r="F208" s="59">
        <v>0.3</v>
      </c>
      <c r="G208" s="35">
        <v>6</v>
      </c>
      <c r="H208" s="59">
        <v>1.8</v>
      </c>
      <c r="I208" s="59">
        <v>2.052</v>
      </c>
      <c r="J208" s="35">
        <v>182</v>
      </c>
      <c r="K208" s="35" t="s">
        <v>75</v>
      </c>
      <c r="L208" s="35"/>
      <c r="M208" s="36" t="s">
        <v>92</v>
      </c>
      <c r="N208" s="36"/>
      <c r="O208" s="35">
        <v>45</v>
      </c>
      <c r="P208" s="69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4"/>
      <c r="R208" s="564"/>
      <c r="S208" s="564"/>
      <c r="T208" s="565"/>
      <c r="U208" s="37"/>
      <c r="V208" s="37"/>
      <c r="W208" s="38" t="s">
        <v>68</v>
      </c>
      <c r="X208" s="56">
        <v>0</v>
      </c>
      <c r="Y208" s="53">
        <f t="shared" si="21"/>
        <v>0</v>
      </c>
      <c r="Z208" s="39" t="str">
        <f t="shared" si="26"/>
        <v/>
      </c>
      <c r="AA208" s="65"/>
      <c r="AB208" s="66"/>
      <c r="AC208" s="265" t="s">
        <v>337</v>
      </c>
      <c r="AG208" s="75"/>
      <c r="AJ208" s="79"/>
      <c r="AK208" s="79">
        <v>0</v>
      </c>
      <c r="BB208" s="266" t="s">
        <v>1</v>
      </c>
      <c r="BM208" s="75">
        <f t="shared" si="22"/>
        <v>0</v>
      </c>
      <c r="BN208" s="75">
        <f t="shared" si="23"/>
        <v>0</v>
      </c>
      <c r="BO208" s="75">
        <f t="shared" si="24"/>
        <v>0</v>
      </c>
      <c r="BP208" s="75">
        <f t="shared" si="25"/>
        <v>0</v>
      </c>
    </row>
    <row r="209" spans="1:68" ht="27" customHeight="1" x14ac:dyDescent="0.25">
      <c r="A209" s="60" t="s">
        <v>338</v>
      </c>
      <c r="B209" s="60" t="s">
        <v>339</v>
      </c>
      <c r="C209" s="34">
        <v>4301051666</v>
      </c>
      <c r="D209" s="558">
        <v>4680115880092</v>
      </c>
      <c r="E209" s="559"/>
      <c r="F209" s="59">
        <v>0.4</v>
      </c>
      <c r="G209" s="35">
        <v>6</v>
      </c>
      <c r="H209" s="59">
        <v>2.4</v>
      </c>
      <c r="I209" s="59">
        <v>2.6520000000000001</v>
      </c>
      <c r="J209" s="35">
        <v>182</v>
      </c>
      <c r="K209" s="35" t="s">
        <v>75</v>
      </c>
      <c r="L209" s="35"/>
      <c r="M209" s="36" t="s">
        <v>76</v>
      </c>
      <c r="N209" s="36"/>
      <c r="O209" s="35">
        <v>45</v>
      </c>
      <c r="P209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4"/>
      <c r="R209" s="564"/>
      <c r="S209" s="564"/>
      <c r="T209" s="565"/>
      <c r="U209" s="37"/>
      <c r="V209" s="37"/>
      <c r="W209" s="38" t="s">
        <v>68</v>
      </c>
      <c r="X209" s="56">
        <v>500</v>
      </c>
      <c r="Y209" s="53">
        <f t="shared" si="21"/>
        <v>501.59999999999997</v>
      </c>
      <c r="Z209" s="39">
        <f t="shared" si="26"/>
        <v>1.36059</v>
      </c>
      <c r="AA209" s="65"/>
      <c r="AB209" s="66"/>
      <c r="AC209" s="267" t="s">
        <v>332</v>
      </c>
      <c r="AG209" s="75"/>
      <c r="AJ209" s="79"/>
      <c r="AK209" s="79">
        <v>0</v>
      </c>
      <c r="BB209" s="268" t="s">
        <v>1</v>
      </c>
      <c r="BM209" s="75">
        <f t="shared" si="22"/>
        <v>552.5</v>
      </c>
      <c r="BN209" s="75">
        <f t="shared" si="23"/>
        <v>554.26800000000003</v>
      </c>
      <c r="BO209" s="75">
        <f t="shared" si="24"/>
        <v>1.1446886446886448</v>
      </c>
      <c r="BP209" s="75">
        <f t="shared" si="25"/>
        <v>1.1483516483516485</v>
      </c>
    </row>
    <row r="210" spans="1:68" ht="27" customHeight="1" x14ac:dyDescent="0.25">
      <c r="A210" s="60" t="s">
        <v>340</v>
      </c>
      <c r="B210" s="60" t="s">
        <v>341</v>
      </c>
      <c r="C210" s="34">
        <v>4301051668</v>
      </c>
      <c r="D210" s="558">
        <v>4680115880221</v>
      </c>
      <c r="E210" s="559"/>
      <c r="F210" s="59">
        <v>0.4</v>
      </c>
      <c r="G210" s="35">
        <v>6</v>
      </c>
      <c r="H210" s="59">
        <v>2.4</v>
      </c>
      <c r="I210" s="59">
        <v>2.6520000000000001</v>
      </c>
      <c r="J210" s="35">
        <v>182</v>
      </c>
      <c r="K210" s="35" t="s">
        <v>75</v>
      </c>
      <c r="L210" s="35"/>
      <c r="M210" s="36" t="s">
        <v>76</v>
      </c>
      <c r="N210" s="36"/>
      <c r="O210" s="35">
        <v>45</v>
      </c>
      <c r="P210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4"/>
      <c r="R210" s="564"/>
      <c r="S210" s="564"/>
      <c r="T210" s="565"/>
      <c r="U210" s="37"/>
      <c r="V210" s="37"/>
      <c r="W210" s="38" t="s">
        <v>68</v>
      </c>
      <c r="X210" s="56">
        <v>500</v>
      </c>
      <c r="Y210" s="53">
        <f t="shared" si="21"/>
        <v>501.59999999999997</v>
      </c>
      <c r="Z210" s="39">
        <f t="shared" si="26"/>
        <v>1.36059</v>
      </c>
      <c r="AA210" s="65"/>
      <c r="AB210" s="66"/>
      <c r="AC210" s="269" t="s">
        <v>332</v>
      </c>
      <c r="AG210" s="75"/>
      <c r="AJ210" s="79"/>
      <c r="AK210" s="79">
        <v>0</v>
      </c>
      <c r="BB210" s="270" t="s">
        <v>1</v>
      </c>
      <c r="BM210" s="75">
        <f t="shared" si="22"/>
        <v>552.5</v>
      </c>
      <c r="BN210" s="75">
        <f t="shared" si="23"/>
        <v>554.26800000000003</v>
      </c>
      <c r="BO210" s="75">
        <f t="shared" si="24"/>
        <v>1.1446886446886448</v>
      </c>
      <c r="BP210" s="75">
        <f t="shared" si="25"/>
        <v>1.1483516483516485</v>
      </c>
    </row>
    <row r="211" spans="1:68" ht="27" hidden="1" customHeight="1" x14ac:dyDescent="0.25">
      <c r="A211" s="60" t="s">
        <v>342</v>
      </c>
      <c r="B211" s="60" t="s">
        <v>343</v>
      </c>
      <c r="C211" s="34">
        <v>4301051945</v>
      </c>
      <c r="D211" s="558">
        <v>4680115880504</v>
      </c>
      <c r="E211" s="559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75</v>
      </c>
      <c r="L211" s="35"/>
      <c r="M211" s="36" t="s">
        <v>92</v>
      </c>
      <c r="N211" s="36"/>
      <c r="O211" s="35">
        <v>40</v>
      </c>
      <c r="P211" s="7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4"/>
      <c r="R211" s="564"/>
      <c r="S211" s="564"/>
      <c r="T211" s="565"/>
      <c r="U211" s="37"/>
      <c r="V211" s="37"/>
      <c r="W211" s="38" t="s">
        <v>68</v>
      </c>
      <c r="X211" s="56">
        <v>0</v>
      </c>
      <c r="Y211" s="53">
        <f t="shared" si="21"/>
        <v>0</v>
      </c>
      <c r="Z211" s="39" t="str">
        <f t="shared" si="26"/>
        <v/>
      </c>
      <c r="AA211" s="65"/>
      <c r="AB211" s="66"/>
      <c r="AC211" s="271" t="s">
        <v>344</v>
      </c>
      <c r="AG211" s="75"/>
      <c r="AJ211" s="79"/>
      <c r="AK211" s="79">
        <v>0</v>
      </c>
      <c r="BB211" s="272" t="s">
        <v>1</v>
      </c>
      <c r="BM211" s="75">
        <f t="shared" si="22"/>
        <v>0</v>
      </c>
      <c r="BN211" s="75">
        <f t="shared" si="23"/>
        <v>0</v>
      </c>
      <c r="BO211" s="75">
        <f t="shared" si="24"/>
        <v>0</v>
      </c>
      <c r="BP211" s="75">
        <f t="shared" si="25"/>
        <v>0</v>
      </c>
    </row>
    <row r="212" spans="1:68" ht="27" hidden="1" customHeight="1" x14ac:dyDescent="0.25">
      <c r="A212" s="60" t="s">
        <v>345</v>
      </c>
      <c r="B212" s="60" t="s">
        <v>346</v>
      </c>
      <c r="C212" s="34">
        <v>4301051410</v>
      </c>
      <c r="D212" s="558">
        <v>4680115882164</v>
      </c>
      <c r="E212" s="559"/>
      <c r="F212" s="59">
        <v>0.4</v>
      </c>
      <c r="G212" s="35">
        <v>6</v>
      </c>
      <c r="H212" s="59">
        <v>2.4</v>
      </c>
      <c r="I212" s="59">
        <v>2.6579999999999999</v>
      </c>
      <c r="J212" s="35">
        <v>182</v>
      </c>
      <c r="K212" s="35" t="s">
        <v>75</v>
      </c>
      <c r="L212" s="35"/>
      <c r="M212" s="36" t="s">
        <v>76</v>
      </c>
      <c r="N212" s="36"/>
      <c r="O212" s="35">
        <v>40</v>
      </c>
      <c r="P212" s="7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4"/>
      <c r="R212" s="564"/>
      <c r="S212" s="564"/>
      <c r="T212" s="565"/>
      <c r="U212" s="37"/>
      <c r="V212" s="37"/>
      <c r="W212" s="38" t="s">
        <v>68</v>
      </c>
      <c r="X212" s="56">
        <v>0</v>
      </c>
      <c r="Y212" s="53">
        <f t="shared" si="21"/>
        <v>0</v>
      </c>
      <c r="Z212" s="39" t="str">
        <f t="shared" si="26"/>
        <v/>
      </c>
      <c r="AA212" s="65"/>
      <c r="AB212" s="66"/>
      <c r="AC212" s="273" t="s">
        <v>329</v>
      </c>
      <c r="AG212" s="75"/>
      <c r="AJ212" s="79"/>
      <c r="AK212" s="79">
        <v>0</v>
      </c>
      <c r="BB212" s="274" t="s">
        <v>1</v>
      </c>
      <c r="BM212" s="75">
        <f t="shared" si="22"/>
        <v>0</v>
      </c>
      <c r="BN212" s="75">
        <f t="shared" si="23"/>
        <v>0</v>
      </c>
      <c r="BO212" s="75">
        <f t="shared" si="24"/>
        <v>0</v>
      </c>
      <c r="BP212" s="75">
        <f t="shared" si="25"/>
        <v>0</v>
      </c>
    </row>
    <row r="213" spans="1:68" x14ac:dyDescent="0.2">
      <c r="A213" s="566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7"/>
      <c r="P213" s="553" t="s">
        <v>70</v>
      </c>
      <c r="Q213" s="554"/>
      <c r="R213" s="554"/>
      <c r="S213" s="554"/>
      <c r="T213" s="554"/>
      <c r="U213" s="554"/>
      <c r="V213" s="555"/>
      <c r="W213" s="40" t="s">
        <v>71</v>
      </c>
      <c r="X213" s="41">
        <f>IFERROR(X204/H204,"0")+IFERROR(X205/H205,"0")+IFERROR(X206/H206,"0")+IFERROR(X207/H207,"0")+IFERROR(X208/H208,"0")+IFERROR(X209/H209,"0")+IFERROR(X210/H210,"0")+IFERROR(X211/H211,"0")+IFERROR(X212/H212,"0")</f>
        <v>510.95146871008944</v>
      </c>
      <c r="Y213" s="41">
        <f>IFERROR(Y204/H204,"0")+IFERROR(Y205/H205,"0")+IFERROR(Y206/H206,"0")+IFERROR(Y207/H207,"0")+IFERROR(Y208/H208,"0")+IFERROR(Y209/H209,"0")+IFERROR(Y210/H210,"0")+IFERROR(Y211/H211,"0")+IFERROR(Y212/H212,"0")</f>
        <v>513</v>
      </c>
      <c r="Z213" s="4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4.00054</v>
      </c>
      <c r="AA213" s="64"/>
      <c r="AB213" s="64"/>
      <c r="AC213" s="64"/>
    </row>
    <row r="214" spans="1:68" x14ac:dyDescent="0.2">
      <c r="A214" s="557"/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67"/>
      <c r="P214" s="553" t="s">
        <v>70</v>
      </c>
      <c r="Q214" s="554"/>
      <c r="R214" s="554"/>
      <c r="S214" s="554"/>
      <c r="T214" s="554"/>
      <c r="U214" s="554"/>
      <c r="V214" s="555"/>
      <c r="W214" s="40" t="s">
        <v>68</v>
      </c>
      <c r="X214" s="41">
        <f>IFERROR(SUM(X204:X212),"0")</f>
        <v>1540</v>
      </c>
      <c r="Y214" s="41">
        <f>IFERROR(SUM(Y204:Y212),"0")</f>
        <v>1547.1</v>
      </c>
      <c r="Z214" s="40"/>
      <c r="AA214" s="64"/>
      <c r="AB214" s="64"/>
      <c r="AC214" s="64"/>
    </row>
    <row r="215" spans="1:68" ht="14.25" hidden="1" customHeight="1" x14ac:dyDescent="0.25">
      <c r="A215" s="556" t="s">
        <v>164</v>
      </c>
      <c r="B215" s="557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  <c r="N215" s="557"/>
      <c r="O215" s="557"/>
      <c r="P215" s="557"/>
      <c r="Q215" s="557"/>
      <c r="R215" s="557"/>
      <c r="S215" s="557"/>
      <c r="T215" s="557"/>
      <c r="U215" s="557"/>
      <c r="V215" s="557"/>
      <c r="W215" s="557"/>
      <c r="X215" s="557"/>
      <c r="Y215" s="557"/>
      <c r="Z215" s="557"/>
      <c r="AA215" s="63"/>
      <c r="AB215" s="63"/>
      <c r="AC215" s="63"/>
    </row>
    <row r="216" spans="1:68" ht="27" hidden="1" customHeight="1" x14ac:dyDescent="0.25">
      <c r="A216" s="60" t="s">
        <v>347</v>
      </c>
      <c r="B216" s="60" t="s">
        <v>348</v>
      </c>
      <c r="C216" s="34">
        <v>4301060463</v>
      </c>
      <c r="D216" s="558">
        <v>4680115880818</v>
      </c>
      <c r="E216" s="559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75</v>
      </c>
      <c r="L216" s="35"/>
      <c r="M216" s="36" t="s">
        <v>92</v>
      </c>
      <c r="N216" s="36"/>
      <c r="O216" s="35">
        <v>40</v>
      </c>
      <c r="P216" s="7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4"/>
      <c r="R216" s="564"/>
      <c r="S216" s="564"/>
      <c r="T216" s="565"/>
      <c r="U216" s="37"/>
      <c r="V216" s="37"/>
      <c r="W216" s="38" t="s">
        <v>68</v>
      </c>
      <c r="X216" s="56">
        <v>0</v>
      </c>
      <c r="Y216" s="53">
        <f>IFERROR(IF(X216="",0,CEILING((X216/$H216),1)*$H216),"")</f>
        <v>0</v>
      </c>
      <c r="Z216" s="39" t="str">
        <f>IFERROR(IF(Y216=0,"",ROUNDUP(Y216/H216,0)*0.00651),"")</f>
        <v/>
      </c>
      <c r="AA216" s="65"/>
      <c r="AB216" s="66"/>
      <c r="AC216" s="275" t="s">
        <v>349</v>
      </c>
      <c r="AG216" s="75"/>
      <c r="AJ216" s="79"/>
      <c r="AK216" s="79">
        <v>0</v>
      </c>
      <c r="BB216" s="276" t="s">
        <v>1</v>
      </c>
      <c r="BM216" s="75">
        <f>IFERROR(X216*I216/H216,"0")</f>
        <v>0</v>
      </c>
      <c r="BN216" s="75">
        <f>IFERROR(Y216*I216/H216,"0")</f>
        <v>0</v>
      </c>
      <c r="BO216" s="75">
        <f>IFERROR(1/J216*(X216/H216),"0")</f>
        <v>0</v>
      </c>
      <c r="BP216" s="75">
        <f>IFERROR(1/J216*(Y216/H216),"0")</f>
        <v>0</v>
      </c>
    </row>
    <row r="217" spans="1:68" ht="27" hidden="1" customHeight="1" x14ac:dyDescent="0.25">
      <c r="A217" s="60" t="s">
        <v>350</v>
      </c>
      <c r="B217" s="60" t="s">
        <v>351</v>
      </c>
      <c r="C217" s="34">
        <v>4301060389</v>
      </c>
      <c r="D217" s="558">
        <v>4680115880801</v>
      </c>
      <c r="E217" s="559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75</v>
      </c>
      <c r="L217" s="35"/>
      <c r="M217" s="36" t="s">
        <v>76</v>
      </c>
      <c r="N217" s="36"/>
      <c r="O217" s="35">
        <v>40</v>
      </c>
      <c r="P217" s="7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4"/>
      <c r="R217" s="564"/>
      <c r="S217" s="564"/>
      <c r="T217" s="565"/>
      <c r="U217" s="37"/>
      <c r="V217" s="37"/>
      <c r="W217" s="38" t="s">
        <v>68</v>
      </c>
      <c r="X217" s="56">
        <v>0</v>
      </c>
      <c r="Y217" s="53">
        <f>IFERROR(IF(X217="",0,CEILING((X217/$H217),1)*$H217),"")</f>
        <v>0</v>
      </c>
      <c r="Z217" s="39" t="str">
        <f>IFERROR(IF(Y217=0,"",ROUNDUP(Y217/H217,0)*0.00651),"")</f>
        <v/>
      </c>
      <c r="AA217" s="65"/>
      <c r="AB217" s="66"/>
      <c r="AC217" s="277" t="s">
        <v>352</v>
      </c>
      <c r="AG217" s="75"/>
      <c r="AJ217" s="79"/>
      <c r="AK217" s="79">
        <v>0</v>
      </c>
      <c r="BB217" s="278" t="s">
        <v>1</v>
      </c>
      <c r="BM217" s="75">
        <f>IFERROR(X217*I217/H217,"0")</f>
        <v>0</v>
      </c>
      <c r="BN217" s="75">
        <f>IFERROR(Y217*I217/H217,"0")</f>
        <v>0</v>
      </c>
      <c r="BO217" s="75">
        <f>IFERROR(1/J217*(X217/H217),"0")</f>
        <v>0</v>
      </c>
      <c r="BP217" s="75">
        <f>IFERROR(1/J217*(Y217/H217),"0")</f>
        <v>0</v>
      </c>
    </row>
    <row r="218" spans="1:68" hidden="1" x14ac:dyDescent="0.2">
      <c r="A218" s="566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7"/>
      <c r="P218" s="553" t="s">
        <v>70</v>
      </c>
      <c r="Q218" s="554"/>
      <c r="R218" s="554"/>
      <c r="S218" s="554"/>
      <c r="T218" s="554"/>
      <c r="U218" s="554"/>
      <c r="V218" s="555"/>
      <c r="W218" s="40" t="s">
        <v>71</v>
      </c>
      <c r="X218" s="41">
        <f>IFERROR(X216/H216,"0")+IFERROR(X217/H217,"0")</f>
        <v>0</v>
      </c>
      <c r="Y218" s="41">
        <f>IFERROR(Y216/H216,"0")+IFERROR(Y217/H217,"0")</f>
        <v>0</v>
      </c>
      <c r="Z218" s="41">
        <f>IFERROR(IF(Z216="",0,Z216),"0")+IFERROR(IF(Z217="",0,Z217),"0")</f>
        <v>0</v>
      </c>
      <c r="AA218" s="64"/>
      <c r="AB218" s="64"/>
      <c r="AC218" s="64"/>
    </row>
    <row r="219" spans="1:68" hidden="1" x14ac:dyDescent="0.2">
      <c r="A219" s="557"/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67"/>
      <c r="P219" s="553" t="s">
        <v>70</v>
      </c>
      <c r="Q219" s="554"/>
      <c r="R219" s="554"/>
      <c r="S219" s="554"/>
      <c r="T219" s="554"/>
      <c r="U219" s="554"/>
      <c r="V219" s="555"/>
      <c r="W219" s="40" t="s">
        <v>68</v>
      </c>
      <c r="X219" s="41">
        <f>IFERROR(SUM(X216:X217),"0")</f>
        <v>0</v>
      </c>
      <c r="Y219" s="41">
        <f>IFERROR(SUM(Y216:Y217),"0")</f>
        <v>0</v>
      </c>
      <c r="Z219" s="40"/>
      <c r="AA219" s="64"/>
      <c r="AB219" s="64"/>
      <c r="AC219" s="64"/>
    </row>
    <row r="220" spans="1:68" ht="16.5" hidden="1" customHeight="1" x14ac:dyDescent="0.25">
      <c r="A220" s="562" t="s">
        <v>353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62"/>
      <c r="AB220" s="62"/>
      <c r="AC220" s="62"/>
    </row>
    <row r="221" spans="1:68" ht="14.25" hidden="1" customHeight="1" x14ac:dyDescent="0.25">
      <c r="A221" s="556" t="s">
        <v>102</v>
      </c>
      <c r="B221" s="557"/>
      <c r="C221" s="557"/>
      <c r="D221" s="557"/>
      <c r="E221" s="557"/>
      <c r="F221" s="557"/>
      <c r="G221" s="557"/>
      <c r="H221" s="557"/>
      <c r="I221" s="557"/>
      <c r="J221" s="557"/>
      <c r="K221" s="557"/>
      <c r="L221" s="557"/>
      <c r="M221" s="557"/>
      <c r="N221" s="557"/>
      <c r="O221" s="557"/>
      <c r="P221" s="557"/>
      <c r="Q221" s="557"/>
      <c r="R221" s="557"/>
      <c r="S221" s="557"/>
      <c r="T221" s="557"/>
      <c r="U221" s="557"/>
      <c r="V221" s="557"/>
      <c r="W221" s="557"/>
      <c r="X221" s="557"/>
      <c r="Y221" s="557"/>
      <c r="Z221" s="557"/>
      <c r="AA221" s="63"/>
      <c r="AB221" s="63"/>
      <c r="AC221" s="63"/>
    </row>
    <row r="222" spans="1:68" ht="27" hidden="1" customHeight="1" x14ac:dyDescent="0.25">
      <c r="A222" s="60" t="s">
        <v>354</v>
      </c>
      <c r="B222" s="60" t="s">
        <v>355</v>
      </c>
      <c r="C222" s="34">
        <v>4301011826</v>
      </c>
      <c r="D222" s="558">
        <v>4680115884137</v>
      </c>
      <c r="E222" s="559"/>
      <c r="F222" s="59">
        <v>1.45</v>
      </c>
      <c r="G222" s="35">
        <v>8</v>
      </c>
      <c r="H222" s="59">
        <v>11.6</v>
      </c>
      <c r="I222" s="59">
        <v>12.035</v>
      </c>
      <c r="J222" s="35">
        <v>64</v>
      </c>
      <c r="K222" s="35" t="s">
        <v>105</v>
      </c>
      <c r="L222" s="35"/>
      <c r="M222" s="36" t="s">
        <v>106</v>
      </c>
      <c r="N222" s="36"/>
      <c r="O222" s="35">
        <v>55</v>
      </c>
      <c r="P222" s="7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4"/>
      <c r="R222" s="564"/>
      <c r="S222" s="564"/>
      <c r="T222" s="565"/>
      <c r="U222" s="37"/>
      <c r="V222" s="37"/>
      <c r="W222" s="38" t="s">
        <v>68</v>
      </c>
      <c r="X222" s="56">
        <v>0</v>
      </c>
      <c r="Y222" s="53">
        <f t="shared" ref="Y222:Y230" si="27">IFERROR(IF(X222="",0,CEILING((X222/$H222),1)*$H222),"")</f>
        <v>0</v>
      </c>
      <c r="Z222" s="39" t="str">
        <f>IFERROR(IF(Y222=0,"",ROUNDUP(Y222/H222,0)*0.01898),"")</f>
        <v/>
      </c>
      <c r="AA222" s="65"/>
      <c r="AB222" s="66"/>
      <c r="AC222" s="279" t="s">
        <v>356</v>
      </c>
      <c r="AG222" s="75"/>
      <c r="AJ222" s="79"/>
      <c r="AK222" s="79">
        <v>0</v>
      </c>
      <c r="BB222" s="280" t="s">
        <v>1</v>
      </c>
      <c r="BM222" s="75">
        <f t="shared" ref="BM222:BM230" si="28">IFERROR(X222*I222/H222,"0")</f>
        <v>0</v>
      </c>
      <c r="BN222" s="75">
        <f t="shared" ref="BN222:BN230" si="29">IFERROR(Y222*I222/H222,"0")</f>
        <v>0</v>
      </c>
      <c r="BO222" s="75">
        <f t="shared" ref="BO222:BO230" si="30">IFERROR(1/J222*(X222/H222),"0")</f>
        <v>0</v>
      </c>
      <c r="BP222" s="75">
        <f t="shared" ref="BP222:BP230" si="31">IFERROR(1/J222*(Y222/H222),"0")</f>
        <v>0</v>
      </c>
    </row>
    <row r="223" spans="1:68" ht="27" hidden="1" customHeight="1" x14ac:dyDescent="0.25">
      <c r="A223" s="60" t="s">
        <v>357</v>
      </c>
      <c r="B223" s="60" t="s">
        <v>358</v>
      </c>
      <c r="C223" s="34">
        <v>4301011724</v>
      </c>
      <c r="D223" s="558">
        <v>4680115884236</v>
      </c>
      <c r="E223" s="559"/>
      <c r="F223" s="59">
        <v>1.45</v>
      </c>
      <c r="G223" s="35">
        <v>8</v>
      </c>
      <c r="H223" s="59">
        <v>11.6</v>
      </c>
      <c r="I223" s="59">
        <v>12.035</v>
      </c>
      <c r="J223" s="35">
        <v>64</v>
      </c>
      <c r="K223" s="35" t="s">
        <v>105</v>
      </c>
      <c r="L223" s="35"/>
      <c r="M223" s="36" t="s">
        <v>106</v>
      </c>
      <c r="N223" s="36"/>
      <c r="O223" s="35">
        <v>55</v>
      </c>
      <c r="P223" s="6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4"/>
      <c r="R223" s="564"/>
      <c r="S223" s="564"/>
      <c r="T223" s="565"/>
      <c r="U223" s="37"/>
      <c r="V223" s="37"/>
      <c r="W223" s="38" t="s">
        <v>68</v>
      </c>
      <c r="X223" s="56">
        <v>0</v>
      </c>
      <c r="Y223" s="53">
        <f t="shared" si="27"/>
        <v>0</v>
      </c>
      <c r="Z223" s="39" t="str">
        <f>IFERROR(IF(Y223=0,"",ROUNDUP(Y223/H223,0)*0.01898),"")</f>
        <v/>
      </c>
      <c r="AA223" s="65"/>
      <c r="AB223" s="66"/>
      <c r="AC223" s="281" t="s">
        <v>359</v>
      </c>
      <c r="AG223" s="75"/>
      <c r="AJ223" s="79"/>
      <c r="AK223" s="79">
        <v>0</v>
      </c>
      <c r="BB223" s="282" t="s">
        <v>1</v>
      </c>
      <c r="BM223" s="75">
        <f t="shared" si="28"/>
        <v>0</v>
      </c>
      <c r="BN223" s="75">
        <f t="shared" si="29"/>
        <v>0</v>
      </c>
      <c r="BO223" s="75">
        <f t="shared" si="30"/>
        <v>0</v>
      </c>
      <c r="BP223" s="75">
        <f t="shared" si="31"/>
        <v>0</v>
      </c>
    </row>
    <row r="224" spans="1:68" ht="27" hidden="1" customHeight="1" x14ac:dyDescent="0.25">
      <c r="A224" s="60" t="s">
        <v>360</v>
      </c>
      <c r="B224" s="60" t="s">
        <v>361</v>
      </c>
      <c r="C224" s="34">
        <v>4301011721</v>
      </c>
      <c r="D224" s="558">
        <v>4680115884175</v>
      </c>
      <c r="E224" s="559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105</v>
      </c>
      <c r="L224" s="35"/>
      <c r="M224" s="36" t="s">
        <v>106</v>
      </c>
      <c r="N224" s="36"/>
      <c r="O224" s="35">
        <v>55</v>
      </c>
      <c r="P224" s="7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4"/>
      <c r="R224" s="564"/>
      <c r="S224" s="564"/>
      <c r="T224" s="565"/>
      <c r="U224" s="37"/>
      <c r="V224" s="37"/>
      <c r="W224" s="38" t="s">
        <v>68</v>
      </c>
      <c r="X224" s="56">
        <v>0</v>
      </c>
      <c r="Y224" s="53">
        <f t="shared" si="27"/>
        <v>0</v>
      </c>
      <c r="Z224" s="39" t="str">
        <f>IFERROR(IF(Y224=0,"",ROUNDUP(Y224/H224,0)*0.01898),"")</f>
        <v/>
      </c>
      <c r="AA224" s="65"/>
      <c r="AB224" s="66"/>
      <c r="AC224" s="283" t="s">
        <v>362</v>
      </c>
      <c r="AG224" s="75"/>
      <c r="AJ224" s="79"/>
      <c r="AK224" s="79">
        <v>0</v>
      </c>
      <c r="BB224" s="284" t="s">
        <v>1</v>
      </c>
      <c r="BM224" s="75">
        <f t="shared" si="28"/>
        <v>0</v>
      </c>
      <c r="BN224" s="75">
        <f t="shared" si="29"/>
        <v>0</v>
      </c>
      <c r="BO224" s="75">
        <f t="shared" si="30"/>
        <v>0</v>
      </c>
      <c r="BP224" s="75">
        <f t="shared" si="31"/>
        <v>0</v>
      </c>
    </row>
    <row r="225" spans="1:68" ht="27" hidden="1" customHeight="1" x14ac:dyDescent="0.25">
      <c r="A225" s="60" t="s">
        <v>363</v>
      </c>
      <c r="B225" s="60" t="s">
        <v>364</v>
      </c>
      <c r="C225" s="34">
        <v>4301011824</v>
      </c>
      <c r="D225" s="558">
        <v>4680115884144</v>
      </c>
      <c r="E225" s="559"/>
      <c r="F225" s="59">
        <v>0.4</v>
      </c>
      <c r="G225" s="35">
        <v>10</v>
      </c>
      <c r="H225" s="59">
        <v>4</v>
      </c>
      <c r="I225" s="59">
        <v>4.21</v>
      </c>
      <c r="J225" s="35">
        <v>132</v>
      </c>
      <c r="K225" s="35" t="s">
        <v>110</v>
      </c>
      <c r="L225" s="35"/>
      <c r="M225" s="36" t="s">
        <v>106</v>
      </c>
      <c r="N225" s="36"/>
      <c r="O225" s="35">
        <v>55</v>
      </c>
      <c r="P225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4"/>
      <c r="R225" s="564"/>
      <c r="S225" s="564"/>
      <c r="T225" s="565"/>
      <c r="U225" s="37"/>
      <c r="V225" s="37"/>
      <c r="W225" s="38" t="s">
        <v>68</v>
      </c>
      <c r="X225" s="56">
        <v>0</v>
      </c>
      <c r="Y225" s="53">
        <f t="shared" si="27"/>
        <v>0</v>
      </c>
      <c r="Z225" s="39" t="str">
        <f t="shared" ref="Z225:Z230" si="32">IFERROR(IF(Y225=0,"",ROUNDUP(Y225/H225,0)*0.00902),"")</f>
        <v/>
      </c>
      <c r="AA225" s="65"/>
      <c r="AB225" s="66"/>
      <c r="AC225" s="285" t="s">
        <v>356</v>
      </c>
      <c r="AG225" s="75"/>
      <c r="AJ225" s="79"/>
      <c r="AK225" s="79">
        <v>0</v>
      </c>
      <c r="BB225" s="286" t="s">
        <v>1</v>
      </c>
      <c r="BM225" s="75">
        <f t="shared" si="28"/>
        <v>0</v>
      </c>
      <c r="BN225" s="75">
        <f t="shared" si="29"/>
        <v>0</v>
      </c>
      <c r="BO225" s="75">
        <f t="shared" si="30"/>
        <v>0</v>
      </c>
      <c r="BP225" s="75">
        <f t="shared" si="31"/>
        <v>0</v>
      </c>
    </row>
    <row r="226" spans="1:68" ht="27" hidden="1" customHeight="1" x14ac:dyDescent="0.25">
      <c r="A226" s="60" t="s">
        <v>363</v>
      </c>
      <c r="B226" s="60" t="s">
        <v>365</v>
      </c>
      <c r="C226" s="34">
        <v>4301012196</v>
      </c>
      <c r="D226" s="558">
        <v>4680115884144</v>
      </c>
      <c r="E226" s="559"/>
      <c r="F226" s="59">
        <v>0.4</v>
      </c>
      <c r="G226" s="35">
        <v>10</v>
      </c>
      <c r="H226" s="59">
        <v>4</v>
      </c>
      <c r="I226" s="59">
        <v>4.21</v>
      </c>
      <c r="J226" s="35">
        <v>132</v>
      </c>
      <c r="K226" s="35" t="s">
        <v>110</v>
      </c>
      <c r="L226" s="35"/>
      <c r="M226" s="36" t="s">
        <v>106</v>
      </c>
      <c r="N226" s="36"/>
      <c r="O226" s="35">
        <v>55</v>
      </c>
      <c r="P226" s="795" t="s">
        <v>366</v>
      </c>
      <c r="Q226" s="564"/>
      <c r="R226" s="564"/>
      <c r="S226" s="564"/>
      <c r="T226" s="565"/>
      <c r="U226" s="37"/>
      <c r="V226" s="37"/>
      <c r="W226" s="38" t="s">
        <v>68</v>
      </c>
      <c r="X226" s="56">
        <v>0</v>
      </c>
      <c r="Y226" s="53">
        <f t="shared" si="27"/>
        <v>0</v>
      </c>
      <c r="Z226" s="39" t="str">
        <f t="shared" si="32"/>
        <v/>
      </c>
      <c r="AA226" s="65"/>
      <c r="AB226" s="66"/>
      <c r="AC226" s="287" t="s">
        <v>356</v>
      </c>
      <c r="AG226" s="75"/>
      <c r="AJ226" s="79"/>
      <c r="AK226" s="79">
        <v>0</v>
      </c>
      <c r="BB226" s="288" t="s">
        <v>1</v>
      </c>
      <c r="BM226" s="75">
        <f t="shared" si="28"/>
        <v>0</v>
      </c>
      <c r="BN226" s="75">
        <f t="shared" si="29"/>
        <v>0</v>
      </c>
      <c r="BO226" s="75">
        <f t="shared" si="30"/>
        <v>0</v>
      </c>
      <c r="BP226" s="75">
        <f t="shared" si="31"/>
        <v>0</v>
      </c>
    </row>
    <row r="227" spans="1:68" ht="27" hidden="1" customHeight="1" x14ac:dyDescent="0.25">
      <c r="A227" s="60" t="s">
        <v>367</v>
      </c>
      <c r="B227" s="60" t="s">
        <v>368</v>
      </c>
      <c r="C227" s="34">
        <v>4301012149</v>
      </c>
      <c r="D227" s="558">
        <v>4680115886551</v>
      </c>
      <c r="E227" s="559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110</v>
      </c>
      <c r="L227" s="35"/>
      <c r="M227" s="36" t="s">
        <v>106</v>
      </c>
      <c r="N227" s="36"/>
      <c r="O227" s="35">
        <v>55</v>
      </c>
      <c r="P227" s="79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4"/>
      <c r="R227" s="564"/>
      <c r="S227" s="564"/>
      <c r="T227" s="565"/>
      <c r="U227" s="37"/>
      <c r="V227" s="37"/>
      <c r="W227" s="38" t="s">
        <v>68</v>
      </c>
      <c r="X227" s="56">
        <v>0</v>
      </c>
      <c r="Y227" s="53">
        <f t="shared" si="27"/>
        <v>0</v>
      </c>
      <c r="Z227" s="39" t="str">
        <f t="shared" si="32"/>
        <v/>
      </c>
      <c r="AA227" s="65"/>
      <c r="AB227" s="66"/>
      <c r="AC227" s="289" t="s">
        <v>369</v>
      </c>
      <c r="AG227" s="75"/>
      <c r="AJ227" s="79"/>
      <c r="AK227" s="79">
        <v>0</v>
      </c>
      <c r="BB227" s="290" t="s">
        <v>1</v>
      </c>
      <c r="BM227" s="75">
        <f t="shared" si="28"/>
        <v>0</v>
      </c>
      <c r="BN227" s="75">
        <f t="shared" si="29"/>
        <v>0</v>
      </c>
      <c r="BO227" s="75">
        <f t="shared" si="30"/>
        <v>0</v>
      </c>
      <c r="BP227" s="75">
        <f t="shared" si="31"/>
        <v>0</v>
      </c>
    </row>
    <row r="228" spans="1:68" ht="27" hidden="1" customHeight="1" x14ac:dyDescent="0.25">
      <c r="A228" s="60" t="s">
        <v>370</v>
      </c>
      <c r="B228" s="60" t="s">
        <v>371</v>
      </c>
      <c r="C228" s="34">
        <v>4301011726</v>
      </c>
      <c r="D228" s="558">
        <v>4680115884182</v>
      </c>
      <c r="E228" s="559"/>
      <c r="F228" s="59">
        <v>0.37</v>
      </c>
      <c r="G228" s="35">
        <v>10</v>
      </c>
      <c r="H228" s="59">
        <v>3.7</v>
      </c>
      <c r="I228" s="59">
        <v>3.91</v>
      </c>
      <c r="J228" s="35">
        <v>132</v>
      </c>
      <c r="K228" s="35" t="s">
        <v>110</v>
      </c>
      <c r="L228" s="35"/>
      <c r="M228" s="36" t="s">
        <v>106</v>
      </c>
      <c r="N228" s="36"/>
      <c r="O228" s="35">
        <v>55</v>
      </c>
      <c r="P228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4"/>
      <c r="R228" s="564"/>
      <c r="S228" s="564"/>
      <c r="T228" s="565"/>
      <c r="U228" s="37"/>
      <c r="V228" s="37"/>
      <c r="W228" s="38" t="s">
        <v>68</v>
      </c>
      <c r="X228" s="56">
        <v>0</v>
      </c>
      <c r="Y228" s="53">
        <f t="shared" si="27"/>
        <v>0</v>
      </c>
      <c r="Z228" s="39" t="str">
        <f t="shared" si="32"/>
        <v/>
      </c>
      <c r="AA228" s="65"/>
      <c r="AB228" s="66"/>
      <c r="AC228" s="291" t="s">
        <v>359</v>
      </c>
      <c r="AG228" s="75"/>
      <c r="AJ228" s="79"/>
      <c r="AK228" s="79">
        <v>0</v>
      </c>
      <c r="BB228" s="292" t="s">
        <v>1</v>
      </c>
      <c r="BM228" s="75">
        <f t="shared" si="28"/>
        <v>0</v>
      </c>
      <c r="BN228" s="75">
        <f t="shared" si="29"/>
        <v>0</v>
      </c>
      <c r="BO228" s="75">
        <f t="shared" si="30"/>
        <v>0</v>
      </c>
      <c r="BP228" s="75">
        <f t="shared" si="31"/>
        <v>0</v>
      </c>
    </row>
    <row r="229" spans="1:68" ht="27" hidden="1" customHeight="1" x14ac:dyDescent="0.25">
      <c r="A229" s="60" t="s">
        <v>372</v>
      </c>
      <c r="B229" s="60" t="s">
        <v>373</v>
      </c>
      <c r="C229" s="34">
        <v>4301011722</v>
      </c>
      <c r="D229" s="558">
        <v>4680115884205</v>
      </c>
      <c r="E229" s="559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4"/>
      <c r="R229" s="564"/>
      <c r="S229" s="564"/>
      <c r="T229" s="565"/>
      <c r="U229" s="37"/>
      <c r="V229" s="37"/>
      <c r="W229" s="38" t="s">
        <v>68</v>
      </c>
      <c r="X229" s="56">
        <v>0</v>
      </c>
      <c r="Y229" s="53">
        <f t="shared" si="27"/>
        <v>0</v>
      </c>
      <c r="Z229" s="39" t="str">
        <f t="shared" si="32"/>
        <v/>
      </c>
      <c r="AA229" s="65"/>
      <c r="AB229" s="66"/>
      <c r="AC229" s="293" t="s">
        <v>374</v>
      </c>
      <c r="AG229" s="75"/>
      <c r="AJ229" s="79"/>
      <c r="AK229" s="79">
        <v>0</v>
      </c>
      <c r="BB229" s="294" t="s">
        <v>1</v>
      </c>
      <c r="BM229" s="75">
        <f t="shared" si="28"/>
        <v>0</v>
      </c>
      <c r="BN229" s="75">
        <f t="shared" si="29"/>
        <v>0</v>
      </c>
      <c r="BO229" s="75">
        <f t="shared" si="30"/>
        <v>0</v>
      </c>
      <c r="BP229" s="75">
        <f t="shared" si="31"/>
        <v>0</v>
      </c>
    </row>
    <row r="230" spans="1:68" ht="27" hidden="1" customHeight="1" x14ac:dyDescent="0.25">
      <c r="A230" s="60" t="s">
        <v>372</v>
      </c>
      <c r="B230" s="60" t="s">
        <v>375</v>
      </c>
      <c r="C230" s="34">
        <v>4301012195</v>
      </c>
      <c r="D230" s="558">
        <v>4680115884205</v>
      </c>
      <c r="E230" s="559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04" t="s">
        <v>376</v>
      </c>
      <c r="Q230" s="564"/>
      <c r="R230" s="564"/>
      <c r="S230" s="564"/>
      <c r="T230" s="565"/>
      <c r="U230" s="37"/>
      <c r="V230" s="37"/>
      <c r="W230" s="38" t="s">
        <v>68</v>
      </c>
      <c r="X230" s="56">
        <v>0</v>
      </c>
      <c r="Y230" s="53">
        <f t="shared" si="27"/>
        <v>0</v>
      </c>
      <c r="Z230" s="39" t="str">
        <f t="shared" si="32"/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28"/>
        <v>0</v>
      </c>
      <c r="BN230" s="75">
        <f t="shared" si="29"/>
        <v>0</v>
      </c>
      <c r="BO230" s="75">
        <f t="shared" si="30"/>
        <v>0</v>
      </c>
      <c r="BP230" s="75">
        <f t="shared" si="31"/>
        <v>0</v>
      </c>
    </row>
    <row r="231" spans="1:68" hidden="1" x14ac:dyDescent="0.2">
      <c r="A231" s="566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53" t="s">
        <v>70</v>
      </c>
      <c r="Q231" s="554"/>
      <c r="R231" s="554"/>
      <c r="S231" s="554"/>
      <c r="T231" s="554"/>
      <c r="U231" s="554"/>
      <c r="V231" s="555"/>
      <c r="W231" s="40" t="s">
        <v>71</v>
      </c>
      <c r="X231" s="41">
        <f>IFERROR(X222/H222,"0")+IFERROR(X223/H223,"0")+IFERROR(X224/H224,"0")+IFERROR(X225/H225,"0")+IFERROR(X226/H226,"0")+IFERROR(X227/H227,"0")+IFERROR(X228/H228,"0")+IFERROR(X229/H229,"0")+IFERROR(X230/H230,"0")</f>
        <v>0</v>
      </c>
      <c r="Y231" s="41">
        <f>IFERROR(Y222/H222,"0")+IFERROR(Y223/H223,"0")+IFERROR(Y224/H224,"0")+IFERROR(Y225/H225,"0")+IFERROR(Y226/H226,"0")+IFERROR(Y227/H227,"0")+IFERROR(Y228/H228,"0")+IFERROR(Y229/H229,"0")+IFERROR(Y230/H230,"0")</f>
        <v>0</v>
      </c>
      <c r="Z231" s="4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hidden="1" x14ac:dyDescent="0.2">
      <c r="A232" s="557"/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67"/>
      <c r="P232" s="553" t="s">
        <v>70</v>
      </c>
      <c r="Q232" s="554"/>
      <c r="R232" s="554"/>
      <c r="S232" s="554"/>
      <c r="T232" s="554"/>
      <c r="U232" s="554"/>
      <c r="V232" s="555"/>
      <c r="W232" s="40" t="s">
        <v>68</v>
      </c>
      <c r="X232" s="41">
        <f>IFERROR(SUM(X222:X230),"0")</f>
        <v>0</v>
      </c>
      <c r="Y232" s="41">
        <f>IFERROR(SUM(Y222:Y230),"0")</f>
        <v>0</v>
      </c>
      <c r="Z232" s="40"/>
      <c r="AA232" s="64"/>
      <c r="AB232" s="64"/>
      <c r="AC232" s="64"/>
    </row>
    <row r="233" spans="1:68" ht="14.25" hidden="1" customHeight="1" x14ac:dyDescent="0.25">
      <c r="A233" s="556" t="s">
        <v>134</v>
      </c>
      <c r="B233" s="557"/>
      <c r="C233" s="557"/>
      <c r="D233" s="557"/>
      <c r="E233" s="557"/>
      <c r="F233" s="557"/>
      <c r="G233" s="557"/>
      <c r="H233" s="557"/>
      <c r="I233" s="557"/>
      <c r="J233" s="557"/>
      <c r="K233" s="557"/>
      <c r="L233" s="557"/>
      <c r="M233" s="557"/>
      <c r="N233" s="557"/>
      <c r="O233" s="557"/>
      <c r="P233" s="557"/>
      <c r="Q233" s="557"/>
      <c r="R233" s="557"/>
      <c r="S233" s="557"/>
      <c r="T233" s="557"/>
      <c r="U233" s="557"/>
      <c r="V233" s="557"/>
      <c r="W233" s="557"/>
      <c r="X233" s="557"/>
      <c r="Y233" s="557"/>
      <c r="Z233" s="557"/>
      <c r="AA233" s="63"/>
      <c r="AB233" s="63"/>
      <c r="AC233" s="63"/>
    </row>
    <row r="234" spans="1:68" ht="27" hidden="1" customHeight="1" x14ac:dyDescent="0.25">
      <c r="A234" s="60" t="s">
        <v>377</v>
      </c>
      <c r="B234" s="60" t="s">
        <v>378</v>
      </c>
      <c r="C234" s="34">
        <v>4301020377</v>
      </c>
      <c r="D234" s="558">
        <v>4680115885981</v>
      </c>
      <c r="E234" s="559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66</v>
      </c>
      <c r="L234" s="35"/>
      <c r="M234" s="36" t="s">
        <v>76</v>
      </c>
      <c r="N234" s="36"/>
      <c r="O234" s="35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7"/>
      <c r="V234" s="37"/>
      <c r="W234" s="38" t="s">
        <v>68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379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hidden="1" x14ac:dyDescent="0.2">
      <c r="A235" s="566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53" t="s">
        <v>70</v>
      </c>
      <c r="Q235" s="554"/>
      <c r="R235" s="554"/>
      <c r="S235" s="554"/>
      <c r="T235" s="554"/>
      <c r="U235" s="554"/>
      <c r="V235" s="555"/>
      <c r="W235" s="40" t="s">
        <v>71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hidden="1" x14ac:dyDescent="0.2">
      <c r="A236" s="557"/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67"/>
      <c r="P236" s="553" t="s">
        <v>70</v>
      </c>
      <c r="Q236" s="554"/>
      <c r="R236" s="554"/>
      <c r="S236" s="554"/>
      <c r="T236" s="554"/>
      <c r="U236" s="554"/>
      <c r="V236" s="555"/>
      <c r="W236" s="40" t="s">
        <v>68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556" t="s">
        <v>380</v>
      </c>
      <c r="B237" s="557"/>
      <c r="C237" s="557"/>
      <c r="D237" s="557"/>
      <c r="E237" s="557"/>
      <c r="F237" s="557"/>
      <c r="G237" s="557"/>
      <c r="H237" s="557"/>
      <c r="I237" s="557"/>
      <c r="J237" s="557"/>
      <c r="K237" s="557"/>
      <c r="L237" s="557"/>
      <c r="M237" s="557"/>
      <c r="N237" s="557"/>
      <c r="O237" s="557"/>
      <c r="P237" s="557"/>
      <c r="Q237" s="557"/>
      <c r="R237" s="557"/>
      <c r="S237" s="557"/>
      <c r="T237" s="557"/>
      <c r="U237" s="557"/>
      <c r="V237" s="557"/>
      <c r="W237" s="557"/>
      <c r="X237" s="557"/>
      <c r="Y237" s="557"/>
      <c r="Z237" s="557"/>
      <c r="AA237" s="63"/>
      <c r="AB237" s="63"/>
      <c r="AC237" s="63"/>
    </row>
    <row r="238" spans="1:68" ht="27" hidden="1" customHeight="1" x14ac:dyDescent="0.25">
      <c r="A238" s="60" t="s">
        <v>381</v>
      </c>
      <c r="B238" s="60" t="s">
        <v>382</v>
      </c>
      <c r="C238" s="34">
        <v>4301040362</v>
      </c>
      <c r="D238" s="558">
        <v>4680115886803</v>
      </c>
      <c r="E238" s="559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282</v>
      </c>
      <c r="L238" s="35"/>
      <c r="M238" s="36" t="s">
        <v>283</v>
      </c>
      <c r="N238" s="36"/>
      <c r="O238" s="35">
        <v>45</v>
      </c>
      <c r="P238" s="732" t="s">
        <v>383</v>
      </c>
      <c r="Q238" s="564"/>
      <c r="R238" s="564"/>
      <c r="S238" s="564"/>
      <c r="T238" s="565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IFERROR(IF(Y238=0,"",ROUNDUP(Y238/H238,0)*0.0059),"")</f>
        <v/>
      </c>
      <c r="AA238" s="65"/>
      <c r="AB238" s="66"/>
      <c r="AC238" s="299" t="s">
        <v>384</v>
      </c>
      <c r="AG238" s="75"/>
      <c r="AJ238" s="79"/>
      <c r="AK238" s="79">
        <v>0</v>
      </c>
      <c r="BB238" s="300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idden="1" x14ac:dyDescent="0.2">
      <c r="A239" s="566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53" t="s">
        <v>70</v>
      </c>
      <c r="Q239" s="554"/>
      <c r="R239" s="554"/>
      <c r="S239" s="554"/>
      <c r="T239" s="554"/>
      <c r="U239" s="554"/>
      <c r="V239" s="555"/>
      <c r="W239" s="40" t="s">
        <v>71</v>
      </c>
      <c r="X239" s="41">
        <f>IFERROR(X238/H238,"0")</f>
        <v>0</v>
      </c>
      <c r="Y239" s="41">
        <f>IFERROR(Y238/H238,"0")</f>
        <v>0</v>
      </c>
      <c r="Z239" s="41">
        <f>IFERROR(IF(Z238="",0,Z238),"0")</f>
        <v>0</v>
      </c>
      <c r="AA239" s="64"/>
      <c r="AB239" s="64"/>
      <c r="AC239" s="64"/>
    </row>
    <row r="240" spans="1:68" hidden="1" x14ac:dyDescent="0.2">
      <c r="A240" s="557"/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67"/>
      <c r="P240" s="553" t="s">
        <v>70</v>
      </c>
      <c r="Q240" s="554"/>
      <c r="R240" s="554"/>
      <c r="S240" s="554"/>
      <c r="T240" s="554"/>
      <c r="U240" s="554"/>
      <c r="V240" s="555"/>
      <c r="W240" s="40" t="s">
        <v>68</v>
      </c>
      <c r="X240" s="41">
        <f>IFERROR(SUM(X238:X238),"0")</f>
        <v>0</v>
      </c>
      <c r="Y240" s="41">
        <f>IFERROR(SUM(Y238:Y238),"0")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556" t="s">
        <v>385</v>
      </c>
      <c r="B241" s="557"/>
      <c r="C241" s="557"/>
      <c r="D241" s="557"/>
      <c r="E241" s="557"/>
      <c r="F241" s="557"/>
      <c r="G241" s="557"/>
      <c r="H241" s="557"/>
      <c r="I241" s="557"/>
      <c r="J241" s="557"/>
      <c r="K241" s="557"/>
      <c r="L241" s="557"/>
      <c r="M241" s="557"/>
      <c r="N241" s="557"/>
      <c r="O241" s="557"/>
      <c r="P241" s="557"/>
      <c r="Q241" s="557"/>
      <c r="R241" s="557"/>
      <c r="S241" s="557"/>
      <c r="T241" s="557"/>
      <c r="U241" s="557"/>
      <c r="V241" s="557"/>
      <c r="W241" s="557"/>
      <c r="X241" s="557"/>
      <c r="Y241" s="557"/>
      <c r="Z241" s="557"/>
      <c r="AA241" s="63"/>
      <c r="AB241" s="63"/>
      <c r="AC241" s="63"/>
    </row>
    <row r="242" spans="1:68" ht="27" hidden="1" customHeight="1" x14ac:dyDescent="0.25">
      <c r="A242" s="60" t="s">
        <v>386</v>
      </c>
      <c r="B242" s="60" t="s">
        <v>387</v>
      </c>
      <c r="C242" s="34">
        <v>4301041004</v>
      </c>
      <c r="D242" s="558">
        <v>4680115886704</v>
      </c>
      <c r="E242" s="559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282</v>
      </c>
      <c r="L242" s="35"/>
      <c r="M242" s="36" t="s">
        <v>283</v>
      </c>
      <c r="N242" s="36"/>
      <c r="O242" s="35">
        <v>90</v>
      </c>
      <c r="P242" s="63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7"/>
      <c r="V242" s="37"/>
      <c r="W242" s="38" t="s">
        <v>68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388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389</v>
      </c>
      <c r="B243" s="60" t="s">
        <v>390</v>
      </c>
      <c r="C243" s="34">
        <v>4301041008</v>
      </c>
      <c r="D243" s="558">
        <v>4680115886681</v>
      </c>
      <c r="E243" s="559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282</v>
      </c>
      <c r="L243" s="35"/>
      <c r="M243" s="36" t="s">
        <v>283</v>
      </c>
      <c r="N243" s="36"/>
      <c r="O243" s="35">
        <v>90</v>
      </c>
      <c r="P243" s="860" t="s">
        <v>391</v>
      </c>
      <c r="Q243" s="564"/>
      <c r="R243" s="564"/>
      <c r="S243" s="564"/>
      <c r="T243" s="565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388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hidden="1" customHeight="1" x14ac:dyDescent="0.25">
      <c r="A244" s="60" t="s">
        <v>392</v>
      </c>
      <c r="B244" s="60" t="s">
        <v>393</v>
      </c>
      <c r="C244" s="34">
        <v>4301041007</v>
      </c>
      <c r="D244" s="558">
        <v>4680115886735</v>
      </c>
      <c r="E244" s="559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282</v>
      </c>
      <c r="L244" s="35"/>
      <c r="M244" s="36" t="s">
        <v>283</v>
      </c>
      <c r="N244" s="36"/>
      <c r="O244" s="35">
        <v>90</v>
      </c>
      <c r="P244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7"/>
      <c r="V244" s="37"/>
      <c r="W244" s="38" t="s">
        <v>68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388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hidden="1" customHeight="1" x14ac:dyDescent="0.25">
      <c r="A245" s="60" t="s">
        <v>394</v>
      </c>
      <c r="B245" s="60" t="s">
        <v>395</v>
      </c>
      <c r="C245" s="34">
        <v>4301041006</v>
      </c>
      <c r="D245" s="558">
        <v>4680115886728</v>
      </c>
      <c r="E245" s="559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282</v>
      </c>
      <c r="L245" s="35"/>
      <c r="M245" s="36" t="s">
        <v>283</v>
      </c>
      <c r="N245" s="36"/>
      <c r="O245" s="35">
        <v>90</v>
      </c>
      <c r="P245" s="71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7"/>
      <c r="V245" s="37"/>
      <c r="W245" s="38" t="s">
        <v>68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388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hidden="1" customHeight="1" x14ac:dyDescent="0.25">
      <c r="A246" s="60" t="s">
        <v>396</v>
      </c>
      <c r="B246" s="60" t="s">
        <v>397</v>
      </c>
      <c r="C246" s="34">
        <v>4301041005</v>
      </c>
      <c r="D246" s="558">
        <v>4680115886711</v>
      </c>
      <c r="E246" s="559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282</v>
      </c>
      <c r="L246" s="35"/>
      <c r="M246" s="36" t="s">
        <v>283</v>
      </c>
      <c r="N246" s="36"/>
      <c r="O246" s="35">
        <v>90</v>
      </c>
      <c r="P246" s="65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7"/>
      <c r="V246" s="37"/>
      <c r="W246" s="38" t="s">
        <v>68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388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idden="1" x14ac:dyDescent="0.2">
      <c r="A247" s="566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53" t="s">
        <v>70</v>
      </c>
      <c r="Q247" s="554"/>
      <c r="R247" s="554"/>
      <c r="S247" s="554"/>
      <c r="T247" s="554"/>
      <c r="U247" s="554"/>
      <c r="V247" s="555"/>
      <c r="W247" s="40" t="s">
        <v>71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hidden="1" x14ac:dyDescent="0.2">
      <c r="A248" s="557"/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67"/>
      <c r="P248" s="553" t="s">
        <v>70</v>
      </c>
      <c r="Q248" s="554"/>
      <c r="R248" s="554"/>
      <c r="S248" s="554"/>
      <c r="T248" s="554"/>
      <c r="U248" s="554"/>
      <c r="V248" s="555"/>
      <c r="W248" s="40" t="s">
        <v>68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hidden="1" customHeight="1" x14ac:dyDescent="0.25">
      <c r="A249" s="562" t="s">
        <v>398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62"/>
      <c r="AB249" s="62"/>
      <c r="AC249" s="62"/>
    </row>
    <row r="250" spans="1:68" ht="14.25" hidden="1" customHeight="1" x14ac:dyDescent="0.25">
      <c r="A250" s="556" t="s">
        <v>102</v>
      </c>
      <c r="B250" s="557"/>
      <c r="C250" s="557"/>
      <c r="D250" s="557"/>
      <c r="E250" s="557"/>
      <c r="F250" s="557"/>
      <c r="G250" s="557"/>
      <c r="H250" s="557"/>
      <c r="I250" s="557"/>
      <c r="J250" s="557"/>
      <c r="K250" s="557"/>
      <c r="L250" s="557"/>
      <c r="M250" s="557"/>
      <c r="N250" s="557"/>
      <c r="O250" s="557"/>
      <c r="P250" s="557"/>
      <c r="Q250" s="557"/>
      <c r="R250" s="557"/>
      <c r="S250" s="557"/>
      <c r="T250" s="557"/>
      <c r="U250" s="557"/>
      <c r="V250" s="557"/>
      <c r="W250" s="557"/>
      <c r="X250" s="557"/>
      <c r="Y250" s="557"/>
      <c r="Z250" s="557"/>
      <c r="AA250" s="63"/>
      <c r="AB250" s="63"/>
      <c r="AC250" s="63"/>
    </row>
    <row r="251" spans="1:68" ht="27" hidden="1" customHeight="1" x14ac:dyDescent="0.25">
      <c r="A251" s="60" t="s">
        <v>399</v>
      </c>
      <c r="B251" s="60" t="s">
        <v>400</v>
      </c>
      <c r="C251" s="34">
        <v>4301011855</v>
      </c>
      <c r="D251" s="558">
        <v>4680115885837</v>
      </c>
      <c r="E251" s="559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105</v>
      </c>
      <c r="L251" s="35"/>
      <c r="M251" s="36" t="s">
        <v>106</v>
      </c>
      <c r="N251" s="36"/>
      <c r="O251" s="35">
        <v>55</v>
      </c>
      <c r="P251" s="77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401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37.5" hidden="1" customHeight="1" x14ac:dyDescent="0.25">
      <c r="A252" s="60" t="s">
        <v>402</v>
      </c>
      <c r="B252" s="60" t="s">
        <v>403</v>
      </c>
      <c r="C252" s="34">
        <v>4301011853</v>
      </c>
      <c r="D252" s="558">
        <v>4680115885851</v>
      </c>
      <c r="E252" s="559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105</v>
      </c>
      <c r="L252" s="35"/>
      <c r="M252" s="36" t="s">
        <v>106</v>
      </c>
      <c r="N252" s="36"/>
      <c r="O252" s="35">
        <v>55</v>
      </c>
      <c r="P252" s="5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4"/>
      <c r="R252" s="564"/>
      <c r="S252" s="564"/>
      <c r="T252" s="565"/>
      <c r="U252" s="37"/>
      <c r="V252" s="37"/>
      <c r="W252" s="38" t="s">
        <v>68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404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405</v>
      </c>
      <c r="B253" s="60" t="s">
        <v>406</v>
      </c>
      <c r="C253" s="34">
        <v>4301011850</v>
      </c>
      <c r="D253" s="558">
        <v>4680115885806</v>
      </c>
      <c r="E253" s="559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105</v>
      </c>
      <c r="L253" s="35"/>
      <c r="M253" s="36" t="s">
        <v>106</v>
      </c>
      <c r="N253" s="36"/>
      <c r="O253" s="35">
        <v>55</v>
      </c>
      <c r="P253" s="8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4"/>
      <c r="R253" s="564"/>
      <c r="S253" s="564"/>
      <c r="T253" s="565"/>
      <c r="U253" s="37"/>
      <c r="V253" s="37"/>
      <c r="W253" s="38" t="s">
        <v>68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407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408</v>
      </c>
      <c r="B254" s="60" t="s">
        <v>409</v>
      </c>
      <c r="C254" s="34">
        <v>4301011852</v>
      </c>
      <c r="D254" s="558">
        <v>4680115885844</v>
      </c>
      <c r="E254" s="559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110</v>
      </c>
      <c r="L254" s="35"/>
      <c r="M254" s="36" t="s">
        <v>106</v>
      </c>
      <c r="N254" s="36"/>
      <c r="O254" s="35">
        <v>55</v>
      </c>
      <c r="P254" s="7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7"/>
      <c r="V254" s="37"/>
      <c r="W254" s="38" t="s">
        <v>68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410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37.5" hidden="1" customHeight="1" x14ac:dyDescent="0.25">
      <c r="A255" s="60" t="s">
        <v>411</v>
      </c>
      <c r="B255" s="60" t="s">
        <v>412</v>
      </c>
      <c r="C255" s="34">
        <v>4301011851</v>
      </c>
      <c r="D255" s="558">
        <v>4680115885820</v>
      </c>
      <c r="E255" s="559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110</v>
      </c>
      <c r="L255" s="35"/>
      <c r="M255" s="36" t="s">
        <v>106</v>
      </c>
      <c r="N255" s="36"/>
      <c r="O255" s="35">
        <v>55</v>
      </c>
      <c r="P255" s="6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7"/>
      <c r="V255" s="37"/>
      <c r="W255" s="38" t="s">
        <v>68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413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566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53" t="s">
        <v>70</v>
      </c>
      <c r="Q256" s="554"/>
      <c r="R256" s="554"/>
      <c r="S256" s="554"/>
      <c r="T256" s="554"/>
      <c r="U256" s="554"/>
      <c r="V256" s="555"/>
      <c r="W256" s="40" t="s">
        <v>71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557"/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67"/>
      <c r="P257" s="553" t="s">
        <v>70</v>
      </c>
      <c r="Q257" s="554"/>
      <c r="R257" s="554"/>
      <c r="S257" s="554"/>
      <c r="T257" s="554"/>
      <c r="U257" s="554"/>
      <c r="V257" s="555"/>
      <c r="W257" s="40" t="s">
        <v>68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562" t="s">
        <v>414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62"/>
      <c r="AB258" s="62"/>
      <c r="AC258" s="62"/>
    </row>
    <row r="259" spans="1:68" ht="14.25" hidden="1" customHeight="1" x14ac:dyDescent="0.25">
      <c r="A259" s="556" t="s">
        <v>102</v>
      </c>
      <c r="B259" s="557"/>
      <c r="C259" s="557"/>
      <c r="D259" s="557"/>
      <c r="E259" s="557"/>
      <c r="F259" s="557"/>
      <c r="G259" s="557"/>
      <c r="H259" s="557"/>
      <c r="I259" s="557"/>
      <c r="J259" s="557"/>
      <c r="K259" s="557"/>
      <c r="L259" s="557"/>
      <c r="M259" s="557"/>
      <c r="N259" s="557"/>
      <c r="O259" s="557"/>
      <c r="P259" s="557"/>
      <c r="Q259" s="557"/>
      <c r="R259" s="557"/>
      <c r="S259" s="557"/>
      <c r="T259" s="557"/>
      <c r="U259" s="557"/>
      <c r="V259" s="557"/>
      <c r="W259" s="557"/>
      <c r="X259" s="557"/>
      <c r="Y259" s="557"/>
      <c r="Z259" s="557"/>
      <c r="AA259" s="63"/>
      <c r="AB259" s="63"/>
      <c r="AC259" s="63"/>
    </row>
    <row r="260" spans="1:68" ht="27" hidden="1" customHeight="1" x14ac:dyDescent="0.25">
      <c r="A260" s="60" t="s">
        <v>415</v>
      </c>
      <c r="B260" s="60" t="s">
        <v>416</v>
      </c>
      <c r="C260" s="34">
        <v>4301011223</v>
      </c>
      <c r="D260" s="558">
        <v>4607091383423</v>
      </c>
      <c r="E260" s="559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105</v>
      </c>
      <c r="L260" s="35"/>
      <c r="M260" s="36" t="s">
        <v>76</v>
      </c>
      <c r="N260" s="36"/>
      <c r="O260" s="35">
        <v>35</v>
      </c>
      <c r="P260" s="7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7"/>
      <c r="V260" s="37"/>
      <c r="W260" s="38" t="s">
        <v>68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107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hidden="1" customHeight="1" x14ac:dyDescent="0.25">
      <c r="A261" s="60" t="s">
        <v>417</v>
      </c>
      <c r="B261" s="60" t="s">
        <v>418</v>
      </c>
      <c r="C261" s="34">
        <v>4301012199</v>
      </c>
      <c r="D261" s="558">
        <v>4680115886957</v>
      </c>
      <c r="E261" s="559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105</v>
      </c>
      <c r="L261" s="35"/>
      <c r="M261" s="36" t="s">
        <v>76</v>
      </c>
      <c r="N261" s="36"/>
      <c r="O261" s="35">
        <v>30</v>
      </c>
      <c r="P261" s="878" t="s">
        <v>419</v>
      </c>
      <c r="Q261" s="564"/>
      <c r="R261" s="564"/>
      <c r="S261" s="564"/>
      <c r="T261" s="565"/>
      <c r="U261" s="37"/>
      <c r="V261" s="37"/>
      <c r="W261" s="38" t="s">
        <v>68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420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hidden="1" customHeight="1" x14ac:dyDescent="0.25">
      <c r="A262" s="60" t="s">
        <v>421</v>
      </c>
      <c r="B262" s="60" t="s">
        <v>422</v>
      </c>
      <c r="C262" s="34">
        <v>4301012098</v>
      </c>
      <c r="D262" s="558">
        <v>4680115885660</v>
      </c>
      <c r="E262" s="559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105</v>
      </c>
      <c r="L262" s="35"/>
      <c r="M262" s="36" t="s">
        <v>76</v>
      </c>
      <c r="N262" s="36"/>
      <c r="O262" s="35">
        <v>35</v>
      </c>
      <c r="P262" s="8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7"/>
      <c r="V262" s="37"/>
      <c r="W262" s="38" t="s">
        <v>68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423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hidden="1" customHeight="1" x14ac:dyDescent="0.25">
      <c r="A263" s="60" t="s">
        <v>424</v>
      </c>
      <c r="B263" s="60" t="s">
        <v>425</v>
      </c>
      <c r="C263" s="34">
        <v>4301012176</v>
      </c>
      <c r="D263" s="558">
        <v>4680115886773</v>
      </c>
      <c r="E263" s="559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105</v>
      </c>
      <c r="L263" s="35"/>
      <c r="M263" s="36" t="s">
        <v>106</v>
      </c>
      <c r="N263" s="36"/>
      <c r="O263" s="35">
        <v>31</v>
      </c>
      <c r="P263" s="855" t="s">
        <v>426</v>
      </c>
      <c r="Q263" s="564"/>
      <c r="R263" s="564"/>
      <c r="S263" s="564"/>
      <c r="T263" s="565"/>
      <c r="U263" s="37"/>
      <c r="V263" s="37"/>
      <c r="W263" s="38" t="s">
        <v>68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427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hidden="1" x14ac:dyDescent="0.2">
      <c r="A264" s="566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53" t="s">
        <v>70</v>
      </c>
      <c r="Q264" s="554"/>
      <c r="R264" s="554"/>
      <c r="S264" s="554"/>
      <c r="T264" s="554"/>
      <c r="U264" s="554"/>
      <c r="V264" s="555"/>
      <c r="W264" s="40" t="s">
        <v>71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hidden="1" x14ac:dyDescent="0.2">
      <c r="A265" s="557"/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67"/>
      <c r="P265" s="553" t="s">
        <v>70</v>
      </c>
      <c r="Q265" s="554"/>
      <c r="R265" s="554"/>
      <c r="S265" s="554"/>
      <c r="T265" s="554"/>
      <c r="U265" s="554"/>
      <c r="V265" s="555"/>
      <c r="W265" s="40" t="s">
        <v>68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hidden="1" customHeight="1" x14ac:dyDescent="0.25">
      <c r="A266" s="562" t="s">
        <v>428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62"/>
      <c r="AB266" s="62"/>
      <c r="AC266" s="62"/>
    </row>
    <row r="267" spans="1:68" ht="14.25" hidden="1" customHeight="1" x14ac:dyDescent="0.25">
      <c r="A267" s="556" t="s">
        <v>72</v>
      </c>
      <c r="B267" s="557"/>
      <c r="C267" s="557"/>
      <c r="D267" s="557"/>
      <c r="E267" s="557"/>
      <c r="F267" s="557"/>
      <c r="G267" s="557"/>
      <c r="H267" s="557"/>
      <c r="I267" s="557"/>
      <c r="J267" s="557"/>
      <c r="K267" s="557"/>
      <c r="L267" s="557"/>
      <c r="M267" s="557"/>
      <c r="N267" s="557"/>
      <c r="O267" s="557"/>
      <c r="P267" s="557"/>
      <c r="Q267" s="557"/>
      <c r="R267" s="557"/>
      <c r="S267" s="557"/>
      <c r="T267" s="557"/>
      <c r="U267" s="557"/>
      <c r="V267" s="557"/>
      <c r="W267" s="557"/>
      <c r="X267" s="557"/>
      <c r="Y267" s="557"/>
      <c r="Z267" s="557"/>
      <c r="AA267" s="63"/>
      <c r="AB267" s="63"/>
      <c r="AC267" s="63"/>
    </row>
    <row r="268" spans="1:68" ht="27" hidden="1" customHeight="1" x14ac:dyDescent="0.25">
      <c r="A268" s="60" t="s">
        <v>429</v>
      </c>
      <c r="B268" s="60" t="s">
        <v>430</v>
      </c>
      <c r="C268" s="34">
        <v>4301051893</v>
      </c>
      <c r="D268" s="558">
        <v>4680115886186</v>
      </c>
      <c r="E268" s="559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75</v>
      </c>
      <c r="L268" s="35"/>
      <c r="M268" s="36" t="s">
        <v>76</v>
      </c>
      <c r="N268" s="36"/>
      <c r="O268" s="35">
        <v>45</v>
      </c>
      <c r="P268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431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hidden="1" customHeight="1" x14ac:dyDescent="0.25">
      <c r="A269" s="60" t="s">
        <v>432</v>
      </c>
      <c r="B269" s="60" t="s">
        <v>433</v>
      </c>
      <c r="C269" s="34">
        <v>4301051795</v>
      </c>
      <c r="D269" s="558">
        <v>4680115881228</v>
      </c>
      <c r="E269" s="559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75</v>
      </c>
      <c r="L269" s="35"/>
      <c r="M269" s="36" t="s">
        <v>92</v>
      </c>
      <c r="N269" s="36"/>
      <c r="O269" s="35">
        <v>40</v>
      </c>
      <c r="P269" s="7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IFERROR(IF(Y269=0,"",ROUNDUP(Y269/H269,0)*0.00651),"")</f>
        <v/>
      </c>
      <c r="AA269" s="65"/>
      <c r="AB269" s="66"/>
      <c r="AC269" s="331" t="s">
        <v>434</v>
      </c>
      <c r="AG269" s="75"/>
      <c r="AJ269" s="79"/>
      <c r="AK269" s="79">
        <v>0</v>
      </c>
      <c r="BB269" s="332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t="37.5" hidden="1" customHeight="1" x14ac:dyDescent="0.25">
      <c r="A270" s="60" t="s">
        <v>435</v>
      </c>
      <c r="B270" s="60" t="s">
        <v>436</v>
      </c>
      <c r="C270" s="34">
        <v>4301051388</v>
      </c>
      <c r="D270" s="558">
        <v>4680115881211</v>
      </c>
      <c r="E270" s="559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75</v>
      </c>
      <c r="L270" s="35"/>
      <c r="M270" s="36" t="s">
        <v>76</v>
      </c>
      <c r="N270" s="36"/>
      <c r="O270" s="35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7"/>
      <c r="V270" s="37"/>
      <c r="W270" s="38" t="s">
        <v>68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IFERROR(IF(Y270=0,"",ROUNDUP(Y270/H270,0)*0.00651),"")</f>
        <v/>
      </c>
      <c r="AA270" s="65"/>
      <c r="AB270" s="66"/>
      <c r="AC270" s="333" t="s">
        <v>437</v>
      </c>
      <c r="AG270" s="75"/>
      <c r="AJ270" s="79"/>
      <c r="AK270" s="79">
        <v>0</v>
      </c>
      <c r="BB270" s="334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idden="1" x14ac:dyDescent="0.2">
      <c r="A271" s="566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53" t="s">
        <v>70</v>
      </c>
      <c r="Q271" s="554"/>
      <c r="R271" s="554"/>
      <c r="S271" s="554"/>
      <c r="T271" s="554"/>
      <c r="U271" s="554"/>
      <c r="V271" s="555"/>
      <c r="W271" s="40" t="s">
        <v>71</v>
      </c>
      <c r="X271" s="41">
        <f>IFERROR(X268/H268,"0")+IFERROR(X269/H269,"0")+IFERROR(X270/H270,"0")</f>
        <v>0</v>
      </c>
      <c r="Y271" s="41">
        <f>IFERROR(Y268/H268,"0")+IFERROR(Y269/H269,"0")+IFERROR(Y270/H270,"0")</f>
        <v>0</v>
      </c>
      <c r="Z271" s="41">
        <f>IFERROR(IF(Z268="",0,Z268),"0")+IFERROR(IF(Z269="",0,Z269),"0")+IFERROR(IF(Z270="",0,Z270),"0")</f>
        <v>0</v>
      </c>
      <c r="AA271" s="64"/>
      <c r="AB271" s="64"/>
      <c r="AC271" s="64"/>
    </row>
    <row r="272" spans="1:68" hidden="1" x14ac:dyDescent="0.2">
      <c r="A272" s="557"/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67"/>
      <c r="P272" s="553" t="s">
        <v>70</v>
      </c>
      <c r="Q272" s="554"/>
      <c r="R272" s="554"/>
      <c r="S272" s="554"/>
      <c r="T272" s="554"/>
      <c r="U272" s="554"/>
      <c r="V272" s="555"/>
      <c r="W272" s="40" t="s">
        <v>68</v>
      </c>
      <c r="X272" s="41">
        <f>IFERROR(SUM(X268:X270),"0")</f>
        <v>0</v>
      </c>
      <c r="Y272" s="41">
        <f>IFERROR(SUM(Y268:Y270),"0")</f>
        <v>0</v>
      </c>
      <c r="Z272" s="40"/>
      <c r="AA272" s="64"/>
      <c r="AB272" s="64"/>
      <c r="AC272" s="64"/>
    </row>
    <row r="273" spans="1:68" ht="16.5" hidden="1" customHeight="1" x14ac:dyDescent="0.25">
      <c r="A273" s="562" t="s">
        <v>438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62"/>
      <c r="AB273" s="62"/>
      <c r="AC273" s="62"/>
    </row>
    <row r="274" spans="1:68" ht="14.25" hidden="1" customHeight="1" x14ac:dyDescent="0.25">
      <c r="A274" s="556" t="s">
        <v>63</v>
      </c>
      <c r="B274" s="557"/>
      <c r="C274" s="557"/>
      <c r="D274" s="557"/>
      <c r="E274" s="557"/>
      <c r="F274" s="557"/>
      <c r="G274" s="557"/>
      <c r="H274" s="557"/>
      <c r="I274" s="557"/>
      <c r="J274" s="557"/>
      <c r="K274" s="557"/>
      <c r="L274" s="557"/>
      <c r="M274" s="557"/>
      <c r="N274" s="557"/>
      <c r="O274" s="557"/>
      <c r="P274" s="557"/>
      <c r="Q274" s="557"/>
      <c r="R274" s="557"/>
      <c r="S274" s="557"/>
      <c r="T274" s="557"/>
      <c r="U274" s="557"/>
      <c r="V274" s="557"/>
      <c r="W274" s="557"/>
      <c r="X274" s="557"/>
      <c r="Y274" s="557"/>
      <c r="Z274" s="557"/>
      <c r="AA274" s="63"/>
      <c r="AB274" s="63"/>
      <c r="AC274" s="63"/>
    </row>
    <row r="275" spans="1:68" ht="27" hidden="1" customHeight="1" x14ac:dyDescent="0.25">
      <c r="A275" s="60" t="s">
        <v>439</v>
      </c>
      <c r="B275" s="60" t="s">
        <v>440</v>
      </c>
      <c r="C275" s="34">
        <v>4301031307</v>
      </c>
      <c r="D275" s="558">
        <v>4680115880344</v>
      </c>
      <c r="E275" s="559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66</v>
      </c>
      <c r="L275" s="35"/>
      <c r="M275" s="36" t="s">
        <v>67</v>
      </c>
      <c r="N275" s="36"/>
      <c r="O275" s="35">
        <v>40</v>
      </c>
      <c r="P275" s="5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7"/>
      <c r="V275" s="37"/>
      <c r="W275" s="38" t="s">
        <v>68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441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53" t="s">
        <v>70</v>
      </c>
      <c r="Q276" s="554"/>
      <c r="R276" s="554"/>
      <c r="S276" s="554"/>
      <c r="T276" s="554"/>
      <c r="U276" s="554"/>
      <c r="V276" s="555"/>
      <c r="W276" s="40" t="s">
        <v>71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53" t="s">
        <v>70</v>
      </c>
      <c r="Q277" s="554"/>
      <c r="R277" s="554"/>
      <c r="S277" s="554"/>
      <c r="T277" s="554"/>
      <c r="U277" s="554"/>
      <c r="V277" s="555"/>
      <c r="W277" s="40" t="s">
        <v>68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hidden="1" customHeight="1" x14ac:dyDescent="0.25">
      <c r="A278" s="556" t="s">
        <v>72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63"/>
      <c r="AB278" s="63"/>
      <c r="AC278" s="63"/>
    </row>
    <row r="279" spans="1:68" ht="27" hidden="1" customHeight="1" x14ac:dyDescent="0.25">
      <c r="A279" s="60" t="s">
        <v>442</v>
      </c>
      <c r="B279" s="60" t="s">
        <v>443</v>
      </c>
      <c r="C279" s="34">
        <v>4301051782</v>
      </c>
      <c r="D279" s="558">
        <v>4680115884618</v>
      </c>
      <c r="E279" s="559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110</v>
      </c>
      <c r="L279" s="35"/>
      <c r="M279" s="36" t="s">
        <v>76</v>
      </c>
      <c r="N279" s="36"/>
      <c r="O279" s="35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7"/>
      <c r="V279" s="37"/>
      <c r="W279" s="38" t="s">
        <v>68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444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idden="1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53" t="s">
        <v>70</v>
      </c>
      <c r="Q280" s="554"/>
      <c r="R280" s="554"/>
      <c r="S280" s="554"/>
      <c r="T280" s="554"/>
      <c r="U280" s="554"/>
      <c r="V280" s="555"/>
      <c r="W280" s="40" t="s">
        <v>71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53" t="s">
        <v>70</v>
      </c>
      <c r="Q281" s="554"/>
      <c r="R281" s="554"/>
      <c r="S281" s="554"/>
      <c r="T281" s="554"/>
      <c r="U281" s="554"/>
      <c r="V281" s="555"/>
      <c r="W281" s="40" t="s">
        <v>68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hidden="1" customHeight="1" x14ac:dyDescent="0.25">
      <c r="A282" s="562" t="s">
        <v>445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62"/>
      <c r="AB282" s="62"/>
      <c r="AC282" s="62"/>
    </row>
    <row r="283" spans="1:68" ht="14.25" hidden="1" customHeight="1" x14ac:dyDescent="0.25">
      <c r="A283" s="556" t="s">
        <v>102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4301011662</v>
      </c>
      <c r="D284" s="558">
        <v>4680115883703</v>
      </c>
      <c r="E284" s="559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105</v>
      </c>
      <c r="L284" s="35"/>
      <c r="M284" s="36" t="s">
        <v>106</v>
      </c>
      <c r="N284" s="36"/>
      <c r="O284" s="35">
        <v>55</v>
      </c>
      <c r="P284" s="65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7"/>
      <c r="V284" s="37"/>
      <c r="W284" s="38" t="s">
        <v>68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448</v>
      </c>
      <c r="AB284" s="66"/>
      <c r="AC284" s="339" t="s">
        <v>449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53" t="s">
        <v>70</v>
      </c>
      <c r="Q285" s="554"/>
      <c r="R285" s="554"/>
      <c r="S285" s="554"/>
      <c r="T285" s="554"/>
      <c r="U285" s="554"/>
      <c r="V285" s="555"/>
      <c r="W285" s="40" t="s">
        <v>71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53" t="s">
        <v>70</v>
      </c>
      <c r="Q286" s="554"/>
      <c r="R286" s="554"/>
      <c r="S286" s="554"/>
      <c r="T286" s="554"/>
      <c r="U286" s="554"/>
      <c r="V286" s="555"/>
      <c r="W286" s="40" t="s">
        <v>68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562" t="s">
        <v>450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62"/>
      <c r="AB287" s="62"/>
      <c r="AC287" s="62"/>
    </row>
    <row r="288" spans="1:68" ht="14.25" hidden="1" customHeight="1" x14ac:dyDescent="0.25">
      <c r="A288" s="556" t="s">
        <v>102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63"/>
      <c r="AB288" s="63"/>
      <c r="AC288" s="63"/>
    </row>
    <row r="289" spans="1:68" ht="27" hidden="1" customHeight="1" x14ac:dyDescent="0.25">
      <c r="A289" s="60" t="s">
        <v>451</v>
      </c>
      <c r="B289" s="60" t="s">
        <v>452</v>
      </c>
      <c r="C289" s="34">
        <v>4301012126</v>
      </c>
      <c r="D289" s="558">
        <v>4607091386004</v>
      </c>
      <c r="E289" s="559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0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7"/>
      <c r="V289" s="37"/>
      <c r="W289" s="38" t="s">
        <v>68</v>
      </c>
      <c r="X289" s="56">
        <v>0</v>
      </c>
      <c r="Y289" s="53">
        <f t="shared" ref="Y289:Y294" si="33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453</v>
      </c>
      <c r="AG289" s="75"/>
      <c r="AJ289" s="79"/>
      <c r="AK289" s="79">
        <v>0</v>
      </c>
      <c r="BB289" s="342" t="s">
        <v>1</v>
      </c>
      <c r="BM289" s="75">
        <f t="shared" ref="BM289:BM294" si="34">IFERROR(X289*I289/H289,"0")</f>
        <v>0</v>
      </c>
      <c r="BN289" s="75">
        <f t="shared" ref="BN289:BN294" si="35">IFERROR(Y289*I289/H289,"0")</f>
        <v>0</v>
      </c>
      <c r="BO289" s="75">
        <f t="shared" ref="BO289:BO294" si="36">IFERROR(1/J289*(X289/H289),"0")</f>
        <v>0</v>
      </c>
      <c r="BP289" s="75">
        <f t="shared" ref="BP289:BP294" si="37">IFERROR(1/J289*(Y289/H289),"0")</f>
        <v>0</v>
      </c>
    </row>
    <row r="290" spans="1:68" ht="27" hidden="1" customHeight="1" x14ac:dyDescent="0.25">
      <c r="A290" s="60" t="s">
        <v>454</v>
      </c>
      <c r="B290" s="60" t="s">
        <v>455</v>
      </c>
      <c r="C290" s="34">
        <v>4301012024</v>
      </c>
      <c r="D290" s="558">
        <v>4680115885615</v>
      </c>
      <c r="E290" s="559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105</v>
      </c>
      <c r="L290" s="35"/>
      <c r="M290" s="36" t="s">
        <v>76</v>
      </c>
      <c r="N290" s="36"/>
      <c r="O290" s="35">
        <v>55</v>
      </c>
      <c r="P290" s="5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7"/>
      <c r="V290" s="37"/>
      <c r="W290" s="38" t="s">
        <v>68</v>
      </c>
      <c r="X290" s="56">
        <v>0</v>
      </c>
      <c r="Y290" s="53">
        <f t="shared" si="33"/>
        <v>0</v>
      </c>
      <c r="Z290" s="39" t="str">
        <f>IFERROR(IF(Y290=0,"",ROUNDUP(Y290/H290,0)*0.01898),"")</f>
        <v/>
      </c>
      <c r="AA290" s="65"/>
      <c r="AB290" s="66"/>
      <c r="AC290" s="343" t="s">
        <v>456</v>
      </c>
      <c r="AG290" s="75"/>
      <c r="AJ290" s="79"/>
      <c r="AK290" s="79">
        <v>0</v>
      </c>
      <c r="BB290" s="344" t="s">
        <v>1</v>
      </c>
      <c r="BM290" s="75">
        <f t="shared" si="34"/>
        <v>0</v>
      </c>
      <c r="BN290" s="75">
        <f t="shared" si="35"/>
        <v>0</v>
      </c>
      <c r="BO290" s="75">
        <f t="shared" si="36"/>
        <v>0</v>
      </c>
      <c r="BP290" s="75">
        <f t="shared" si="37"/>
        <v>0</v>
      </c>
    </row>
    <row r="291" spans="1:68" ht="37.5" hidden="1" customHeight="1" x14ac:dyDescent="0.25">
      <c r="A291" s="60" t="s">
        <v>457</v>
      </c>
      <c r="B291" s="60" t="s">
        <v>458</v>
      </c>
      <c r="C291" s="34">
        <v>4301011858</v>
      </c>
      <c r="D291" s="558">
        <v>4680115885646</v>
      </c>
      <c r="E291" s="559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105</v>
      </c>
      <c r="L291" s="35"/>
      <c r="M291" s="36" t="s">
        <v>106</v>
      </c>
      <c r="N291" s="36"/>
      <c r="O291" s="35">
        <v>55</v>
      </c>
      <c r="P291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64"/>
      <c r="R291" s="564"/>
      <c r="S291" s="564"/>
      <c r="T291" s="565"/>
      <c r="U291" s="37"/>
      <c r="V291" s="37"/>
      <c r="W291" s="38" t="s">
        <v>68</v>
      </c>
      <c r="X291" s="56">
        <v>0</v>
      </c>
      <c r="Y291" s="53">
        <f t="shared" si="33"/>
        <v>0</v>
      </c>
      <c r="Z291" s="39" t="str">
        <f>IFERROR(IF(Y291=0,"",ROUNDUP(Y291/H291,0)*0.01898),"")</f>
        <v/>
      </c>
      <c r="AA291" s="65"/>
      <c r="AB291" s="66"/>
      <c r="AC291" s="345" t="s">
        <v>459</v>
      </c>
      <c r="AG291" s="75"/>
      <c r="AJ291" s="79"/>
      <c r="AK291" s="79">
        <v>0</v>
      </c>
      <c r="BB291" s="346" t="s">
        <v>1</v>
      </c>
      <c r="BM291" s="75">
        <f t="shared" si="34"/>
        <v>0</v>
      </c>
      <c r="BN291" s="75">
        <f t="shared" si="35"/>
        <v>0</v>
      </c>
      <c r="BO291" s="75">
        <f t="shared" si="36"/>
        <v>0</v>
      </c>
      <c r="BP291" s="75">
        <f t="shared" si="37"/>
        <v>0</v>
      </c>
    </row>
    <row r="292" spans="1:68" ht="27" hidden="1" customHeight="1" x14ac:dyDescent="0.25">
      <c r="A292" s="60" t="s">
        <v>460</v>
      </c>
      <c r="B292" s="60" t="s">
        <v>461</v>
      </c>
      <c r="C292" s="34">
        <v>4301012016</v>
      </c>
      <c r="D292" s="558">
        <v>4680115885554</v>
      </c>
      <c r="E292" s="559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105</v>
      </c>
      <c r="L292" s="35"/>
      <c r="M292" s="36" t="s">
        <v>76</v>
      </c>
      <c r="N292" s="36"/>
      <c r="O292" s="35">
        <v>55</v>
      </c>
      <c r="P292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7"/>
      <c r="V292" s="37"/>
      <c r="W292" s="38" t="s">
        <v>68</v>
      </c>
      <c r="X292" s="56">
        <v>0</v>
      </c>
      <c r="Y292" s="53">
        <f t="shared" si="33"/>
        <v>0</v>
      </c>
      <c r="Z292" s="39" t="str">
        <f>IFERROR(IF(Y292=0,"",ROUNDUP(Y292/H292,0)*0.01898),"")</f>
        <v/>
      </c>
      <c r="AA292" s="65"/>
      <c r="AB292" s="66"/>
      <c r="AC292" s="347" t="s">
        <v>462</v>
      </c>
      <c r="AG292" s="75"/>
      <c r="AJ292" s="79"/>
      <c r="AK292" s="79">
        <v>0</v>
      </c>
      <c r="BB292" s="348" t="s">
        <v>1</v>
      </c>
      <c r="BM292" s="75">
        <f t="shared" si="34"/>
        <v>0</v>
      </c>
      <c r="BN292" s="75">
        <f t="shared" si="35"/>
        <v>0</v>
      </c>
      <c r="BO292" s="75">
        <f t="shared" si="36"/>
        <v>0</v>
      </c>
      <c r="BP292" s="75">
        <f t="shared" si="37"/>
        <v>0</v>
      </c>
    </row>
    <row r="293" spans="1:68" ht="27" hidden="1" customHeight="1" x14ac:dyDescent="0.25">
      <c r="A293" s="60" t="s">
        <v>463</v>
      </c>
      <c r="B293" s="60" t="s">
        <v>464</v>
      </c>
      <c r="C293" s="34">
        <v>4301011857</v>
      </c>
      <c r="D293" s="558">
        <v>4680115885622</v>
      </c>
      <c r="E293" s="559"/>
      <c r="F293" s="59">
        <v>0.4</v>
      </c>
      <c r="G293" s="35">
        <v>10</v>
      </c>
      <c r="H293" s="59">
        <v>4</v>
      </c>
      <c r="I293" s="59">
        <v>4.21</v>
      </c>
      <c r="J293" s="35">
        <v>132</v>
      </c>
      <c r="K293" s="35" t="s">
        <v>110</v>
      </c>
      <c r="L293" s="35"/>
      <c r="M293" s="36" t="s">
        <v>106</v>
      </c>
      <c r="N293" s="36"/>
      <c r="O293" s="35">
        <v>55</v>
      </c>
      <c r="P293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7"/>
      <c r="V293" s="37"/>
      <c r="W293" s="38" t="s">
        <v>68</v>
      </c>
      <c r="X293" s="56">
        <v>0</v>
      </c>
      <c r="Y293" s="53">
        <f t="shared" si="33"/>
        <v>0</v>
      </c>
      <c r="Z293" s="39" t="str">
        <f>IFERROR(IF(Y293=0,"",ROUNDUP(Y293/H293,0)*0.00902),"")</f>
        <v/>
      </c>
      <c r="AA293" s="65"/>
      <c r="AB293" s="66"/>
      <c r="AC293" s="349" t="s">
        <v>456</v>
      </c>
      <c r="AG293" s="75"/>
      <c r="AJ293" s="79"/>
      <c r="AK293" s="79">
        <v>0</v>
      </c>
      <c r="BB293" s="350" t="s">
        <v>1</v>
      </c>
      <c r="BM293" s="75">
        <f t="shared" si="34"/>
        <v>0</v>
      </c>
      <c r="BN293" s="75">
        <f t="shared" si="35"/>
        <v>0</v>
      </c>
      <c r="BO293" s="75">
        <f t="shared" si="36"/>
        <v>0</v>
      </c>
      <c r="BP293" s="75">
        <f t="shared" si="37"/>
        <v>0</v>
      </c>
    </row>
    <row r="294" spans="1:68" ht="27" hidden="1" customHeight="1" x14ac:dyDescent="0.25">
      <c r="A294" s="60" t="s">
        <v>465</v>
      </c>
      <c r="B294" s="60" t="s">
        <v>466</v>
      </c>
      <c r="C294" s="34">
        <v>4301011859</v>
      </c>
      <c r="D294" s="558">
        <v>4680115885608</v>
      </c>
      <c r="E294" s="559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110</v>
      </c>
      <c r="L294" s="35"/>
      <c r="M294" s="36" t="s">
        <v>106</v>
      </c>
      <c r="N294" s="36"/>
      <c r="O294" s="35">
        <v>55</v>
      </c>
      <c r="P294" s="8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7"/>
      <c r="V294" s="37"/>
      <c r="W294" s="38" t="s">
        <v>68</v>
      </c>
      <c r="X294" s="56">
        <v>0</v>
      </c>
      <c r="Y294" s="53">
        <f t="shared" si="33"/>
        <v>0</v>
      </c>
      <c r="Z294" s="39" t="str">
        <f>IFERROR(IF(Y294=0,"",ROUNDUP(Y294/H294,0)*0.00902),"")</f>
        <v/>
      </c>
      <c r="AA294" s="65"/>
      <c r="AB294" s="66"/>
      <c r="AC294" s="351" t="s">
        <v>467</v>
      </c>
      <c r="AG294" s="75"/>
      <c r="AJ294" s="79"/>
      <c r="AK294" s="79">
        <v>0</v>
      </c>
      <c r="BB294" s="352" t="s">
        <v>1</v>
      </c>
      <c r="BM294" s="75">
        <f t="shared" si="34"/>
        <v>0</v>
      </c>
      <c r="BN294" s="75">
        <f t="shared" si="35"/>
        <v>0</v>
      </c>
      <c r="BO294" s="75">
        <f t="shared" si="36"/>
        <v>0</v>
      </c>
      <c r="BP294" s="75">
        <f t="shared" si="37"/>
        <v>0</v>
      </c>
    </row>
    <row r="295" spans="1:68" hidden="1" x14ac:dyDescent="0.2">
      <c r="A295" s="566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53" t="s">
        <v>70</v>
      </c>
      <c r="Q295" s="554"/>
      <c r="R295" s="554"/>
      <c r="S295" s="554"/>
      <c r="T295" s="554"/>
      <c r="U295" s="554"/>
      <c r="V295" s="555"/>
      <c r="W295" s="40" t="s">
        <v>71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hidden="1" x14ac:dyDescent="0.2">
      <c r="A296" s="557"/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67"/>
      <c r="P296" s="553" t="s">
        <v>70</v>
      </c>
      <c r="Q296" s="554"/>
      <c r="R296" s="554"/>
      <c r="S296" s="554"/>
      <c r="T296" s="554"/>
      <c r="U296" s="554"/>
      <c r="V296" s="555"/>
      <c r="W296" s="40" t="s">
        <v>68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4.25" hidden="1" customHeight="1" x14ac:dyDescent="0.25">
      <c r="A297" s="556" t="s">
        <v>63</v>
      </c>
      <c r="B297" s="557"/>
      <c r="C297" s="557"/>
      <c r="D297" s="557"/>
      <c r="E297" s="557"/>
      <c r="F297" s="557"/>
      <c r="G297" s="557"/>
      <c r="H297" s="557"/>
      <c r="I297" s="557"/>
      <c r="J297" s="557"/>
      <c r="K297" s="557"/>
      <c r="L297" s="557"/>
      <c r="M297" s="557"/>
      <c r="N297" s="557"/>
      <c r="O297" s="557"/>
      <c r="P297" s="557"/>
      <c r="Q297" s="557"/>
      <c r="R297" s="557"/>
      <c r="S297" s="557"/>
      <c r="T297" s="557"/>
      <c r="U297" s="557"/>
      <c r="V297" s="557"/>
      <c r="W297" s="557"/>
      <c r="X297" s="557"/>
      <c r="Y297" s="557"/>
      <c r="Z297" s="557"/>
      <c r="AA297" s="63"/>
      <c r="AB297" s="63"/>
      <c r="AC297" s="63"/>
    </row>
    <row r="298" spans="1:68" ht="27" hidden="1" customHeight="1" x14ac:dyDescent="0.25">
      <c r="A298" s="60" t="s">
        <v>468</v>
      </c>
      <c r="B298" s="60" t="s">
        <v>469</v>
      </c>
      <c r="C298" s="34">
        <v>4301030878</v>
      </c>
      <c r="D298" s="558">
        <v>4607091387193</v>
      </c>
      <c r="E298" s="559"/>
      <c r="F298" s="59">
        <v>0.7</v>
      </c>
      <c r="G298" s="35">
        <v>6</v>
      </c>
      <c r="H298" s="59">
        <v>4.2</v>
      </c>
      <c r="I298" s="59">
        <v>4.47</v>
      </c>
      <c r="J298" s="35">
        <v>132</v>
      </c>
      <c r="K298" s="35" t="s">
        <v>110</v>
      </c>
      <c r="L298" s="35"/>
      <c r="M298" s="36" t="s">
        <v>67</v>
      </c>
      <c r="N298" s="36"/>
      <c r="O298" s="35">
        <v>35</v>
      </c>
      <c r="P298" s="8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7"/>
      <c r="V298" s="37"/>
      <c r="W298" s="38" t="s">
        <v>68</v>
      </c>
      <c r="X298" s="56">
        <v>0</v>
      </c>
      <c r="Y298" s="53">
        <f t="shared" ref="Y298:Y304" si="38">IFERROR(IF(X298="",0,CEILING((X298/$H298),1)*$H298),"")</f>
        <v>0</v>
      </c>
      <c r="Z298" s="39" t="str">
        <f>IFERROR(IF(Y298=0,"",ROUNDUP(Y298/H298,0)*0.00902),"")</f>
        <v/>
      </c>
      <c r="AA298" s="65"/>
      <c r="AB298" s="66"/>
      <c r="AC298" s="353" t="s">
        <v>470</v>
      </c>
      <c r="AG298" s="75"/>
      <c r="AJ298" s="79"/>
      <c r="AK298" s="79">
        <v>0</v>
      </c>
      <c r="BB298" s="354" t="s">
        <v>1</v>
      </c>
      <c r="BM298" s="75">
        <f t="shared" ref="BM298:BM304" si="39">IFERROR(X298*I298/H298,"0")</f>
        <v>0</v>
      </c>
      <c r="BN298" s="75">
        <f t="shared" ref="BN298:BN304" si="40">IFERROR(Y298*I298/H298,"0")</f>
        <v>0</v>
      </c>
      <c r="BO298" s="75">
        <f t="shared" ref="BO298:BO304" si="41">IFERROR(1/J298*(X298/H298),"0")</f>
        <v>0</v>
      </c>
      <c r="BP298" s="75">
        <f t="shared" ref="BP298:BP304" si="42">IFERROR(1/J298*(Y298/H298),"0")</f>
        <v>0</v>
      </c>
    </row>
    <row r="299" spans="1:68" ht="27" hidden="1" customHeight="1" x14ac:dyDescent="0.25">
      <c r="A299" s="60" t="s">
        <v>471</v>
      </c>
      <c r="B299" s="60" t="s">
        <v>472</v>
      </c>
      <c r="C299" s="34">
        <v>4301031153</v>
      </c>
      <c r="D299" s="558">
        <v>4607091387230</v>
      </c>
      <c r="E299" s="559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110</v>
      </c>
      <c r="L299" s="35"/>
      <c r="M299" s="36" t="s">
        <v>67</v>
      </c>
      <c r="N299" s="36"/>
      <c r="O299" s="35">
        <v>40</v>
      </c>
      <c r="P299" s="7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7"/>
      <c r="V299" s="37"/>
      <c r="W299" s="38" t="s">
        <v>68</v>
      </c>
      <c r="X299" s="56">
        <v>0</v>
      </c>
      <c r="Y299" s="53">
        <f t="shared" si="38"/>
        <v>0</v>
      </c>
      <c r="Z299" s="39" t="str">
        <f>IFERROR(IF(Y299=0,"",ROUNDUP(Y299/H299,0)*0.00902),"")</f>
        <v/>
      </c>
      <c r="AA299" s="65"/>
      <c r="AB299" s="66"/>
      <c r="AC299" s="355" t="s">
        <v>473</v>
      </c>
      <c r="AG299" s="75"/>
      <c r="AJ299" s="79"/>
      <c r="AK299" s="79">
        <v>0</v>
      </c>
      <c r="BB299" s="356" t="s">
        <v>1</v>
      </c>
      <c r="BM299" s="75">
        <f t="shared" si="39"/>
        <v>0</v>
      </c>
      <c r="BN299" s="75">
        <f t="shared" si="40"/>
        <v>0</v>
      </c>
      <c r="BO299" s="75">
        <f t="shared" si="41"/>
        <v>0</v>
      </c>
      <c r="BP299" s="75">
        <f t="shared" si="42"/>
        <v>0</v>
      </c>
    </row>
    <row r="300" spans="1:68" ht="27" hidden="1" customHeight="1" x14ac:dyDescent="0.25">
      <c r="A300" s="60" t="s">
        <v>474</v>
      </c>
      <c r="B300" s="60" t="s">
        <v>475</v>
      </c>
      <c r="C300" s="34">
        <v>4301031154</v>
      </c>
      <c r="D300" s="558">
        <v>4607091387292</v>
      </c>
      <c r="E300" s="559"/>
      <c r="F300" s="59">
        <v>0.73</v>
      </c>
      <c r="G300" s="35">
        <v>6</v>
      </c>
      <c r="H300" s="59">
        <v>4.38</v>
      </c>
      <c r="I300" s="59">
        <v>4.6500000000000004</v>
      </c>
      <c r="J300" s="35">
        <v>132</v>
      </c>
      <c r="K300" s="35" t="s">
        <v>110</v>
      </c>
      <c r="L300" s="35"/>
      <c r="M300" s="36" t="s">
        <v>67</v>
      </c>
      <c r="N300" s="36"/>
      <c r="O300" s="35">
        <v>45</v>
      </c>
      <c r="P300" s="67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7"/>
      <c r="V300" s="37"/>
      <c r="W300" s="38" t="s">
        <v>68</v>
      </c>
      <c r="X300" s="56">
        <v>0</v>
      </c>
      <c r="Y300" s="53">
        <f t="shared" si="38"/>
        <v>0</v>
      </c>
      <c r="Z300" s="39" t="str">
        <f>IFERROR(IF(Y300=0,"",ROUNDUP(Y300/H300,0)*0.00902),"")</f>
        <v/>
      </c>
      <c r="AA300" s="65"/>
      <c r="AB300" s="66"/>
      <c r="AC300" s="357" t="s">
        <v>476</v>
      </c>
      <c r="AG300" s="75"/>
      <c r="AJ300" s="79"/>
      <c r="AK300" s="79">
        <v>0</v>
      </c>
      <c r="BB300" s="358" t="s">
        <v>1</v>
      </c>
      <c r="BM300" s="75">
        <f t="shared" si="39"/>
        <v>0</v>
      </c>
      <c r="BN300" s="75">
        <f t="shared" si="40"/>
        <v>0</v>
      </c>
      <c r="BO300" s="75">
        <f t="shared" si="41"/>
        <v>0</v>
      </c>
      <c r="BP300" s="75">
        <f t="shared" si="42"/>
        <v>0</v>
      </c>
    </row>
    <row r="301" spans="1:68" ht="27" hidden="1" customHeight="1" x14ac:dyDescent="0.25">
      <c r="A301" s="60" t="s">
        <v>477</v>
      </c>
      <c r="B301" s="60" t="s">
        <v>478</v>
      </c>
      <c r="C301" s="34">
        <v>4301031152</v>
      </c>
      <c r="D301" s="558">
        <v>4607091387285</v>
      </c>
      <c r="E301" s="559"/>
      <c r="F301" s="59">
        <v>0.35</v>
      </c>
      <c r="G301" s="35">
        <v>6</v>
      </c>
      <c r="H301" s="59">
        <v>2.1</v>
      </c>
      <c r="I301" s="59">
        <v>2.23</v>
      </c>
      <c r="J301" s="35">
        <v>234</v>
      </c>
      <c r="K301" s="35" t="s">
        <v>66</v>
      </c>
      <c r="L301" s="35"/>
      <c r="M301" s="36" t="s">
        <v>67</v>
      </c>
      <c r="N301" s="36"/>
      <c r="O301" s="35">
        <v>40</v>
      </c>
      <c r="P301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7"/>
      <c r="V301" s="37"/>
      <c r="W301" s="38" t="s">
        <v>68</v>
      </c>
      <c r="X301" s="56">
        <v>0</v>
      </c>
      <c r="Y301" s="53">
        <f t="shared" si="38"/>
        <v>0</v>
      </c>
      <c r="Z301" s="39" t="str">
        <f>IFERROR(IF(Y301=0,"",ROUNDUP(Y301/H301,0)*0.00502),"")</f>
        <v/>
      </c>
      <c r="AA301" s="65"/>
      <c r="AB301" s="66"/>
      <c r="AC301" s="359" t="s">
        <v>473</v>
      </c>
      <c r="AG301" s="75"/>
      <c r="AJ301" s="79"/>
      <c r="AK301" s="79">
        <v>0</v>
      </c>
      <c r="BB301" s="360" t="s">
        <v>1</v>
      </c>
      <c r="BM301" s="75">
        <f t="shared" si="39"/>
        <v>0</v>
      </c>
      <c r="BN301" s="75">
        <f t="shared" si="40"/>
        <v>0</v>
      </c>
      <c r="BO301" s="75">
        <f t="shared" si="41"/>
        <v>0</v>
      </c>
      <c r="BP301" s="75">
        <f t="shared" si="42"/>
        <v>0</v>
      </c>
    </row>
    <row r="302" spans="1:68" ht="27" hidden="1" customHeight="1" x14ac:dyDescent="0.25">
      <c r="A302" s="60" t="s">
        <v>479</v>
      </c>
      <c r="B302" s="60" t="s">
        <v>480</v>
      </c>
      <c r="C302" s="34">
        <v>4301031305</v>
      </c>
      <c r="D302" s="558">
        <v>4607091389845</v>
      </c>
      <c r="E302" s="559"/>
      <c r="F302" s="59">
        <v>0.35</v>
      </c>
      <c r="G302" s="35">
        <v>6</v>
      </c>
      <c r="H302" s="59">
        <v>2.1</v>
      </c>
      <c r="I302" s="59">
        <v>2.2000000000000002</v>
      </c>
      <c r="J302" s="35">
        <v>234</v>
      </c>
      <c r="K302" s="35" t="s">
        <v>66</v>
      </c>
      <c r="L302" s="35"/>
      <c r="M302" s="36" t="s">
        <v>67</v>
      </c>
      <c r="N302" s="36"/>
      <c r="O302" s="35">
        <v>40</v>
      </c>
      <c r="P302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7"/>
      <c r="V302" s="37"/>
      <c r="W302" s="38" t="s">
        <v>68</v>
      </c>
      <c r="X302" s="56">
        <v>0</v>
      </c>
      <c r="Y302" s="53">
        <f t="shared" si="38"/>
        <v>0</v>
      </c>
      <c r="Z302" s="39" t="str">
        <f>IFERROR(IF(Y302=0,"",ROUNDUP(Y302/H302,0)*0.00502),"")</f>
        <v/>
      </c>
      <c r="AA302" s="65"/>
      <c r="AB302" s="66"/>
      <c r="AC302" s="361" t="s">
        <v>481</v>
      </c>
      <c r="AG302" s="75"/>
      <c r="AJ302" s="79"/>
      <c r="AK302" s="79">
        <v>0</v>
      </c>
      <c r="BB302" s="362" t="s">
        <v>1</v>
      </c>
      <c r="BM302" s="75">
        <f t="shared" si="39"/>
        <v>0</v>
      </c>
      <c r="BN302" s="75">
        <f t="shared" si="40"/>
        <v>0</v>
      </c>
      <c r="BO302" s="75">
        <f t="shared" si="41"/>
        <v>0</v>
      </c>
      <c r="BP302" s="75">
        <f t="shared" si="42"/>
        <v>0</v>
      </c>
    </row>
    <row r="303" spans="1:68" ht="27" hidden="1" customHeight="1" x14ac:dyDescent="0.25">
      <c r="A303" s="60" t="s">
        <v>482</v>
      </c>
      <c r="B303" s="60" t="s">
        <v>483</v>
      </c>
      <c r="C303" s="34">
        <v>4301031306</v>
      </c>
      <c r="D303" s="558">
        <v>4680115882881</v>
      </c>
      <c r="E303" s="559"/>
      <c r="F303" s="59">
        <v>0.28000000000000003</v>
      </c>
      <c r="G303" s="35">
        <v>6</v>
      </c>
      <c r="H303" s="59">
        <v>1.68</v>
      </c>
      <c r="I303" s="59">
        <v>1.81</v>
      </c>
      <c r="J303" s="35">
        <v>234</v>
      </c>
      <c r="K303" s="35" t="s">
        <v>66</v>
      </c>
      <c r="L303" s="35"/>
      <c r="M303" s="36" t="s">
        <v>67</v>
      </c>
      <c r="N303" s="36"/>
      <c r="O303" s="35">
        <v>40</v>
      </c>
      <c r="P303" s="68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7"/>
      <c r="V303" s="37"/>
      <c r="W303" s="38" t="s">
        <v>68</v>
      </c>
      <c r="X303" s="56">
        <v>0</v>
      </c>
      <c r="Y303" s="53">
        <f t="shared" si="38"/>
        <v>0</v>
      </c>
      <c r="Z303" s="39" t="str">
        <f>IFERROR(IF(Y303=0,"",ROUNDUP(Y303/H303,0)*0.00502),"")</f>
        <v/>
      </c>
      <c r="AA303" s="65"/>
      <c r="AB303" s="66"/>
      <c r="AC303" s="363" t="s">
        <v>481</v>
      </c>
      <c r="AG303" s="75"/>
      <c r="AJ303" s="79"/>
      <c r="AK303" s="79">
        <v>0</v>
      </c>
      <c r="BB303" s="364" t="s">
        <v>1</v>
      </c>
      <c r="BM303" s="75">
        <f t="shared" si="39"/>
        <v>0</v>
      </c>
      <c r="BN303" s="75">
        <f t="shared" si="40"/>
        <v>0</v>
      </c>
      <c r="BO303" s="75">
        <f t="shared" si="41"/>
        <v>0</v>
      </c>
      <c r="BP303" s="75">
        <f t="shared" si="42"/>
        <v>0</v>
      </c>
    </row>
    <row r="304" spans="1:68" ht="27" hidden="1" customHeight="1" x14ac:dyDescent="0.25">
      <c r="A304" s="60" t="s">
        <v>484</v>
      </c>
      <c r="B304" s="60" t="s">
        <v>485</v>
      </c>
      <c r="C304" s="34">
        <v>4301031066</v>
      </c>
      <c r="D304" s="558">
        <v>4607091383836</v>
      </c>
      <c r="E304" s="559"/>
      <c r="F304" s="59">
        <v>0.3</v>
      </c>
      <c r="G304" s="35">
        <v>6</v>
      </c>
      <c r="H304" s="59">
        <v>1.8</v>
      </c>
      <c r="I304" s="59">
        <v>2.028</v>
      </c>
      <c r="J304" s="35">
        <v>182</v>
      </c>
      <c r="K304" s="35" t="s">
        <v>75</v>
      </c>
      <c r="L304" s="35"/>
      <c r="M304" s="36" t="s">
        <v>67</v>
      </c>
      <c r="N304" s="36"/>
      <c r="O304" s="35">
        <v>40</v>
      </c>
      <c r="P304" s="8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7"/>
      <c r="V304" s="37"/>
      <c r="W304" s="38" t="s">
        <v>68</v>
      </c>
      <c r="X304" s="56">
        <v>0</v>
      </c>
      <c r="Y304" s="53">
        <f t="shared" si="38"/>
        <v>0</v>
      </c>
      <c r="Z304" s="39" t="str">
        <f>IFERROR(IF(Y304=0,"",ROUNDUP(Y304/H304,0)*0.00651),"")</f>
        <v/>
      </c>
      <c r="AA304" s="65"/>
      <c r="AB304" s="66"/>
      <c r="AC304" s="365" t="s">
        <v>486</v>
      </c>
      <c r="AG304" s="75"/>
      <c r="AJ304" s="79"/>
      <c r="AK304" s="79">
        <v>0</v>
      </c>
      <c r="BB304" s="366" t="s">
        <v>1</v>
      </c>
      <c r="BM304" s="75">
        <f t="shared" si="39"/>
        <v>0</v>
      </c>
      <c r="BN304" s="75">
        <f t="shared" si="40"/>
        <v>0</v>
      </c>
      <c r="BO304" s="75">
        <f t="shared" si="41"/>
        <v>0</v>
      </c>
      <c r="BP304" s="75">
        <f t="shared" si="42"/>
        <v>0</v>
      </c>
    </row>
    <row r="305" spans="1:68" hidden="1" x14ac:dyDescent="0.2">
      <c r="A305" s="566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53" t="s">
        <v>70</v>
      </c>
      <c r="Q305" s="554"/>
      <c r="R305" s="554"/>
      <c r="S305" s="554"/>
      <c r="T305" s="554"/>
      <c r="U305" s="554"/>
      <c r="V305" s="555"/>
      <c r="W305" s="40" t="s">
        <v>71</v>
      </c>
      <c r="X305" s="41">
        <f>IFERROR(X298/H298,"0")+IFERROR(X299/H299,"0")+IFERROR(X300/H300,"0")+IFERROR(X301/H301,"0")+IFERROR(X302/H302,"0")+IFERROR(X303/H303,"0")+IFERROR(X304/H304,"0")</f>
        <v>0</v>
      </c>
      <c r="Y305" s="41">
        <f>IFERROR(Y298/H298,"0")+IFERROR(Y299/H299,"0")+IFERROR(Y300/H300,"0")+IFERROR(Y301/H301,"0")+IFERROR(Y302/H302,"0")+IFERROR(Y303/H303,"0")+IFERROR(Y304/H304,"0")</f>
        <v>0</v>
      </c>
      <c r="Z305" s="4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4"/>
      <c r="AB305" s="64"/>
      <c r="AC305" s="64"/>
    </row>
    <row r="306" spans="1:68" hidden="1" x14ac:dyDescent="0.2">
      <c r="A306" s="557"/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67"/>
      <c r="P306" s="553" t="s">
        <v>70</v>
      </c>
      <c r="Q306" s="554"/>
      <c r="R306" s="554"/>
      <c r="S306" s="554"/>
      <c r="T306" s="554"/>
      <c r="U306" s="554"/>
      <c r="V306" s="555"/>
      <c r="W306" s="40" t="s">
        <v>68</v>
      </c>
      <c r="X306" s="41">
        <f>IFERROR(SUM(X298:X304),"0")</f>
        <v>0</v>
      </c>
      <c r="Y306" s="41">
        <f>IFERROR(SUM(Y298:Y304),"0")</f>
        <v>0</v>
      </c>
      <c r="Z306" s="40"/>
      <c r="AA306" s="64"/>
      <c r="AB306" s="64"/>
      <c r="AC306" s="64"/>
    </row>
    <row r="307" spans="1:68" ht="14.25" hidden="1" customHeight="1" x14ac:dyDescent="0.25">
      <c r="A307" s="556" t="s">
        <v>72</v>
      </c>
      <c r="B307" s="557"/>
      <c r="C307" s="557"/>
      <c r="D307" s="557"/>
      <c r="E307" s="557"/>
      <c r="F307" s="557"/>
      <c r="G307" s="557"/>
      <c r="H307" s="557"/>
      <c r="I307" s="557"/>
      <c r="J307" s="557"/>
      <c r="K307" s="557"/>
      <c r="L307" s="557"/>
      <c r="M307" s="557"/>
      <c r="N307" s="557"/>
      <c r="O307" s="557"/>
      <c r="P307" s="557"/>
      <c r="Q307" s="557"/>
      <c r="R307" s="557"/>
      <c r="S307" s="557"/>
      <c r="T307" s="557"/>
      <c r="U307" s="557"/>
      <c r="V307" s="557"/>
      <c r="W307" s="557"/>
      <c r="X307" s="557"/>
      <c r="Y307" s="557"/>
      <c r="Z307" s="557"/>
      <c r="AA307" s="63"/>
      <c r="AB307" s="63"/>
      <c r="AC307" s="63"/>
    </row>
    <row r="308" spans="1:68" ht="27" hidden="1" customHeight="1" x14ac:dyDescent="0.25">
      <c r="A308" s="60" t="s">
        <v>487</v>
      </c>
      <c r="B308" s="60" t="s">
        <v>488</v>
      </c>
      <c r="C308" s="34">
        <v>4301051100</v>
      </c>
      <c r="D308" s="558">
        <v>4607091387766</v>
      </c>
      <c r="E308" s="559"/>
      <c r="F308" s="59">
        <v>1.3</v>
      </c>
      <c r="G308" s="35">
        <v>6</v>
      </c>
      <c r="H308" s="59">
        <v>7.8</v>
      </c>
      <c r="I308" s="59">
        <v>8.3130000000000006</v>
      </c>
      <c r="J308" s="35">
        <v>64</v>
      </c>
      <c r="K308" s="35" t="s">
        <v>105</v>
      </c>
      <c r="L308" s="35"/>
      <c r="M308" s="36" t="s">
        <v>76</v>
      </c>
      <c r="N308" s="36"/>
      <c r="O308" s="35">
        <v>40</v>
      </c>
      <c r="P308" s="6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7"/>
      <c r="V308" s="37"/>
      <c r="W308" s="38" t="s">
        <v>68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/>
      <c r="AB308" s="66"/>
      <c r="AC308" s="367" t="s">
        <v>489</v>
      </c>
      <c r="AG308" s="75"/>
      <c r="AJ308" s="79"/>
      <c r="AK308" s="79">
        <v>0</v>
      </c>
      <c r="BB308" s="368" t="s">
        <v>1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hidden="1" customHeight="1" x14ac:dyDescent="0.25">
      <c r="A309" s="60" t="s">
        <v>490</v>
      </c>
      <c r="B309" s="60" t="s">
        <v>491</v>
      </c>
      <c r="C309" s="34">
        <v>4301051818</v>
      </c>
      <c r="D309" s="558">
        <v>4607091387957</v>
      </c>
      <c r="E309" s="559"/>
      <c r="F309" s="59">
        <v>1.3</v>
      </c>
      <c r="G309" s="35">
        <v>6</v>
      </c>
      <c r="H309" s="59">
        <v>7.8</v>
      </c>
      <c r="I309" s="59">
        <v>8.3190000000000008</v>
      </c>
      <c r="J309" s="35">
        <v>64</v>
      </c>
      <c r="K309" s="35" t="s">
        <v>105</v>
      </c>
      <c r="L309" s="35"/>
      <c r="M309" s="36" t="s">
        <v>76</v>
      </c>
      <c r="N309" s="36"/>
      <c r="O309" s="35">
        <v>40</v>
      </c>
      <c r="P309" s="7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7"/>
      <c r="V309" s="37"/>
      <c r="W309" s="38" t="s">
        <v>68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492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hidden="1" customHeight="1" x14ac:dyDescent="0.25">
      <c r="A310" s="60" t="s">
        <v>493</v>
      </c>
      <c r="B310" s="60" t="s">
        <v>494</v>
      </c>
      <c r="C310" s="34">
        <v>4301051819</v>
      </c>
      <c r="D310" s="558">
        <v>4607091387964</v>
      </c>
      <c r="E310" s="559"/>
      <c r="F310" s="59">
        <v>1.35</v>
      </c>
      <c r="G310" s="35">
        <v>6</v>
      </c>
      <c r="H310" s="59">
        <v>8.1</v>
      </c>
      <c r="I310" s="59">
        <v>8.6010000000000009</v>
      </c>
      <c r="J310" s="35">
        <v>64</v>
      </c>
      <c r="K310" s="35" t="s">
        <v>105</v>
      </c>
      <c r="L310" s="35"/>
      <c r="M310" s="36" t="s">
        <v>76</v>
      </c>
      <c r="N310" s="36"/>
      <c r="O310" s="35">
        <v>40</v>
      </c>
      <c r="P310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7"/>
      <c r="V310" s="37"/>
      <c r="W310" s="38" t="s">
        <v>68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495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hidden="1" customHeight="1" x14ac:dyDescent="0.25">
      <c r="A311" s="60" t="s">
        <v>496</v>
      </c>
      <c r="B311" s="60" t="s">
        <v>497</v>
      </c>
      <c r="C311" s="34">
        <v>4301051734</v>
      </c>
      <c r="D311" s="558">
        <v>4680115884588</v>
      </c>
      <c r="E311" s="559"/>
      <c r="F311" s="59">
        <v>0.5</v>
      </c>
      <c r="G311" s="35">
        <v>6</v>
      </c>
      <c r="H311" s="59">
        <v>3</v>
      </c>
      <c r="I311" s="59">
        <v>3.246</v>
      </c>
      <c r="J311" s="35">
        <v>182</v>
      </c>
      <c r="K311" s="35" t="s">
        <v>75</v>
      </c>
      <c r="L311" s="35"/>
      <c r="M311" s="36" t="s">
        <v>76</v>
      </c>
      <c r="N311" s="36"/>
      <c r="O311" s="35">
        <v>40</v>
      </c>
      <c r="P311" s="7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7"/>
      <c r="V311" s="37"/>
      <c r="W311" s="38" t="s">
        <v>68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IFERROR(IF(Y311=0,"",ROUNDUP(Y311/H311,0)*0.00651),"")</f>
        <v/>
      </c>
      <c r="AA311" s="65"/>
      <c r="AB311" s="66"/>
      <c r="AC311" s="373" t="s">
        <v>498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hidden="1" customHeight="1" x14ac:dyDescent="0.25">
      <c r="A312" s="60" t="s">
        <v>499</v>
      </c>
      <c r="B312" s="60" t="s">
        <v>500</v>
      </c>
      <c r="C312" s="34">
        <v>4301051578</v>
      </c>
      <c r="D312" s="558">
        <v>4607091387513</v>
      </c>
      <c r="E312" s="559"/>
      <c r="F312" s="59">
        <v>0.45</v>
      </c>
      <c r="G312" s="35">
        <v>6</v>
      </c>
      <c r="H312" s="59">
        <v>2.7</v>
      </c>
      <c r="I312" s="59">
        <v>2.9580000000000002</v>
      </c>
      <c r="J312" s="35">
        <v>182</v>
      </c>
      <c r="K312" s="35" t="s">
        <v>75</v>
      </c>
      <c r="L312" s="35"/>
      <c r="M312" s="36" t="s">
        <v>92</v>
      </c>
      <c r="N312" s="36"/>
      <c r="O312" s="35">
        <v>40</v>
      </c>
      <c r="P312" s="6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7"/>
      <c r="V312" s="37"/>
      <c r="W312" s="38" t="s">
        <v>68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75" t="s">
        <v>501</v>
      </c>
      <c r="AG312" s="75"/>
      <c r="AJ312" s="79"/>
      <c r="AK312" s="79">
        <v>0</v>
      </c>
      <c r="BB312" s="376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idden="1" x14ac:dyDescent="0.2">
      <c r="A313" s="566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53" t="s">
        <v>70</v>
      </c>
      <c r="Q313" s="554"/>
      <c r="R313" s="554"/>
      <c r="S313" s="554"/>
      <c r="T313" s="554"/>
      <c r="U313" s="554"/>
      <c r="V313" s="555"/>
      <c r="W313" s="40" t="s">
        <v>71</v>
      </c>
      <c r="X313" s="41">
        <f>IFERROR(X308/H308,"0")+IFERROR(X309/H309,"0")+IFERROR(X310/H310,"0")+IFERROR(X311/H311,"0")+IFERROR(X312/H312,"0")</f>
        <v>0</v>
      </c>
      <c r="Y313" s="41">
        <f>IFERROR(Y308/H308,"0")+IFERROR(Y309/H309,"0")+IFERROR(Y310/H310,"0")+IFERROR(Y311/H311,"0")+IFERROR(Y312/H312,"0")</f>
        <v>0</v>
      </c>
      <c r="Z313" s="41">
        <f>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557"/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67"/>
      <c r="P314" s="553" t="s">
        <v>70</v>
      </c>
      <c r="Q314" s="554"/>
      <c r="R314" s="554"/>
      <c r="S314" s="554"/>
      <c r="T314" s="554"/>
      <c r="U314" s="554"/>
      <c r="V314" s="555"/>
      <c r="W314" s="40" t="s">
        <v>68</v>
      </c>
      <c r="X314" s="41">
        <f>IFERROR(SUM(X308:X312),"0")</f>
        <v>0</v>
      </c>
      <c r="Y314" s="41">
        <f>IFERROR(SUM(Y308:Y312),"0")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556" t="s">
        <v>164</v>
      </c>
      <c r="B315" s="557"/>
      <c r="C315" s="557"/>
      <c r="D315" s="557"/>
      <c r="E315" s="557"/>
      <c r="F315" s="557"/>
      <c r="G315" s="557"/>
      <c r="H315" s="557"/>
      <c r="I315" s="557"/>
      <c r="J315" s="557"/>
      <c r="K315" s="557"/>
      <c r="L315" s="557"/>
      <c r="M315" s="557"/>
      <c r="N315" s="557"/>
      <c r="O315" s="557"/>
      <c r="P315" s="557"/>
      <c r="Q315" s="557"/>
      <c r="R315" s="557"/>
      <c r="S315" s="557"/>
      <c r="T315" s="557"/>
      <c r="U315" s="557"/>
      <c r="V315" s="557"/>
      <c r="W315" s="557"/>
      <c r="X315" s="557"/>
      <c r="Y315" s="557"/>
      <c r="Z315" s="557"/>
      <c r="AA315" s="63"/>
      <c r="AB315" s="63"/>
      <c r="AC315" s="63"/>
    </row>
    <row r="316" spans="1:68" ht="27" hidden="1" customHeight="1" x14ac:dyDescent="0.25">
      <c r="A316" s="60" t="s">
        <v>502</v>
      </c>
      <c r="B316" s="60" t="s">
        <v>503</v>
      </c>
      <c r="C316" s="34">
        <v>4301060387</v>
      </c>
      <c r="D316" s="558">
        <v>4607091380880</v>
      </c>
      <c r="E316" s="559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105</v>
      </c>
      <c r="L316" s="35"/>
      <c r="M316" s="36" t="s">
        <v>76</v>
      </c>
      <c r="N316" s="36"/>
      <c r="O316" s="35">
        <v>30</v>
      </c>
      <c r="P316" s="63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IFERROR(IF(Y316=0,"",ROUNDUP(Y316/H316,0)*0.01898),"")</f>
        <v/>
      </c>
      <c r="AA316" s="65"/>
      <c r="AB316" s="66"/>
      <c r="AC316" s="377" t="s">
        <v>504</v>
      </c>
      <c r="AG316" s="75"/>
      <c r="AJ316" s="79"/>
      <c r="AK316" s="79">
        <v>0</v>
      </c>
      <c r="BB316" s="378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505</v>
      </c>
      <c r="B317" s="60" t="s">
        <v>506</v>
      </c>
      <c r="C317" s="34">
        <v>4301060406</v>
      </c>
      <c r="D317" s="558">
        <v>4607091384482</v>
      </c>
      <c r="E317" s="559"/>
      <c r="F317" s="59">
        <v>1.3</v>
      </c>
      <c r="G317" s="35">
        <v>6</v>
      </c>
      <c r="H317" s="59">
        <v>7.8</v>
      </c>
      <c r="I317" s="59">
        <v>8.3190000000000008</v>
      </c>
      <c r="J317" s="35">
        <v>64</v>
      </c>
      <c r="K317" s="35" t="s">
        <v>105</v>
      </c>
      <c r="L317" s="35"/>
      <c r="M317" s="36" t="s">
        <v>76</v>
      </c>
      <c r="N317" s="36"/>
      <c r="O317" s="35">
        <v>30</v>
      </c>
      <c r="P317" s="72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7"/>
      <c r="V317" s="37"/>
      <c r="W317" s="38" t="s">
        <v>68</v>
      </c>
      <c r="X317" s="56">
        <v>160</v>
      </c>
      <c r="Y317" s="53">
        <f>IFERROR(IF(X317="",0,CEILING((X317/$H317),1)*$H317),"")</f>
        <v>163.79999999999998</v>
      </c>
      <c r="Z317" s="39">
        <f>IFERROR(IF(Y317=0,"",ROUNDUP(Y317/H317,0)*0.01898),"")</f>
        <v>0.39857999999999999</v>
      </c>
      <c r="AA317" s="65"/>
      <c r="AB317" s="66"/>
      <c r="AC317" s="379" t="s">
        <v>507</v>
      </c>
      <c r="AG317" s="75"/>
      <c r="AJ317" s="79"/>
      <c r="AK317" s="79">
        <v>0</v>
      </c>
      <c r="BB317" s="380" t="s">
        <v>1</v>
      </c>
      <c r="BM317" s="75">
        <f>IFERROR(X317*I317/H317,"0")</f>
        <v>170.64615384615388</v>
      </c>
      <c r="BN317" s="75">
        <f>IFERROR(Y317*I317/H317,"0")</f>
        <v>174.69900000000001</v>
      </c>
      <c r="BO317" s="75">
        <f>IFERROR(1/J317*(X317/H317),"0")</f>
        <v>0.32051282051282054</v>
      </c>
      <c r="BP317" s="75">
        <f>IFERROR(1/J317*(Y317/H317),"0")</f>
        <v>0.328125</v>
      </c>
    </row>
    <row r="318" spans="1:68" ht="16.5" hidden="1" customHeight="1" x14ac:dyDescent="0.25">
      <c r="A318" s="60" t="s">
        <v>508</v>
      </c>
      <c r="B318" s="60" t="s">
        <v>509</v>
      </c>
      <c r="C318" s="34">
        <v>4301060484</v>
      </c>
      <c r="D318" s="558">
        <v>4607091380897</v>
      </c>
      <c r="E318" s="559"/>
      <c r="F318" s="59">
        <v>1.4</v>
      </c>
      <c r="G318" s="35">
        <v>6</v>
      </c>
      <c r="H318" s="59">
        <v>8.4</v>
      </c>
      <c r="I318" s="59">
        <v>8.9190000000000005</v>
      </c>
      <c r="J318" s="35">
        <v>64</v>
      </c>
      <c r="K318" s="35" t="s">
        <v>105</v>
      </c>
      <c r="L318" s="35"/>
      <c r="M318" s="36" t="s">
        <v>92</v>
      </c>
      <c r="N318" s="36"/>
      <c r="O318" s="35">
        <v>30</v>
      </c>
      <c r="P318" s="7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IFERROR(IF(Y318=0,"",ROUNDUP(Y318/H318,0)*0.01898),"")</f>
        <v/>
      </c>
      <c r="AA318" s="65"/>
      <c r="AB318" s="66"/>
      <c r="AC318" s="381" t="s">
        <v>510</v>
      </c>
      <c r="AG318" s="75"/>
      <c r="AJ318" s="79"/>
      <c r="AK318" s="79">
        <v>0</v>
      </c>
      <c r="BB318" s="382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566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53" t="s">
        <v>70</v>
      </c>
      <c r="Q319" s="554"/>
      <c r="R319" s="554"/>
      <c r="S319" s="554"/>
      <c r="T319" s="554"/>
      <c r="U319" s="554"/>
      <c r="V319" s="555"/>
      <c r="W319" s="40" t="s">
        <v>71</v>
      </c>
      <c r="X319" s="41">
        <f>IFERROR(X316/H316,"0")+IFERROR(X317/H317,"0")+IFERROR(X318/H318,"0")</f>
        <v>20.512820512820515</v>
      </c>
      <c r="Y319" s="41">
        <f>IFERROR(Y316/H316,"0")+IFERROR(Y317/H317,"0")+IFERROR(Y318/H318,"0")</f>
        <v>21</v>
      </c>
      <c r="Z319" s="41">
        <f>IFERROR(IF(Z316="",0,Z316),"0")+IFERROR(IF(Z317="",0,Z317),"0")+IFERROR(IF(Z318="",0,Z318),"0")</f>
        <v>0.39857999999999999</v>
      </c>
      <c r="AA319" s="64"/>
      <c r="AB319" s="64"/>
      <c r="AC319" s="64"/>
    </row>
    <row r="320" spans="1:68" x14ac:dyDescent="0.2">
      <c r="A320" s="557"/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67"/>
      <c r="P320" s="553" t="s">
        <v>70</v>
      </c>
      <c r="Q320" s="554"/>
      <c r="R320" s="554"/>
      <c r="S320" s="554"/>
      <c r="T320" s="554"/>
      <c r="U320" s="554"/>
      <c r="V320" s="555"/>
      <c r="W320" s="40" t="s">
        <v>68</v>
      </c>
      <c r="X320" s="41">
        <f>IFERROR(SUM(X316:X318),"0")</f>
        <v>160</v>
      </c>
      <c r="Y320" s="41">
        <f>IFERROR(SUM(Y316:Y318),"0")</f>
        <v>163.79999999999998</v>
      </c>
      <c r="Z320" s="40"/>
      <c r="AA320" s="64"/>
      <c r="AB320" s="64"/>
      <c r="AC320" s="64"/>
    </row>
    <row r="321" spans="1:68" ht="14.25" hidden="1" customHeight="1" x14ac:dyDescent="0.25">
      <c r="A321" s="556" t="s">
        <v>94</v>
      </c>
      <c r="B321" s="557"/>
      <c r="C321" s="557"/>
      <c r="D321" s="557"/>
      <c r="E321" s="557"/>
      <c r="F321" s="557"/>
      <c r="G321" s="557"/>
      <c r="H321" s="557"/>
      <c r="I321" s="557"/>
      <c r="J321" s="557"/>
      <c r="K321" s="557"/>
      <c r="L321" s="557"/>
      <c r="M321" s="557"/>
      <c r="N321" s="557"/>
      <c r="O321" s="557"/>
      <c r="P321" s="557"/>
      <c r="Q321" s="557"/>
      <c r="R321" s="557"/>
      <c r="S321" s="557"/>
      <c r="T321" s="557"/>
      <c r="U321" s="557"/>
      <c r="V321" s="557"/>
      <c r="W321" s="557"/>
      <c r="X321" s="557"/>
      <c r="Y321" s="557"/>
      <c r="Z321" s="557"/>
      <c r="AA321" s="63"/>
      <c r="AB321" s="63"/>
      <c r="AC321" s="63"/>
    </row>
    <row r="322" spans="1:68" ht="27" hidden="1" customHeight="1" x14ac:dyDescent="0.25">
      <c r="A322" s="60" t="s">
        <v>511</v>
      </c>
      <c r="B322" s="60" t="s">
        <v>512</v>
      </c>
      <c r="C322" s="34">
        <v>4301030235</v>
      </c>
      <c r="D322" s="558">
        <v>4607091388381</v>
      </c>
      <c r="E322" s="559"/>
      <c r="F322" s="59">
        <v>0.38</v>
      </c>
      <c r="G322" s="35">
        <v>8</v>
      </c>
      <c r="H322" s="59">
        <v>3.04</v>
      </c>
      <c r="I322" s="59">
        <v>3.33</v>
      </c>
      <c r="J322" s="35">
        <v>132</v>
      </c>
      <c r="K322" s="35" t="s">
        <v>110</v>
      </c>
      <c r="L322" s="35"/>
      <c r="M322" s="36" t="s">
        <v>97</v>
      </c>
      <c r="N322" s="36"/>
      <c r="O322" s="35">
        <v>180</v>
      </c>
      <c r="P322" s="717" t="s">
        <v>513</v>
      </c>
      <c r="Q322" s="564"/>
      <c r="R322" s="564"/>
      <c r="S322" s="564"/>
      <c r="T322" s="565"/>
      <c r="U322" s="37"/>
      <c r="V322" s="37"/>
      <c r="W322" s="38" t="s">
        <v>68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3" t="s">
        <v>514</v>
      </c>
      <c r="AG322" s="75"/>
      <c r="AJ322" s="79"/>
      <c r="AK322" s="79">
        <v>0</v>
      </c>
      <c r="BB322" s="384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515</v>
      </c>
      <c r="B323" s="60" t="s">
        <v>516</v>
      </c>
      <c r="C323" s="34">
        <v>4301030232</v>
      </c>
      <c r="D323" s="558">
        <v>4607091388374</v>
      </c>
      <c r="E323" s="559"/>
      <c r="F323" s="59">
        <v>0.38</v>
      </c>
      <c r="G323" s="35">
        <v>8</v>
      </c>
      <c r="H323" s="59">
        <v>3.04</v>
      </c>
      <c r="I323" s="59">
        <v>3.29</v>
      </c>
      <c r="J323" s="35">
        <v>132</v>
      </c>
      <c r="K323" s="35" t="s">
        <v>110</v>
      </c>
      <c r="L323" s="35"/>
      <c r="M323" s="36" t="s">
        <v>97</v>
      </c>
      <c r="N323" s="36"/>
      <c r="O323" s="35">
        <v>180</v>
      </c>
      <c r="P323" s="799" t="s">
        <v>517</v>
      </c>
      <c r="Q323" s="564"/>
      <c r="R323" s="564"/>
      <c r="S323" s="564"/>
      <c r="T323" s="565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514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518</v>
      </c>
      <c r="B324" s="60" t="s">
        <v>519</v>
      </c>
      <c r="C324" s="34">
        <v>4301032015</v>
      </c>
      <c r="D324" s="558">
        <v>4607091383102</v>
      </c>
      <c r="E324" s="559"/>
      <c r="F324" s="59">
        <v>0.17</v>
      </c>
      <c r="G324" s="35">
        <v>15</v>
      </c>
      <c r="H324" s="59">
        <v>2.5499999999999998</v>
      </c>
      <c r="I324" s="59">
        <v>2.9550000000000001</v>
      </c>
      <c r="J324" s="35">
        <v>182</v>
      </c>
      <c r="K324" s="35" t="s">
        <v>75</v>
      </c>
      <c r="L324" s="35"/>
      <c r="M324" s="36" t="s">
        <v>97</v>
      </c>
      <c r="N324" s="36"/>
      <c r="O324" s="35">
        <v>180</v>
      </c>
      <c r="P324" s="72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IFERROR(IF(Y324=0,"",ROUNDUP(Y324/H324,0)*0.00651),"")</f>
        <v/>
      </c>
      <c r="AA324" s="65"/>
      <c r="AB324" s="66"/>
      <c r="AC324" s="387" t="s">
        <v>520</v>
      </c>
      <c r="AG324" s="75"/>
      <c r="AJ324" s="79"/>
      <c r="AK324" s="79">
        <v>0</v>
      </c>
      <c r="BB324" s="388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521</v>
      </c>
      <c r="B325" s="60" t="s">
        <v>522</v>
      </c>
      <c r="C325" s="34">
        <v>4301030233</v>
      </c>
      <c r="D325" s="558">
        <v>4607091388404</v>
      </c>
      <c r="E325" s="559"/>
      <c r="F325" s="59">
        <v>0.17</v>
      </c>
      <c r="G325" s="35">
        <v>15</v>
      </c>
      <c r="H325" s="59">
        <v>2.5499999999999998</v>
      </c>
      <c r="I325" s="59">
        <v>2.88</v>
      </c>
      <c r="J325" s="35">
        <v>182</v>
      </c>
      <c r="K325" s="35" t="s">
        <v>75</v>
      </c>
      <c r="L325" s="35"/>
      <c r="M325" s="36" t="s">
        <v>97</v>
      </c>
      <c r="N325" s="36"/>
      <c r="O325" s="35">
        <v>180</v>
      </c>
      <c r="P32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IFERROR(IF(Y325=0,"",ROUNDUP(Y325/H325,0)*0.00651),"")</f>
        <v/>
      </c>
      <c r="AA325" s="65"/>
      <c r="AB325" s="66"/>
      <c r="AC325" s="389" t="s">
        <v>514</v>
      </c>
      <c r="AG325" s="75"/>
      <c r="AJ325" s="79"/>
      <c r="AK325" s="79">
        <v>0</v>
      </c>
      <c r="BB325" s="390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idden="1" x14ac:dyDescent="0.2">
      <c r="A326" s="566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53" t="s">
        <v>70</v>
      </c>
      <c r="Q326" s="554"/>
      <c r="R326" s="554"/>
      <c r="S326" s="554"/>
      <c r="T326" s="554"/>
      <c r="U326" s="554"/>
      <c r="V326" s="555"/>
      <c r="W326" s="40" t="s">
        <v>71</v>
      </c>
      <c r="X326" s="41">
        <f>IFERROR(X322/H322,"0")+IFERROR(X323/H323,"0")+IFERROR(X324/H324,"0")+IFERROR(X325/H325,"0")</f>
        <v>0</v>
      </c>
      <c r="Y326" s="41">
        <f>IFERROR(Y322/H322,"0")+IFERROR(Y323/H323,"0")+IFERROR(Y324/H324,"0")+IFERROR(Y325/H325,"0")</f>
        <v>0</v>
      </c>
      <c r="Z326" s="41">
        <f>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hidden="1" x14ac:dyDescent="0.2">
      <c r="A327" s="557"/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67"/>
      <c r="P327" s="553" t="s">
        <v>70</v>
      </c>
      <c r="Q327" s="554"/>
      <c r="R327" s="554"/>
      <c r="S327" s="554"/>
      <c r="T327" s="554"/>
      <c r="U327" s="554"/>
      <c r="V327" s="555"/>
      <c r="W327" s="40" t="s">
        <v>68</v>
      </c>
      <c r="X327" s="41">
        <f>IFERROR(SUM(X322:X325),"0")</f>
        <v>0</v>
      </c>
      <c r="Y327" s="41">
        <f>IFERROR(SUM(Y322:Y325),"0")</f>
        <v>0</v>
      </c>
      <c r="Z327" s="40"/>
      <c r="AA327" s="64"/>
      <c r="AB327" s="64"/>
      <c r="AC327" s="64"/>
    </row>
    <row r="328" spans="1:68" ht="14.25" hidden="1" customHeight="1" x14ac:dyDescent="0.25">
      <c r="A328" s="556" t="s">
        <v>523</v>
      </c>
      <c r="B328" s="557"/>
      <c r="C328" s="557"/>
      <c r="D328" s="557"/>
      <c r="E328" s="557"/>
      <c r="F328" s="557"/>
      <c r="G328" s="557"/>
      <c r="H328" s="557"/>
      <c r="I328" s="557"/>
      <c r="J328" s="557"/>
      <c r="K328" s="557"/>
      <c r="L328" s="557"/>
      <c r="M328" s="557"/>
      <c r="N328" s="557"/>
      <c r="O328" s="557"/>
      <c r="P328" s="557"/>
      <c r="Q328" s="557"/>
      <c r="R328" s="557"/>
      <c r="S328" s="557"/>
      <c r="T328" s="557"/>
      <c r="U328" s="557"/>
      <c r="V328" s="557"/>
      <c r="W328" s="557"/>
      <c r="X328" s="557"/>
      <c r="Y328" s="557"/>
      <c r="Z328" s="557"/>
      <c r="AA328" s="63"/>
      <c r="AB328" s="63"/>
      <c r="AC328" s="63"/>
    </row>
    <row r="329" spans="1:68" ht="16.5" customHeight="1" x14ac:dyDescent="0.25">
      <c r="A329" s="60" t="s">
        <v>524</v>
      </c>
      <c r="B329" s="60" t="s">
        <v>525</v>
      </c>
      <c r="C329" s="34">
        <v>4301180007</v>
      </c>
      <c r="D329" s="558">
        <v>4680115881808</v>
      </c>
      <c r="E329" s="559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75</v>
      </c>
      <c r="L329" s="35"/>
      <c r="M329" s="36" t="s">
        <v>526</v>
      </c>
      <c r="N329" s="36"/>
      <c r="O329" s="35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7"/>
      <c r="V329" s="37"/>
      <c r="W329" s="38" t="s">
        <v>68</v>
      </c>
      <c r="X329" s="56">
        <v>20</v>
      </c>
      <c r="Y329" s="53">
        <f>IFERROR(IF(X329="",0,CEILING((X329/$H329),1)*$H329),"")</f>
        <v>20</v>
      </c>
      <c r="Z329" s="39">
        <f>IFERROR(IF(Y329=0,"",ROUNDUP(Y329/H329,0)*0.00474),"")</f>
        <v>4.7400000000000005E-2</v>
      </c>
      <c r="AA329" s="65"/>
      <c r="AB329" s="66"/>
      <c r="AC329" s="391" t="s">
        <v>527</v>
      </c>
      <c r="AG329" s="75"/>
      <c r="AJ329" s="79"/>
      <c r="AK329" s="79">
        <v>0</v>
      </c>
      <c r="BB329" s="392" t="s">
        <v>1</v>
      </c>
      <c r="BM329" s="75">
        <f>IFERROR(X329*I329/H329,"0")</f>
        <v>22.400000000000002</v>
      </c>
      <c r="BN329" s="75">
        <f>IFERROR(Y329*I329/H329,"0")</f>
        <v>22.400000000000002</v>
      </c>
      <c r="BO329" s="75">
        <f>IFERROR(1/J329*(X329/H329),"0")</f>
        <v>4.2016806722689072E-2</v>
      </c>
      <c r="BP329" s="75">
        <f>IFERROR(1/J329*(Y329/H329),"0")</f>
        <v>4.2016806722689072E-2</v>
      </c>
    </row>
    <row r="330" spans="1:68" ht="27" customHeight="1" x14ac:dyDescent="0.25">
      <c r="A330" s="60" t="s">
        <v>528</v>
      </c>
      <c r="B330" s="60" t="s">
        <v>529</v>
      </c>
      <c r="C330" s="34">
        <v>4301180006</v>
      </c>
      <c r="D330" s="558">
        <v>4680115881822</v>
      </c>
      <c r="E330" s="559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75</v>
      </c>
      <c r="L330" s="35"/>
      <c r="M330" s="36" t="s">
        <v>526</v>
      </c>
      <c r="N330" s="36"/>
      <c r="O330" s="35">
        <v>730</v>
      </c>
      <c r="P330" s="7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7"/>
      <c r="V330" s="37"/>
      <c r="W330" s="38" t="s">
        <v>68</v>
      </c>
      <c r="X330" s="56">
        <v>20</v>
      </c>
      <c r="Y330" s="53">
        <f>IFERROR(IF(X330="",0,CEILING((X330/$H330),1)*$H330),"")</f>
        <v>20</v>
      </c>
      <c r="Z330" s="39">
        <f>IFERROR(IF(Y330=0,"",ROUNDUP(Y330/H330,0)*0.00474),"")</f>
        <v>4.7400000000000005E-2</v>
      </c>
      <c r="AA330" s="65"/>
      <c r="AB330" s="66"/>
      <c r="AC330" s="393" t="s">
        <v>527</v>
      </c>
      <c r="AG330" s="75"/>
      <c r="AJ330" s="79"/>
      <c r="AK330" s="79">
        <v>0</v>
      </c>
      <c r="BB330" s="394" t="s">
        <v>1</v>
      </c>
      <c r="BM330" s="75">
        <f>IFERROR(X330*I330/H330,"0")</f>
        <v>22.400000000000002</v>
      </c>
      <c r="BN330" s="75">
        <f>IFERROR(Y330*I330/H330,"0")</f>
        <v>22.400000000000002</v>
      </c>
      <c r="BO330" s="75">
        <f>IFERROR(1/J330*(X330/H330),"0")</f>
        <v>4.2016806722689072E-2</v>
      </c>
      <c r="BP330" s="75">
        <f>IFERROR(1/J330*(Y330/H330),"0")</f>
        <v>4.2016806722689072E-2</v>
      </c>
    </row>
    <row r="331" spans="1:68" ht="27" customHeight="1" x14ac:dyDescent="0.25">
      <c r="A331" s="60" t="s">
        <v>530</v>
      </c>
      <c r="B331" s="60" t="s">
        <v>531</v>
      </c>
      <c r="C331" s="34">
        <v>4301180001</v>
      </c>
      <c r="D331" s="558">
        <v>4680115880016</v>
      </c>
      <c r="E331" s="559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75</v>
      </c>
      <c r="L331" s="35"/>
      <c r="M331" s="36" t="s">
        <v>526</v>
      </c>
      <c r="N331" s="36"/>
      <c r="O331" s="35">
        <v>730</v>
      </c>
      <c r="P331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7"/>
      <c r="V331" s="37"/>
      <c r="W331" s="38" t="s">
        <v>68</v>
      </c>
      <c r="X331" s="56">
        <v>20</v>
      </c>
      <c r="Y331" s="53">
        <f>IFERROR(IF(X331="",0,CEILING((X331/$H331),1)*$H331),"")</f>
        <v>20</v>
      </c>
      <c r="Z331" s="39">
        <f>IFERROR(IF(Y331=0,"",ROUNDUP(Y331/H331,0)*0.00474),"")</f>
        <v>4.7400000000000005E-2</v>
      </c>
      <c r="AA331" s="65"/>
      <c r="AB331" s="66"/>
      <c r="AC331" s="395" t="s">
        <v>527</v>
      </c>
      <c r="AG331" s="75"/>
      <c r="AJ331" s="79"/>
      <c r="AK331" s="79">
        <v>0</v>
      </c>
      <c r="BB331" s="396" t="s">
        <v>1</v>
      </c>
      <c r="BM331" s="75">
        <f>IFERROR(X331*I331/H331,"0")</f>
        <v>22.400000000000002</v>
      </c>
      <c r="BN331" s="75">
        <f>IFERROR(Y331*I331/H331,"0")</f>
        <v>22.400000000000002</v>
      </c>
      <c r="BO331" s="75">
        <f>IFERROR(1/J331*(X331/H331),"0")</f>
        <v>4.2016806722689072E-2</v>
      </c>
      <c r="BP331" s="75">
        <f>IFERROR(1/J331*(Y331/H331),"0")</f>
        <v>4.2016806722689072E-2</v>
      </c>
    </row>
    <row r="332" spans="1:68" x14ac:dyDescent="0.2">
      <c r="A332" s="566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53" t="s">
        <v>70</v>
      </c>
      <c r="Q332" s="554"/>
      <c r="R332" s="554"/>
      <c r="S332" s="554"/>
      <c r="T332" s="554"/>
      <c r="U332" s="554"/>
      <c r="V332" s="555"/>
      <c r="W332" s="40" t="s">
        <v>71</v>
      </c>
      <c r="X332" s="41">
        <f>IFERROR(X329/H329,"0")+IFERROR(X330/H330,"0")+IFERROR(X331/H331,"0")</f>
        <v>30</v>
      </c>
      <c r="Y332" s="41">
        <f>IFERROR(Y329/H329,"0")+IFERROR(Y330/H330,"0")+IFERROR(Y331/H331,"0")</f>
        <v>30</v>
      </c>
      <c r="Z332" s="41">
        <f>IFERROR(IF(Z329="",0,Z329),"0")+IFERROR(IF(Z330="",0,Z330),"0")+IFERROR(IF(Z331="",0,Z331),"0")</f>
        <v>0.14220000000000002</v>
      </c>
      <c r="AA332" s="64"/>
      <c r="AB332" s="64"/>
      <c r="AC332" s="64"/>
    </row>
    <row r="333" spans="1:68" x14ac:dyDescent="0.2">
      <c r="A333" s="557"/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67"/>
      <c r="P333" s="553" t="s">
        <v>70</v>
      </c>
      <c r="Q333" s="554"/>
      <c r="R333" s="554"/>
      <c r="S333" s="554"/>
      <c r="T333" s="554"/>
      <c r="U333" s="554"/>
      <c r="V333" s="555"/>
      <c r="W333" s="40" t="s">
        <v>68</v>
      </c>
      <c r="X333" s="41">
        <f>IFERROR(SUM(X329:X331),"0")</f>
        <v>60</v>
      </c>
      <c r="Y333" s="41">
        <f>IFERROR(SUM(Y329:Y331),"0")</f>
        <v>60</v>
      </c>
      <c r="Z333" s="40"/>
      <c r="AA333" s="64"/>
      <c r="AB333" s="64"/>
      <c r="AC333" s="64"/>
    </row>
    <row r="334" spans="1:68" ht="16.5" hidden="1" customHeight="1" x14ac:dyDescent="0.25">
      <c r="A334" s="562" t="s">
        <v>532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62"/>
      <c r="AB334" s="62"/>
      <c r="AC334" s="62"/>
    </row>
    <row r="335" spans="1:68" ht="14.25" hidden="1" customHeight="1" x14ac:dyDescent="0.25">
      <c r="A335" s="556" t="s">
        <v>72</v>
      </c>
      <c r="B335" s="557"/>
      <c r="C335" s="557"/>
      <c r="D335" s="557"/>
      <c r="E335" s="557"/>
      <c r="F335" s="557"/>
      <c r="G335" s="557"/>
      <c r="H335" s="557"/>
      <c r="I335" s="557"/>
      <c r="J335" s="557"/>
      <c r="K335" s="557"/>
      <c r="L335" s="557"/>
      <c r="M335" s="557"/>
      <c r="N335" s="557"/>
      <c r="O335" s="557"/>
      <c r="P335" s="557"/>
      <c r="Q335" s="557"/>
      <c r="R335" s="557"/>
      <c r="S335" s="557"/>
      <c r="T335" s="557"/>
      <c r="U335" s="557"/>
      <c r="V335" s="557"/>
      <c r="W335" s="557"/>
      <c r="X335" s="557"/>
      <c r="Y335" s="557"/>
      <c r="Z335" s="557"/>
      <c r="AA335" s="63"/>
      <c r="AB335" s="63"/>
      <c r="AC335" s="63"/>
    </row>
    <row r="336" spans="1:68" ht="27" hidden="1" customHeight="1" x14ac:dyDescent="0.25">
      <c r="A336" s="60" t="s">
        <v>533</v>
      </c>
      <c r="B336" s="60" t="s">
        <v>534</v>
      </c>
      <c r="C336" s="34">
        <v>4301051489</v>
      </c>
      <c r="D336" s="558">
        <v>4607091387919</v>
      </c>
      <c r="E336" s="559"/>
      <c r="F336" s="59">
        <v>1.35</v>
      </c>
      <c r="G336" s="35">
        <v>6</v>
      </c>
      <c r="H336" s="59">
        <v>8.1</v>
      </c>
      <c r="I336" s="59">
        <v>8.6189999999999998</v>
      </c>
      <c r="J336" s="35">
        <v>64</v>
      </c>
      <c r="K336" s="35" t="s">
        <v>105</v>
      </c>
      <c r="L336" s="35"/>
      <c r="M336" s="36" t="s">
        <v>92</v>
      </c>
      <c r="N336" s="36"/>
      <c r="O336" s="35">
        <v>45</v>
      </c>
      <c r="P336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7"/>
      <c r="V336" s="37"/>
      <c r="W336" s="38" t="s">
        <v>68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397" t="s">
        <v>535</v>
      </c>
      <c r="AG336" s="75"/>
      <c r="AJ336" s="79"/>
      <c r="AK336" s="79">
        <v>0</v>
      </c>
      <c r="BB336" s="398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536</v>
      </c>
      <c r="B337" s="60" t="s">
        <v>537</v>
      </c>
      <c r="C337" s="34">
        <v>4301051461</v>
      </c>
      <c r="D337" s="558">
        <v>4680115883604</v>
      </c>
      <c r="E337" s="559"/>
      <c r="F337" s="59">
        <v>0.35</v>
      </c>
      <c r="G337" s="35">
        <v>6</v>
      </c>
      <c r="H337" s="59">
        <v>2.1</v>
      </c>
      <c r="I337" s="59">
        <v>2.3519999999999999</v>
      </c>
      <c r="J337" s="35">
        <v>182</v>
      </c>
      <c r="K337" s="35" t="s">
        <v>75</v>
      </c>
      <c r="L337" s="35"/>
      <c r="M337" s="36" t="s">
        <v>76</v>
      </c>
      <c r="N337" s="36"/>
      <c r="O337" s="35">
        <v>45</v>
      </c>
      <c r="P337" s="6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7"/>
      <c r="V337" s="37"/>
      <c r="W337" s="38" t="s">
        <v>68</v>
      </c>
      <c r="X337" s="56">
        <v>100</v>
      </c>
      <c r="Y337" s="53">
        <f>IFERROR(IF(X337="",0,CEILING((X337/$H337),1)*$H337),"")</f>
        <v>100.80000000000001</v>
      </c>
      <c r="Z337" s="39">
        <f>IFERROR(IF(Y337=0,"",ROUNDUP(Y337/H337,0)*0.00651),"")</f>
        <v>0.31247999999999998</v>
      </c>
      <c r="AA337" s="65"/>
      <c r="AB337" s="66"/>
      <c r="AC337" s="399" t="s">
        <v>538</v>
      </c>
      <c r="AG337" s="75"/>
      <c r="AJ337" s="79"/>
      <c r="AK337" s="79">
        <v>0</v>
      </c>
      <c r="BB337" s="400" t="s">
        <v>1</v>
      </c>
      <c r="BM337" s="75">
        <f>IFERROR(X337*I337/H337,"0")</f>
        <v>111.99999999999999</v>
      </c>
      <c r="BN337" s="75">
        <f>IFERROR(Y337*I337/H337,"0")</f>
        <v>112.896</v>
      </c>
      <c r="BO337" s="75">
        <f>IFERROR(1/J337*(X337/H337),"0")</f>
        <v>0.26164311878597596</v>
      </c>
      <c r="BP337" s="75">
        <f>IFERROR(1/J337*(Y337/H337),"0")</f>
        <v>0.26373626373626374</v>
      </c>
    </row>
    <row r="338" spans="1:68" ht="27" customHeight="1" x14ac:dyDescent="0.25">
      <c r="A338" s="60" t="s">
        <v>539</v>
      </c>
      <c r="B338" s="60" t="s">
        <v>540</v>
      </c>
      <c r="C338" s="34">
        <v>4301051864</v>
      </c>
      <c r="D338" s="558">
        <v>4680115883567</v>
      </c>
      <c r="E338" s="559"/>
      <c r="F338" s="59">
        <v>0.35</v>
      </c>
      <c r="G338" s="35">
        <v>6</v>
      </c>
      <c r="H338" s="59">
        <v>2.1</v>
      </c>
      <c r="I338" s="59">
        <v>2.34</v>
      </c>
      <c r="J338" s="35">
        <v>182</v>
      </c>
      <c r="K338" s="35" t="s">
        <v>75</v>
      </c>
      <c r="L338" s="35"/>
      <c r="M338" s="36" t="s">
        <v>92</v>
      </c>
      <c r="N338" s="36"/>
      <c r="O338" s="35">
        <v>40</v>
      </c>
      <c r="P338" s="8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7"/>
      <c r="V338" s="37"/>
      <c r="W338" s="38" t="s">
        <v>68</v>
      </c>
      <c r="X338" s="56">
        <v>50</v>
      </c>
      <c r="Y338" s="53">
        <f>IFERROR(IF(X338="",0,CEILING((X338/$H338),1)*$H338),"")</f>
        <v>50.400000000000006</v>
      </c>
      <c r="Z338" s="39">
        <f>IFERROR(IF(Y338=0,"",ROUNDUP(Y338/H338,0)*0.00651),"")</f>
        <v>0.15623999999999999</v>
      </c>
      <c r="AA338" s="65"/>
      <c r="AB338" s="66"/>
      <c r="AC338" s="401" t="s">
        <v>541</v>
      </c>
      <c r="AG338" s="75"/>
      <c r="AJ338" s="79"/>
      <c r="AK338" s="79">
        <v>0</v>
      </c>
      <c r="BB338" s="402" t="s">
        <v>1</v>
      </c>
      <c r="BM338" s="75">
        <f>IFERROR(X338*I338/H338,"0")</f>
        <v>55.714285714285715</v>
      </c>
      <c r="BN338" s="75">
        <f>IFERROR(Y338*I338/H338,"0")</f>
        <v>56.160000000000004</v>
      </c>
      <c r="BO338" s="75">
        <f>IFERROR(1/J338*(X338/H338),"0")</f>
        <v>0.13082155939298798</v>
      </c>
      <c r="BP338" s="75">
        <f>IFERROR(1/J338*(Y338/H338),"0")</f>
        <v>0.13186813186813187</v>
      </c>
    </row>
    <row r="339" spans="1:68" x14ac:dyDescent="0.2">
      <c r="A339" s="566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53" t="s">
        <v>70</v>
      </c>
      <c r="Q339" s="554"/>
      <c r="R339" s="554"/>
      <c r="S339" s="554"/>
      <c r="T339" s="554"/>
      <c r="U339" s="554"/>
      <c r="V339" s="555"/>
      <c r="W339" s="40" t="s">
        <v>71</v>
      </c>
      <c r="X339" s="41">
        <f>IFERROR(X336/H336,"0")+IFERROR(X337/H337,"0")+IFERROR(X338/H338,"0")</f>
        <v>71.428571428571431</v>
      </c>
      <c r="Y339" s="41">
        <f>IFERROR(Y336/H336,"0")+IFERROR(Y337/H337,"0")+IFERROR(Y338/H338,"0")</f>
        <v>72</v>
      </c>
      <c r="Z339" s="41">
        <f>IFERROR(IF(Z336="",0,Z336),"0")+IFERROR(IF(Z337="",0,Z337),"0")+IFERROR(IF(Z338="",0,Z338),"0")</f>
        <v>0.46871999999999997</v>
      </c>
      <c r="AA339" s="64"/>
      <c r="AB339" s="64"/>
      <c r="AC339" s="64"/>
    </row>
    <row r="340" spans="1:68" x14ac:dyDescent="0.2">
      <c r="A340" s="557"/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67"/>
      <c r="P340" s="553" t="s">
        <v>70</v>
      </c>
      <c r="Q340" s="554"/>
      <c r="R340" s="554"/>
      <c r="S340" s="554"/>
      <c r="T340" s="554"/>
      <c r="U340" s="554"/>
      <c r="V340" s="555"/>
      <c r="W340" s="40" t="s">
        <v>68</v>
      </c>
      <c r="X340" s="41">
        <f>IFERROR(SUM(X336:X338),"0")</f>
        <v>150</v>
      </c>
      <c r="Y340" s="41">
        <f>IFERROR(SUM(Y336:Y338),"0")</f>
        <v>151.20000000000002</v>
      </c>
      <c r="Z340" s="40"/>
      <c r="AA340" s="64"/>
      <c r="AB340" s="64"/>
      <c r="AC340" s="64"/>
    </row>
    <row r="341" spans="1:68" ht="27.75" hidden="1" customHeight="1" x14ac:dyDescent="0.2">
      <c r="A341" s="597" t="s">
        <v>542</v>
      </c>
      <c r="B341" s="598"/>
      <c r="C341" s="598"/>
      <c r="D341" s="598"/>
      <c r="E341" s="598"/>
      <c r="F341" s="598"/>
      <c r="G341" s="598"/>
      <c r="H341" s="598"/>
      <c r="I341" s="598"/>
      <c r="J341" s="598"/>
      <c r="K341" s="598"/>
      <c r="L341" s="598"/>
      <c r="M341" s="598"/>
      <c r="N341" s="598"/>
      <c r="O341" s="598"/>
      <c r="P341" s="598"/>
      <c r="Q341" s="598"/>
      <c r="R341" s="598"/>
      <c r="S341" s="598"/>
      <c r="T341" s="598"/>
      <c r="U341" s="598"/>
      <c r="V341" s="598"/>
      <c r="W341" s="598"/>
      <c r="X341" s="598"/>
      <c r="Y341" s="598"/>
      <c r="Z341" s="598"/>
      <c r="AA341" s="52"/>
      <c r="AB341" s="52"/>
      <c r="AC341" s="52"/>
    </row>
    <row r="342" spans="1:68" ht="16.5" hidden="1" customHeight="1" x14ac:dyDescent="0.25">
      <c r="A342" s="562" t="s">
        <v>543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62"/>
      <c r="AB342" s="62"/>
      <c r="AC342" s="62"/>
    </row>
    <row r="343" spans="1:68" ht="14.25" hidden="1" customHeight="1" x14ac:dyDescent="0.25">
      <c r="A343" s="556" t="s">
        <v>102</v>
      </c>
      <c r="B343" s="557"/>
      <c r="C343" s="557"/>
      <c r="D343" s="557"/>
      <c r="E343" s="557"/>
      <c r="F343" s="557"/>
      <c r="G343" s="557"/>
      <c r="H343" s="557"/>
      <c r="I343" s="557"/>
      <c r="J343" s="557"/>
      <c r="K343" s="557"/>
      <c r="L343" s="557"/>
      <c r="M343" s="557"/>
      <c r="N343" s="557"/>
      <c r="O343" s="557"/>
      <c r="P343" s="557"/>
      <c r="Q343" s="557"/>
      <c r="R343" s="557"/>
      <c r="S343" s="557"/>
      <c r="T343" s="557"/>
      <c r="U343" s="557"/>
      <c r="V343" s="557"/>
      <c r="W343" s="557"/>
      <c r="X343" s="557"/>
      <c r="Y343" s="557"/>
      <c r="Z343" s="557"/>
      <c r="AA343" s="63"/>
      <c r="AB343" s="63"/>
      <c r="AC343" s="63"/>
    </row>
    <row r="344" spans="1:68" ht="37.5" customHeight="1" x14ac:dyDescent="0.25">
      <c r="A344" s="60" t="s">
        <v>544</v>
      </c>
      <c r="B344" s="60" t="s">
        <v>545</v>
      </c>
      <c r="C344" s="34">
        <v>4301011869</v>
      </c>
      <c r="D344" s="558">
        <v>4680115884847</v>
      </c>
      <c r="E344" s="559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105</v>
      </c>
      <c r="L344" s="35"/>
      <c r="M344" s="36" t="s">
        <v>67</v>
      </c>
      <c r="N344" s="36"/>
      <c r="O344" s="35">
        <v>60</v>
      </c>
      <c r="P344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7"/>
      <c r="V344" s="37"/>
      <c r="W344" s="38" t="s">
        <v>68</v>
      </c>
      <c r="X344" s="56">
        <v>200</v>
      </c>
      <c r="Y344" s="53">
        <f t="shared" ref="Y344:Y350" si="43">IFERROR(IF(X344="",0,CEILING((X344/$H344),1)*$H344),"")</f>
        <v>210</v>
      </c>
      <c r="Z344" s="39">
        <f>IFERROR(IF(Y344=0,"",ROUNDUP(Y344/H344,0)*0.02175),"")</f>
        <v>0.30449999999999999</v>
      </c>
      <c r="AA344" s="65"/>
      <c r="AB344" s="66"/>
      <c r="AC344" s="403" t="s">
        <v>546</v>
      </c>
      <c r="AG344" s="75"/>
      <c r="AJ344" s="79"/>
      <c r="AK344" s="79">
        <v>0</v>
      </c>
      <c r="BB344" s="404" t="s">
        <v>1</v>
      </c>
      <c r="BM344" s="75">
        <f t="shared" ref="BM344:BM350" si="44">IFERROR(X344*I344/H344,"0")</f>
        <v>206.4</v>
      </c>
      <c r="BN344" s="75">
        <f t="shared" ref="BN344:BN350" si="45">IFERROR(Y344*I344/H344,"0")</f>
        <v>216.72</v>
      </c>
      <c r="BO344" s="75">
        <f t="shared" ref="BO344:BO350" si="46">IFERROR(1/J344*(X344/H344),"0")</f>
        <v>0.27777777777777779</v>
      </c>
      <c r="BP344" s="75">
        <f t="shared" ref="BP344:BP350" si="47">IFERROR(1/J344*(Y344/H344),"0")</f>
        <v>0.29166666666666663</v>
      </c>
    </row>
    <row r="345" spans="1:68" ht="27" hidden="1" customHeight="1" x14ac:dyDescent="0.25">
      <c r="A345" s="60" t="s">
        <v>547</v>
      </c>
      <c r="B345" s="60" t="s">
        <v>548</v>
      </c>
      <c r="C345" s="34">
        <v>4301011870</v>
      </c>
      <c r="D345" s="558">
        <v>4680115884854</v>
      </c>
      <c r="E345" s="559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105</v>
      </c>
      <c r="L345" s="35"/>
      <c r="M345" s="36" t="s">
        <v>67</v>
      </c>
      <c r="N345" s="36"/>
      <c r="O345" s="35">
        <v>60</v>
      </c>
      <c r="P345" s="74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7"/>
      <c r="V345" s="37"/>
      <c r="W345" s="38" t="s">
        <v>68</v>
      </c>
      <c r="X345" s="56">
        <v>0</v>
      </c>
      <c r="Y345" s="53">
        <f t="shared" si="43"/>
        <v>0</v>
      </c>
      <c r="Z345" s="39" t="str">
        <f>IFERROR(IF(Y345=0,"",ROUNDUP(Y345/H345,0)*0.02175),"")</f>
        <v/>
      </c>
      <c r="AA345" s="65"/>
      <c r="AB345" s="66"/>
      <c r="AC345" s="405" t="s">
        <v>549</v>
      </c>
      <c r="AG345" s="75"/>
      <c r="AJ345" s="79"/>
      <c r="AK345" s="79">
        <v>0</v>
      </c>
      <c r="BB345" s="406" t="s">
        <v>1</v>
      </c>
      <c r="BM345" s="75">
        <f t="shared" si="44"/>
        <v>0</v>
      </c>
      <c r="BN345" s="75">
        <f t="shared" si="45"/>
        <v>0</v>
      </c>
      <c r="BO345" s="75">
        <f t="shared" si="46"/>
        <v>0</v>
      </c>
      <c r="BP345" s="75">
        <f t="shared" si="47"/>
        <v>0</v>
      </c>
    </row>
    <row r="346" spans="1:68" ht="27" hidden="1" customHeight="1" x14ac:dyDescent="0.25">
      <c r="A346" s="60" t="s">
        <v>550</v>
      </c>
      <c r="B346" s="60" t="s">
        <v>551</v>
      </c>
      <c r="C346" s="34">
        <v>4301011832</v>
      </c>
      <c r="D346" s="558">
        <v>4607091383997</v>
      </c>
      <c r="E346" s="559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105</v>
      </c>
      <c r="L346" s="35"/>
      <c r="M346" s="36" t="s">
        <v>92</v>
      </c>
      <c r="N346" s="36"/>
      <c r="O346" s="35">
        <v>60</v>
      </c>
      <c r="P346" s="8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7"/>
      <c r="V346" s="37"/>
      <c r="W346" s="38" t="s">
        <v>68</v>
      </c>
      <c r="X346" s="56">
        <v>0</v>
      </c>
      <c r="Y346" s="53">
        <f t="shared" si="43"/>
        <v>0</v>
      </c>
      <c r="Z346" s="39" t="str">
        <f>IFERROR(IF(Y346=0,"",ROUNDUP(Y346/H346,0)*0.02175),"")</f>
        <v/>
      </c>
      <c r="AA346" s="65"/>
      <c r="AB346" s="66"/>
      <c r="AC346" s="407" t="s">
        <v>552</v>
      </c>
      <c r="AG346" s="75"/>
      <c r="AJ346" s="79"/>
      <c r="AK346" s="79">
        <v>0</v>
      </c>
      <c r="BB346" s="408" t="s">
        <v>1</v>
      </c>
      <c r="BM346" s="75">
        <f t="shared" si="44"/>
        <v>0</v>
      </c>
      <c r="BN346" s="75">
        <f t="shared" si="45"/>
        <v>0</v>
      </c>
      <c r="BO346" s="75">
        <f t="shared" si="46"/>
        <v>0</v>
      </c>
      <c r="BP346" s="75">
        <f t="shared" si="47"/>
        <v>0</v>
      </c>
    </row>
    <row r="347" spans="1:68" ht="37.5" customHeight="1" x14ac:dyDescent="0.25">
      <c r="A347" s="60" t="s">
        <v>553</v>
      </c>
      <c r="B347" s="60" t="s">
        <v>554</v>
      </c>
      <c r="C347" s="34">
        <v>4301011867</v>
      </c>
      <c r="D347" s="558">
        <v>4680115884830</v>
      </c>
      <c r="E347" s="559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105</v>
      </c>
      <c r="L347" s="35"/>
      <c r="M347" s="36" t="s">
        <v>67</v>
      </c>
      <c r="N347" s="36"/>
      <c r="O347" s="35">
        <v>60</v>
      </c>
      <c r="P347" s="82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7"/>
      <c r="V347" s="37"/>
      <c r="W347" s="38" t="s">
        <v>68</v>
      </c>
      <c r="X347" s="56">
        <v>500</v>
      </c>
      <c r="Y347" s="53">
        <f t="shared" si="43"/>
        <v>510</v>
      </c>
      <c r="Z347" s="39">
        <f>IFERROR(IF(Y347=0,"",ROUNDUP(Y347/H347,0)*0.02175),"")</f>
        <v>0.73949999999999994</v>
      </c>
      <c r="AA347" s="65"/>
      <c r="AB347" s="66"/>
      <c r="AC347" s="409" t="s">
        <v>555</v>
      </c>
      <c r="AG347" s="75"/>
      <c r="AJ347" s="79"/>
      <c r="AK347" s="79">
        <v>0</v>
      </c>
      <c r="BB347" s="410" t="s">
        <v>1</v>
      </c>
      <c r="BM347" s="75">
        <f t="shared" si="44"/>
        <v>516</v>
      </c>
      <c r="BN347" s="75">
        <f t="shared" si="45"/>
        <v>526.32000000000005</v>
      </c>
      <c r="BO347" s="75">
        <f t="shared" si="46"/>
        <v>0.69444444444444442</v>
      </c>
      <c r="BP347" s="75">
        <f t="shared" si="47"/>
        <v>0.70833333333333326</v>
      </c>
    </row>
    <row r="348" spans="1:68" ht="27" hidden="1" customHeight="1" x14ac:dyDescent="0.25">
      <c r="A348" s="60" t="s">
        <v>556</v>
      </c>
      <c r="B348" s="60" t="s">
        <v>557</v>
      </c>
      <c r="C348" s="34">
        <v>4301011433</v>
      </c>
      <c r="D348" s="558">
        <v>4680115882638</v>
      </c>
      <c r="E348" s="559"/>
      <c r="F348" s="59">
        <v>0.4</v>
      </c>
      <c r="G348" s="35">
        <v>10</v>
      </c>
      <c r="H348" s="59">
        <v>4</v>
      </c>
      <c r="I348" s="59">
        <v>4.21</v>
      </c>
      <c r="J348" s="35">
        <v>132</v>
      </c>
      <c r="K348" s="35" t="s">
        <v>110</v>
      </c>
      <c r="L348" s="35"/>
      <c r="M348" s="36" t="s">
        <v>106</v>
      </c>
      <c r="N348" s="36"/>
      <c r="O348" s="35">
        <v>90</v>
      </c>
      <c r="P348" s="8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7"/>
      <c r="V348" s="37"/>
      <c r="W348" s="38" t="s">
        <v>68</v>
      </c>
      <c r="X348" s="56">
        <v>0</v>
      </c>
      <c r="Y348" s="53">
        <f t="shared" si="43"/>
        <v>0</v>
      </c>
      <c r="Z348" s="39" t="str">
        <f>IFERROR(IF(Y348=0,"",ROUNDUP(Y348/H348,0)*0.00902),"")</f>
        <v/>
      </c>
      <c r="AA348" s="65"/>
      <c r="AB348" s="66"/>
      <c r="AC348" s="411" t="s">
        <v>558</v>
      </c>
      <c r="AG348" s="75"/>
      <c r="AJ348" s="79"/>
      <c r="AK348" s="79">
        <v>0</v>
      </c>
      <c r="BB348" s="412" t="s">
        <v>1</v>
      </c>
      <c r="BM348" s="75">
        <f t="shared" si="44"/>
        <v>0</v>
      </c>
      <c r="BN348" s="75">
        <f t="shared" si="45"/>
        <v>0</v>
      </c>
      <c r="BO348" s="75">
        <f t="shared" si="46"/>
        <v>0</v>
      </c>
      <c r="BP348" s="75">
        <f t="shared" si="47"/>
        <v>0</v>
      </c>
    </row>
    <row r="349" spans="1:68" ht="27" hidden="1" customHeight="1" x14ac:dyDescent="0.25">
      <c r="A349" s="60" t="s">
        <v>559</v>
      </c>
      <c r="B349" s="60" t="s">
        <v>560</v>
      </c>
      <c r="C349" s="34">
        <v>4301011952</v>
      </c>
      <c r="D349" s="558">
        <v>4680115884922</v>
      </c>
      <c r="E349" s="559"/>
      <c r="F349" s="59">
        <v>0.5</v>
      </c>
      <c r="G349" s="35">
        <v>10</v>
      </c>
      <c r="H349" s="59">
        <v>5</v>
      </c>
      <c r="I349" s="59">
        <v>5.21</v>
      </c>
      <c r="J349" s="35">
        <v>132</v>
      </c>
      <c r="K349" s="35" t="s">
        <v>110</v>
      </c>
      <c r="L349" s="35"/>
      <c r="M349" s="36" t="s">
        <v>67</v>
      </c>
      <c r="N349" s="36"/>
      <c r="O349" s="35">
        <v>60</v>
      </c>
      <c r="P349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7"/>
      <c r="V349" s="37"/>
      <c r="W349" s="38" t="s">
        <v>68</v>
      </c>
      <c r="X349" s="56">
        <v>0</v>
      </c>
      <c r="Y349" s="53">
        <f t="shared" si="43"/>
        <v>0</v>
      </c>
      <c r="Z349" s="39" t="str">
        <f>IFERROR(IF(Y349=0,"",ROUNDUP(Y349/H349,0)*0.00902),"")</f>
        <v/>
      </c>
      <c r="AA349" s="65"/>
      <c r="AB349" s="66"/>
      <c r="AC349" s="413" t="s">
        <v>549</v>
      </c>
      <c r="AG349" s="75"/>
      <c r="AJ349" s="79"/>
      <c r="AK349" s="79">
        <v>0</v>
      </c>
      <c r="BB349" s="414" t="s">
        <v>1</v>
      </c>
      <c r="BM349" s="75">
        <f t="shared" si="44"/>
        <v>0</v>
      </c>
      <c r="BN349" s="75">
        <f t="shared" si="45"/>
        <v>0</v>
      </c>
      <c r="BO349" s="75">
        <f t="shared" si="46"/>
        <v>0</v>
      </c>
      <c r="BP349" s="75">
        <f t="shared" si="47"/>
        <v>0</v>
      </c>
    </row>
    <row r="350" spans="1:68" ht="37.5" hidden="1" customHeight="1" x14ac:dyDescent="0.25">
      <c r="A350" s="60" t="s">
        <v>561</v>
      </c>
      <c r="B350" s="60" t="s">
        <v>562</v>
      </c>
      <c r="C350" s="34">
        <v>4301011868</v>
      </c>
      <c r="D350" s="558">
        <v>4680115884861</v>
      </c>
      <c r="E350" s="559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110</v>
      </c>
      <c r="L350" s="35"/>
      <c r="M350" s="36" t="s">
        <v>67</v>
      </c>
      <c r="N350" s="36"/>
      <c r="O350" s="35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7"/>
      <c r="V350" s="37"/>
      <c r="W350" s="38" t="s">
        <v>68</v>
      </c>
      <c r="X350" s="56">
        <v>0</v>
      </c>
      <c r="Y350" s="53">
        <f t="shared" si="43"/>
        <v>0</v>
      </c>
      <c r="Z350" s="39" t="str">
        <f>IFERROR(IF(Y350=0,"",ROUNDUP(Y350/H350,0)*0.00902),"")</f>
        <v/>
      </c>
      <c r="AA350" s="65"/>
      <c r="AB350" s="66"/>
      <c r="AC350" s="415" t="s">
        <v>555</v>
      </c>
      <c r="AG350" s="75"/>
      <c r="AJ350" s="79"/>
      <c r="AK350" s="79">
        <v>0</v>
      </c>
      <c r="BB350" s="416" t="s">
        <v>1</v>
      </c>
      <c r="BM350" s="75">
        <f t="shared" si="44"/>
        <v>0</v>
      </c>
      <c r="BN350" s="75">
        <f t="shared" si="45"/>
        <v>0</v>
      </c>
      <c r="BO350" s="75">
        <f t="shared" si="46"/>
        <v>0</v>
      </c>
      <c r="BP350" s="75">
        <f t="shared" si="47"/>
        <v>0</v>
      </c>
    </row>
    <row r="351" spans="1:68" x14ac:dyDescent="0.2">
      <c r="A351" s="566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53" t="s">
        <v>70</v>
      </c>
      <c r="Q351" s="554"/>
      <c r="R351" s="554"/>
      <c r="S351" s="554"/>
      <c r="T351" s="554"/>
      <c r="U351" s="554"/>
      <c r="V351" s="555"/>
      <c r="W351" s="40" t="s">
        <v>71</v>
      </c>
      <c r="X351" s="41">
        <f>IFERROR(X344/H344,"0")+IFERROR(X345/H345,"0")+IFERROR(X346/H346,"0")+IFERROR(X347/H347,"0")+IFERROR(X348/H348,"0")+IFERROR(X349/H349,"0")+IFERROR(X350/H350,"0")</f>
        <v>46.666666666666671</v>
      </c>
      <c r="Y351" s="41">
        <f>IFERROR(Y344/H344,"0")+IFERROR(Y345/H345,"0")+IFERROR(Y346/H346,"0")+IFERROR(Y347/H347,"0")+IFERROR(Y348/H348,"0")+IFERROR(Y349/H349,"0")+IFERROR(Y350/H350,"0")</f>
        <v>48</v>
      </c>
      <c r="Z351" s="41">
        <f>IFERROR(IF(Z344="",0,Z344),"0")+IFERROR(IF(Z345="",0,Z345),"0")+IFERROR(IF(Z346="",0,Z346),"0")+IFERROR(IF(Z347="",0,Z347),"0")+IFERROR(IF(Z348="",0,Z348),"0")+IFERROR(IF(Z349="",0,Z349),"0")+IFERROR(IF(Z350="",0,Z350),"0")</f>
        <v>1.044</v>
      </c>
      <c r="AA351" s="64"/>
      <c r="AB351" s="64"/>
      <c r="AC351" s="64"/>
    </row>
    <row r="352" spans="1:68" x14ac:dyDescent="0.2">
      <c r="A352" s="557"/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67"/>
      <c r="P352" s="553" t="s">
        <v>70</v>
      </c>
      <c r="Q352" s="554"/>
      <c r="R352" s="554"/>
      <c r="S352" s="554"/>
      <c r="T352" s="554"/>
      <c r="U352" s="554"/>
      <c r="V352" s="555"/>
      <c r="W352" s="40" t="s">
        <v>68</v>
      </c>
      <c r="X352" s="41">
        <f>IFERROR(SUM(X344:X350),"0")</f>
        <v>700</v>
      </c>
      <c r="Y352" s="41">
        <f>IFERROR(SUM(Y344:Y350),"0")</f>
        <v>720</v>
      </c>
      <c r="Z352" s="40"/>
      <c r="AA352" s="64"/>
      <c r="AB352" s="64"/>
      <c r="AC352" s="64"/>
    </row>
    <row r="353" spans="1:68" ht="14.25" hidden="1" customHeight="1" x14ac:dyDescent="0.25">
      <c r="A353" s="556" t="s">
        <v>134</v>
      </c>
      <c r="B353" s="557"/>
      <c r="C353" s="557"/>
      <c r="D353" s="557"/>
      <c r="E353" s="557"/>
      <c r="F353" s="557"/>
      <c r="G353" s="557"/>
      <c r="H353" s="557"/>
      <c r="I353" s="557"/>
      <c r="J353" s="557"/>
      <c r="K353" s="557"/>
      <c r="L353" s="557"/>
      <c r="M353" s="557"/>
      <c r="N353" s="557"/>
      <c r="O353" s="557"/>
      <c r="P353" s="557"/>
      <c r="Q353" s="557"/>
      <c r="R353" s="557"/>
      <c r="S353" s="557"/>
      <c r="T353" s="557"/>
      <c r="U353" s="557"/>
      <c r="V353" s="557"/>
      <c r="W353" s="557"/>
      <c r="X353" s="557"/>
      <c r="Y353" s="557"/>
      <c r="Z353" s="557"/>
      <c r="AA353" s="63"/>
      <c r="AB353" s="63"/>
      <c r="AC353" s="63"/>
    </row>
    <row r="354" spans="1:68" ht="27" customHeight="1" x14ac:dyDescent="0.25">
      <c r="A354" s="60" t="s">
        <v>563</v>
      </c>
      <c r="B354" s="60" t="s">
        <v>564</v>
      </c>
      <c r="C354" s="34">
        <v>4301020178</v>
      </c>
      <c r="D354" s="558">
        <v>4607091383980</v>
      </c>
      <c r="E354" s="559"/>
      <c r="F354" s="59">
        <v>2.5</v>
      </c>
      <c r="G354" s="35">
        <v>6</v>
      </c>
      <c r="H354" s="59">
        <v>15</v>
      </c>
      <c r="I354" s="59">
        <v>15.48</v>
      </c>
      <c r="J354" s="35">
        <v>48</v>
      </c>
      <c r="K354" s="35" t="s">
        <v>105</v>
      </c>
      <c r="L354" s="35"/>
      <c r="M354" s="36" t="s">
        <v>106</v>
      </c>
      <c r="N354" s="36"/>
      <c r="O354" s="35">
        <v>50</v>
      </c>
      <c r="P354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7"/>
      <c r="V354" s="37"/>
      <c r="W354" s="38" t="s">
        <v>68</v>
      </c>
      <c r="X354" s="56">
        <v>500</v>
      </c>
      <c r="Y354" s="53">
        <f>IFERROR(IF(X354="",0,CEILING((X354/$H354),1)*$H354),"")</f>
        <v>510</v>
      </c>
      <c r="Z354" s="39">
        <f>IFERROR(IF(Y354=0,"",ROUNDUP(Y354/H354,0)*0.02175),"")</f>
        <v>0.73949999999999994</v>
      </c>
      <c r="AA354" s="65"/>
      <c r="AB354" s="66"/>
      <c r="AC354" s="417" t="s">
        <v>565</v>
      </c>
      <c r="AG354" s="75"/>
      <c r="AJ354" s="79"/>
      <c r="AK354" s="79">
        <v>0</v>
      </c>
      <c r="BB354" s="418" t="s">
        <v>1</v>
      </c>
      <c r="BM354" s="75">
        <f>IFERROR(X354*I354/H354,"0")</f>
        <v>516</v>
      </c>
      <c r="BN354" s="75">
        <f>IFERROR(Y354*I354/H354,"0")</f>
        <v>526.32000000000005</v>
      </c>
      <c r="BO354" s="75">
        <f>IFERROR(1/J354*(X354/H354),"0")</f>
        <v>0.69444444444444442</v>
      </c>
      <c r="BP354" s="75">
        <f>IFERROR(1/J354*(Y354/H354),"0")</f>
        <v>0.70833333333333326</v>
      </c>
    </row>
    <row r="355" spans="1:68" ht="16.5" hidden="1" customHeight="1" x14ac:dyDescent="0.25">
      <c r="A355" s="60" t="s">
        <v>566</v>
      </c>
      <c r="B355" s="60" t="s">
        <v>567</v>
      </c>
      <c r="C355" s="34">
        <v>4301020179</v>
      </c>
      <c r="D355" s="558">
        <v>4607091384178</v>
      </c>
      <c r="E355" s="559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110</v>
      </c>
      <c r="L355" s="35"/>
      <c r="M355" s="36" t="s">
        <v>106</v>
      </c>
      <c r="N355" s="36"/>
      <c r="O355" s="35">
        <v>50</v>
      </c>
      <c r="P355" s="8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IFERROR(IF(Y355=0,"",ROUNDUP(Y355/H355,0)*0.00902),"")</f>
        <v/>
      </c>
      <c r="AA355" s="65"/>
      <c r="AB355" s="66"/>
      <c r="AC355" s="419" t="s">
        <v>565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566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53" t="s">
        <v>70</v>
      </c>
      <c r="Q356" s="554"/>
      <c r="R356" s="554"/>
      <c r="S356" s="554"/>
      <c r="T356" s="554"/>
      <c r="U356" s="554"/>
      <c r="V356" s="555"/>
      <c r="W356" s="40" t="s">
        <v>71</v>
      </c>
      <c r="X356" s="41">
        <f>IFERROR(X354/H354,"0")+IFERROR(X355/H355,"0")</f>
        <v>33.333333333333336</v>
      </c>
      <c r="Y356" s="41">
        <f>IFERROR(Y354/H354,"0")+IFERROR(Y355/H355,"0")</f>
        <v>34</v>
      </c>
      <c r="Z356" s="41">
        <f>IFERROR(IF(Z354="",0,Z354),"0")+IFERROR(IF(Z355="",0,Z355),"0")</f>
        <v>0.73949999999999994</v>
      </c>
      <c r="AA356" s="64"/>
      <c r="AB356" s="64"/>
      <c r="AC356" s="64"/>
    </row>
    <row r="357" spans="1:68" x14ac:dyDescent="0.2">
      <c r="A357" s="557"/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67"/>
      <c r="P357" s="553" t="s">
        <v>70</v>
      </c>
      <c r="Q357" s="554"/>
      <c r="R357" s="554"/>
      <c r="S357" s="554"/>
      <c r="T357" s="554"/>
      <c r="U357" s="554"/>
      <c r="V357" s="555"/>
      <c r="W357" s="40" t="s">
        <v>68</v>
      </c>
      <c r="X357" s="41">
        <f>IFERROR(SUM(X354:X355),"0")</f>
        <v>500</v>
      </c>
      <c r="Y357" s="41">
        <f>IFERROR(SUM(Y354:Y355),"0")</f>
        <v>510</v>
      </c>
      <c r="Z357" s="40"/>
      <c r="AA357" s="64"/>
      <c r="AB357" s="64"/>
      <c r="AC357" s="64"/>
    </row>
    <row r="358" spans="1:68" ht="14.25" hidden="1" customHeight="1" x14ac:dyDescent="0.25">
      <c r="A358" s="556" t="s">
        <v>72</v>
      </c>
      <c r="B358" s="557"/>
      <c r="C358" s="557"/>
      <c r="D358" s="557"/>
      <c r="E358" s="557"/>
      <c r="F358" s="557"/>
      <c r="G358" s="557"/>
      <c r="H358" s="557"/>
      <c r="I358" s="557"/>
      <c r="J358" s="557"/>
      <c r="K358" s="557"/>
      <c r="L358" s="557"/>
      <c r="M358" s="557"/>
      <c r="N358" s="557"/>
      <c r="O358" s="557"/>
      <c r="P358" s="557"/>
      <c r="Q358" s="557"/>
      <c r="R358" s="557"/>
      <c r="S358" s="557"/>
      <c r="T358" s="557"/>
      <c r="U358" s="557"/>
      <c r="V358" s="557"/>
      <c r="W358" s="557"/>
      <c r="X358" s="557"/>
      <c r="Y358" s="557"/>
      <c r="Z358" s="557"/>
      <c r="AA358" s="63"/>
      <c r="AB358" s="63"/>
      <c r="AC358" s="63"/>
    </row>
    <row r="359" spans="1:68" ht="27" hidden="1" customHeight="1" x14ac:dyDescent="0.25">
      <c r="A359" s="60" t="s">
        <v>568</v>
      </c>
      <c r="B359" s="60" t="s">
        <v>569</v>
      </c>
      <c r="C359" s="34">
        <v>4301051903</v>
      </c>
      <c r="D359" s="558">
        <v>4607091383928</v>
      </c>
      <c r="E359" s="559"/>
      <c r="F359" s="59">
        <v>1.5</v>
      </c>
      <c r="G359" s="35">
        <v>6</v>
      </c>
      <c r="H359" s="59">
        <v>9</v>
      </c>
      <c r="I359" s="59">
        <v>9.5250000000000004</v>
      </c>
      <c r="J359" s="35">
        <v>64</v>
      </c>
      <c r="K359" s="35" t="s">
        <v>105</v>
      </c>
      <c r="L359" s="35"/>
      <c r="M359" s="36" t="s">
        <v>76</v>
      </c>
      <c r="N359" s="36"/>
      <c r="O359" s="35">
        <v>40</v>
      </c>
      <c r="P359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7"/>
      <c r="V359" s="37"/>
      <c r="W359" s="38" t="s">
        <v>68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570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571</v>
      </c>
      <c r="B360" s="60" t="s">
        <v>572</v>
      </c>
      <c r="C360" s="34">
        <v>4301051897</v>
      </c>
      <c r="D360" s="558">
        <v>4607091384260</v>
      </c>
      <c r="E360" s="559"/>
      <c r="F360" s="59">
        <v>1.5</v>
      </c>
      <c r="G360" s="35">
        <v>6</v>
      </c>
      <c r="H360" s="59">
        <v>9</v>
      </c>
      <c r="I360" s="59">
        <v>9.5190000000000001</v>
      </c>
      <c r="J360" s="35">
        <v>64</v>
      </c>
      <c r="K360" s="35" t="s">
        <v>105</v>
      </c>
      <c r="L360" s="35"/>
      <c r="M360" s="36" t="s">
        <v>76</v>
      </c>
      <c r="N360" s="36"/>
      <c r="O360" s="35">
        <v>40</v>
      </c>
      <c r="P360" s="87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7"/>
      <c r="V360" s="37"/>
      <c r="W360" s="38" t="s">
        <v>68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IFERROR(IF(Y360=0,"",ROUNDUP(Y360/H360,0)*0.01898),"")</f>
        <v/>
      </c>
      <c r="AA360" s="65"/>
      <c r="AB360" s="66"/>
      <c r="AC360" s="423" t="s">
        <v>573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idden="1" x14ac:dyDescent="0.2">
      <c r="A361" s="566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53" t="s">
        <v>70</v>
      </c>
      <c r="Q361" s="554"/>
      <c r="R361" s="554"/>
      <c r="S361" s="554"/>
      <c r="T361" s="554"/>
      <c r="U361" s="554"/>
      <c r="V361" s="555"/>
      <c r="W361" s="40" t="s">
        <v>71</v>
      </c>
      <c r="X361" s="41">
        <f>IFERROR(X359/H359,"0")+IFERROR(X360/H360,"0")</f>
        <v>0</v>
      </c>
      <c r="Y361" s="41">
        <f>IFERROR(Y359/H359,"0")+IFERROR(Y360/H360,"0")</f>
        <v>0</v>
      </c>
      <c r="Z361" s="41">
        <f>IFERROR(IF(Z359="",0,Z359),"0")+IFERROR(IF(Z360="",0,Z360),"0")</f>
        <v>0</v>
      </c>
      <c r="AA361" s="64"/>
      <c r="AB361" s="64"/>
      <c r="AC361" s="64"/>
    </row>
    <row r="362" spans="1:68" hidden="1" x14ac:dyDescent="0.2">
      <c r="A362" s="557"/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67"/>
      <c r="P362" s="553" t="s">
        <v>70</v>
      </c>
      <c r="Q362" s="554"/>
      <c r="R362" s="554"/>
      <c r="S362" s="554"/>
      <c r="T362" s="554"/>
      <c r="U362" s="554"/>
      <c r="V362" s="555"/>
      <c r="W362" s="40" t="s">
        <v>68</v>
      </c>
      <c r="X362" s="41">
        <f>IFERROR(SUM(X359:X360),"0")</f>
        <v>0</v>
      </c>
      <c r="Y362" s="41">
        <f>IFERROR(SUM(Y359:Y360),"0")</f>
        <v>0</v>
      </c>
      <c r="Z362" s="40"/>
      <c r="AA362" s="64"/>
      <c r="AB362" s="64"/>
      <c r="AC362" s="64"/>
    </row>
    <row r="363" spans="1:68" ht="14.25" hidden="1" customHeight="1" x14ac:dyDescent="0.25">
      <c r="A363" s="556" t="s">
        <v>164</v>
      </c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57"/>
      <c r="P363" s="557"/>
      <c r="Q363" s="557"/>
      <c r="R363" s="557"/>
      <c r="S363" s="557"/>
      <c r="T363" s="557"/>
      <c r="U363" s="557"/>
      <c r="V363" s="557"/>
      <c r="W363" s="557"/>
      <c r="X363" s="557"/>
      <c r="Y363" s="557"/>
      <c r="Z363" s="557"/>
      <c r="AA363" s="63"/>
      <c r="AB363" s="63"/>
      <c r="AC363" s="63"/>
    </row>
    <row r="364" spans="1:68" ht="16.5" customHeight="1" x14ac:dyDescent="0.25">
      <c r="A364" s="60" t="s">
        <v>574</v>
      </c>
      <c r="B364" s="60" t="s">
        <v>575</v>
      </c>
      <c r="C364" s="34">
        <v>4301060524</v>
      </c>
      <c r="D364" s="558">
        <v>4607091384673</v>
      </c>
      <c r="E364" s="559"/>
      <c r="F364" s="59">
        <v>1.5</v>
      </c>
      <c r="G364" s="35">
        <v>6</v>
      </c>
      <c r="H364" s="59">
        <v>9</v>
      </c>
      <c r="I364" s="59">
        <v>9.5190000000000001</v>
      </c>
      <c r="J364" s="35">
        <v>64</v>
      </c>
      <c r="K364" s="35" t="s">
        <v>105</v>
      </c>
      <c r="L364" s="35"/>
      <c r="M364" s="36" t="s">
        <v>76</v>
      </c>
      <c r="N364" s="36"/>
      <c r="O364" s="35">
        <v>40</v>
      </c>
      <c r="P364" s="818" t="s">
        <v>576</v>
      </c>
      <c r="Q364" s="564"/>
      <c r="R364" s="564"/>
      <c r="S364" s="564"/>
      <c r="T364" s="565"/>
      <c r="U364" s="37"/>
      <c r="V364" s="37"/>
      <c r="W364" s="38" t="s">
        <v>68</v>
      </c>
      <c r="X364" s="56">
        <v>100</v>
      </c>
      <c r="Y364" s="53">
        <f>IFERROR(IF(X364="",0,CEILING((X364/$H364),1)*$H364),"")</f>
        <v>108</v>
      </c>
      <c r="Z364" s="39">
        <f>IFERROR(IF(Y364=0,"",ROUNDUP(Y364/H364,0)*0.01898),"")</f>
        <v>0.22776000000000002</v>
      </c>
      <c r="AA364" s="65"/>
      <c r="AB364" s="66"/>
      <c r="AC364" s="425" t="s">
        <v>577</v>
      </c>
      <c r="AG364" s="75"/>
      <c r="AJ364" s="79"/>
      <c r="AK364" s="79">
        <v>0</v>
      </c>
      <c r="BB364" s="426" t="s">
        <v>1</v>
      </c>
      <c r="BM364" s="75">
        <f>IFERROR(X364*I364/H364,"0")</f>
        <v>105.76666666666667</v>
      </c>
      <c r="BN364" s="75">
        <f>IFERROR(Y364*I364/H364,"0")</f>
        <v>114.22799999999999</v>
      </c>
      <c r="BO364" s="75">
        <f>IFERROR(1/J364*(X364/H364),"0")</f>
        <v>0.1736111111111111</v>
      </c>
      <c r="BP364" s="75">
        <f>IFERROR(1/J364*(Y364/H364),"0")</f>
        <v>0.1875</v>
      </c>
    </row>
    <row r="365" spans="1:68" x14ac:dyDescent="0.2">
      <c r="A365" s="566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53" t="s">
        <v>70</v>
      </c>
      <c r="Q365" s="554"/>
      <c r="R365" s="554"/>
      <c r="S365" s="554"/>
      <c r="T365" s="554"/>
      <c r="U365" s="554"/>
      <c r="V365" s="555"/>
      <c r="W365" s="40" t="s">
        <v>71</v>
      </c>
      <c r="X365" s="41">
        <f>IFERROR(X364/H364,"0")</f>
        <v>11.111111111111111</v>
      </c>
      <c r="Y365" s="41">
        <f>IFERROR(Y364/H364,"0")</f>
        <v>12</v>
      </c>
      <c r="Z365" s="41">
        <f>IFERROR(IF(Z364="",0,Z364),"0")</f>
        <v>0.22776000000000002</v>
      </c>
      <c r="AA365" s="64"/>
      <c r="AB365" s="64"/>
      <c r="AC365" s="64"/>
    </row>
    <row r="366" spans="1:68" x14ac:dyDescent="0.2">
      <c r="A366" s="557"/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67"/>
      <c r="P366" s="553" t="s">
        <v>70</v>
      </c>
      <c r="Q366" s="554"/>
      <c r="R366" s="554"/>
      <c r="S366" s="554"/>
      <c r="T366" s="554"/>
      <c r="U366" s="554"/>
      <c r="V366" s="555"/>
      <c r="W366" s="40" t="s">
        <v>68</v>
      </c>
      <c r="X366" s="41">
        <f>IFERROR(SUM(X364:X364),"0")</f>
        <v>100</v>
      </c>
      <c r="Y366" s="41">
        <f>IFERROR(SUM(Y364:Y364),"0")</f>
        <v>108</v>
      </c>
      <c r="Z366" s="40"/>
      <c r="AA366" s="64"/>
      <c r="AB366" s="64"/>
      <c r="AC366" s="64"/>
    </row>
    <row r="367" spans="1:68" ht="16.5" hidden="1" customHeight="1" x14ac:dyDescent="0.25">
      <c r="A367" s="562" t="s">
        <v>578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62"/>
      <c r="AB367" s="62"/>
      <c r="AC367" s="62"/>
    </row>
    <row r="368" spans="1:68" ht="14.25" hidden="1" customHeight="1" x14ac:dyDescent="0.25">
      <c r="A368" s="556" t="s">
        <v>102</v>
      </c>
      <c r="B368" s="557"/>
      <c r="C368" s="557"/>
      <c r="D368" s="557"/>
      <c r="E368" s="557"/>
      <c r="F368" s="557"/>
      <c r="G368" s="557"/>
      <c r="H368" s="557"/>
      <c r="I368" s="557"/>
      <c r="J368" s="557"/>
      <c r="K368" s="557"/>
      <c r="L368" s="557"/>
      <c r="M368" s="557"/>
      <c r="N368" s="557"/>
      <c r="O368" s="557"/>
      <c r="P368" s="557"/>
      <c r="Q368" s="557"/>
      <c r="R368" s="557"/>
      <c r="S368" s="557"/>
      <c r="T368" s="557"/>
      <c r="U368" s="557"/>
      <c r="V368" s="557"/>
      <c r="W368" s="557"/>
      <c r="X368" s="557"/>
      <c r="Y368" s="557"/>
      <c r="Z368" s="557"/>
      <c r="AA368" s="63"/>
      <c r="AB368" s="63"/>
      <c r="AC368" s="63"/>
    </row>
    <row r="369" spans="1:68" ht="37.5" hidden="1" customHeight="1" x14ac:dyDescent="0.25">
      <c r="A369" s="60" t="s">
        <v>579</v>
      </c>
      <c r="B369" s="60" t="s">
        <v>580</v>
      </c>
      <c r="C369" s="34">
        <v>4301011873</v>
      </c>
      <c r="D369" s="558">
        <v>4680115881907</v>
      </c>
      <c r="E369" s="559"/>
      <c r="F369" s="59">
        <v>1.8</v>
      </c>
      <c r="G369" s="35">
        <v>6</v>
      </c>
      <c r="H369" s="59">
        <v>10.8</v>
      </c>
      <c r="I369" s="59">
        <v>11.234999999999999</v>
      </c>
      <c r="J369" s="35">
        <v>64</v>
      </c>
      <c r="K369" s="35" t="s">
        <v>105</v>
      </c>
      <c r="L369" s="35"/>
      <c r="M369" s="36" t="s">
        <v>67</v>
      </c>
      <c r="N369" s="36"/>
      <c r="O369" s="35">
        <v>60</v>
      </c>
      <c r="P369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7"/>
      <c r="V369" s="37"/>
      <c r="W369" s="38" t="s">
        <v>68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27" t="s">
        <v>581</v>
      </c>
      <c r="AG369" s="75"/>
      <c r="AJ369" s="79"/>
      <c r="AK369" s="79">
        <v>0</v>
      </c>
      <c r="BB369" s="428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hidden="1" customHeight="1" x14ac:dyDescent="0.25">
      <c r="A370" s="60" t="s">
        <v>582</v>
      </c>
      <c r="B370" s="60" t="s">
        <v>583</v>
      </c>
      <c r="C370" s="34">
        <v>4301011875</v>
      </c>
      <c r="D370" s="558">
        <v>4680115884885</v>
      </c>
      <c r="E370" s="559"/>
      <c r="F370" s="59">
        <v>0.8</v>
      </c>
      <c r="G370" s="35">
        <v>15</v>
      </c>
      <c r="H370" s="59">
        <v>12</v>
      </c>
      <c r="I370" s="59">
        <v>12.435</v>
      </c>
      <c r="J370" s="35">
        <v>64</v>
      </c>
      <c r="K370" s="35" t="s">
        <v>105</v>
      </c>
      <c r="L370" s="35"/>
      <c r="M370" s="36" t="s">
        <v>67</v>
      </c>
      <c r="N370" s="36"/>
      <c r="O370" s="35">
        <v>60</v>
      </c>
      <c r="P370" s="8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4"/>
      <c r="R370" s="564"/>
      <c r="S370" s="564"/>
      <c r="T370" s="565"/>
      <c r="U370" s="37"/>
      <c r="V370" s="37"/>
      <c r="W370" s="38" t="s">
        <v>68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29" t="s">
        <v>584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37.5" hidden="1" customHeight="1" x14ac:dyDescent="0.25">
      <c r="A371" s="60" t="s">
        <v>585</v>
      </c>
      <c r="B371" s="60" t="s">
        <v>586</v>
      </c>
      <c r="C371" s="34">
        <v>4301011871</v>
      </c>
      <c r="D371" s="558">
        <v>4680115884908</v>
      </c>
      <c r="E371" s="559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110</v>
      </c>
      <c r="L371" s="35"/>
      <c r="M371" s="36" t="s">
        <v>67</v>
      </c>
      <c r="N371" s="36"/>
      <c r="O371" s="35">
        <v>60</v>
      </c>
      <c r="P371" s="6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4"/>
      <c r="R371" s="564"/>
      <c r="S371" s="564"/>
      <c r="T371" s="565"/>
      <c r="U371" s="37"/>
      <c r="V371" s="37"/>
      <c r="W371" s="38" t="s">
        <v>68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IFERROR(IF(Y371=0,"",ROUNDUP(Y371/H371,0)*0.00902),"")</f>
        <v/>
      </c>
      <c r="AA371" s="65"/>
      <c r="AB371" s="66"/>
      <c r="AC371" s="431" t="s">
        <v>584</v>
      </c>
      <c r="AG371" s="75"/>
      <c r="AJ371" s="79"/>
      <c r="AK371" s="79">
        <v>0</v>
      </c>
      <c r="BB371" s="432" t="s">
        <v>1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hidden="1" x14ac:dyDescent="0.2">
      <c r="A372" s="566"/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67"/>
      <c r="P372" s="553" t="s">
        <v>70</v>
      </c>
      <c r="Q372" s="554"/>
      <c r="R372" s="554"/>
      <c r="S372" s="554"/>
      <c r="T372" s="554"/>
      <c r="U372" s="554"/>
      <c r="V372" s="555"/>
      <c r="W372" s="40" t="s">
        <v>71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hidden="1" x14ac:dyDescent="0.2">
      <c r="A373" s="557"/>
      <c r="B373" s="557"/>
      <c r="C373" s="557"/>
      <c r="D373" s="557"/>
      <c r="E373" s="557"/>
      <c r="F373" s="557"/>
      <c r="G373" s="557"/>
      <c r="H373" s="557"/>
      <c r="I373" s="557"/>
      <c r="J373" s="557"/>
      <c r="K373" s="557"/>
      <c r="L373" s="557"/>
      <c r="M373" s="557"/>
      <c r="N373" s="557"/>
      <c r="O373" s="567"/>
      <c r="P373" s="553" t="s">
        <v>70</v>
      </c>
      <c r="Q373" s="554"/>
      <c r="R373" s="554"/>
      <c r="S373" s="554"/>
      <c r="T373" s="554"/>
      <c r="U373" s="554"/>
      <c r="V373" s="555"/>
      <c r="W373" s="40" t="s">
        <v>68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14.25" hidden="1" customHeight="1" x14ac:dyDescent="0.25">
      <c r="A374" s="556" t="s">
        <v>63</v>
      </c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57"/>
      <c r="P374" s="557"/>
      <c r="Q374" s="557"/>
      <c r="R374" s="557"/>
      <c r="S374" s="557"/>
      <c r="T374" s="557"/>
      <c r="U374" s="557"/>
      <c r="V374" s="557"/>
      <c r="W374" s="557"/>
      <c r="X374" s="557"/>
      <c r="Y374" s="557"/>
      <c r="Z374" s="557"/>
      <c r="AA374" s="63"/>
      <c r="AB374" s="63"/>
      <c r="AC374" s="63"/>
    </row>
    <row r="375" spans="1:68" ht="27" hidden="1" customHeight="1" x14ac:dyDescent="0.25">
      <c r="A375" s="60" t="s">
        <v>587</v>
      </c>
      <c r="B375" s="60" t="s">
        <v>588</v>
      </c>
      <c r="C375" s="34">
        <v>4301031303</v>
      </c>
      <c r="D375" s="558">
        <v>4607091384802</v>
      </c>
      <c r="E375" s="559"/>
      <c r="F375" s="59">
        <v>0.73</v>
      </c>
      <c r="G375" s="35">
        <v>6</v>
      </c>
      <c r="H375" s="59">
        <v>4.38</v>
      </c>
      <c r="I375" s="59">
        <v>4.6500000000000004</v>
      </c>
      <c r="J375" s="35">
        <v>132</v>
      </c>
      <c r="K375" s="35" t="s">
        <v>110</v>
      </c>
      <c r="L375" s="35"/>
      <c r="M375" s="36" t="s">
        <v>67</v>
      </c>
      <c r="N375" s="36"/>
      <c r="O375" s="35">
        <v>35</v>
      </c>
      <c r="P375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4"/>
      <c r="R375" s="564"/>
      <c r="S375" s="564"/>
      <c r="T375" s="565"/>
      <c r="U375" s="37"/>
      <c r="V375" s="37"/>
      <c r="W375" s="38" t="s">
        <v>68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/>
      <c r="AB375" s="66"/>
      <c r="AC375" s="433" t="s">
        <v>589</v>
      </c>
      <c r="AG375" s="75"/>
      <c r="AJ375" s="79"/>
      <c r="AK375" s="79">
        <v>0</v>
      </c>
      <c r="BB375" s="434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idden="1" x14ac:dyDescent="0.2">
      <c r="A376" s="566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53" t="s">
        <v>70</v>
      </c>
      <c r="Q376" s="554"/>
      <c r="R376" s="554"/>
      <c r="S376" s="554"/>
      <c r="T376" s="554"/>
      <c r="U376" s="554"/>
      <c r="V376" s="555"/>
      <c r="W376" s="40" t="s">
        <v>71</v>
      </c>
      <c r="X376" s="41">
        <f>IFERROR(X375/H375,"0")</f>
        <v>0</v>
      </c>
      <c r="Y376" s="41">
        <f>IFERROR(Y375/H375,"0")</f>
        <v>0</v>
      </c>
      <c r="Z376" s="41">
        <f>IFERROR(IF(Z375="",0,Z375),"0")</f>
        <v>0</v>
      </c>
      <c r="AA376" s="64"/>
      <c r="AB376" s="64"/>
      <c r="AC376" s="64"/>
    </row>
    <row r="377" spans="1:68" hidden="1" x14ac:dyDescent="0.2">
      <c r="A377" s="557"/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67"/>
      <c r="P377" s="553" t="s">
        <v>70</v>
      </c>
      <c r="Q377" s="554"/>
      <c r="R377" s="554"/>
      <c r="S377" s="554"/>
      <c r="T377" s="554"/>
      <c r="U377" s="554"/>
      <c r="V377" s="555"/>
      <c r="W377" s="40" t="s">
        <v>68</v>
      </c>
      <c r="X377" s="41">
        <f>IFERROR(SUM(X375:X375),"0")</f>
        <v>0</v>
      </c>
      <c r="Y377" s="41">
        <f>IFERROR(SUM(Y375:Y375),"0")</f>
        <v>0</v>
      </c>
      <c r="Z377" s="40"/>
      <c r="AA377" s="64"/>
      <c r="AB377" s="64"/>
      <c r="AC377" s="64"/>
    </row>
    <row r="378" spans="1:68" ht="14.25" hidden="1" customHeight="1" x14ac:dyDescent="0.25">
      <c r="A378" s="556" t="s">
        <v>72</v>
      </c>
      <c r="B378" s="557"/>
      <c r="C378" s="557"/>
      <c r="D378" s="557"/>
      <c r="E378" s="557"/>
      <c r="F378" s="557"/>
      <c r="G378" s="557"/>
      <c r="H378" s="557"/>
      <c r="I378" s="557"/>
      <c r="J378" s="557"/>
      <c r="K378" s="557"/>
      <c r="L378" s="557"/>
      <c r="M378" s="557"/>
      <c r="N378" s="557"/>
      <c r="O378" s="557"/>
      <c r="P378" s="557"/>
      <c r="Q378" s="557"/>
      <c r="R378" s="557"/>
      <c r="S378" s="557"/>
      <c r="T378" s="557"/>
      <c r="U378" s="557"/>
      <c r="V378" s="557"/>
      <c r="W378" s="557"/>
      <c r="X378" s="557"/>
      <c r="Y378" s="557"/>
      <c r="Z378" s="557"/>
      <c r="AA378" s="63"/>
      <c r="AB378" s="63"/>
      <c r="AC378" s="63"/>
    </row>
    <row r="379" spans="1:68" ht="27" customHeight="1" x14ac:dyDescent="0.25">
      <c r="A379" s="60" t="s">
        <v>590</v>
      </c>
      <c r="B379" s="60" t="s">
        <v>591</v>
      </c>
      <c r="C379" s="34">
        <v>4301051899</v>
      </c>
      <c r="D379" s="558">
        <v>4607091384246</v>
      </c>
      <c r="E379" s="559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105</v>
      </c>
      <c r="L379" s="35"/>
      <c r="M379" s="36" t="s">
        <v>76</v>
      </c>
      <c r="N379" s="36"/>
      <c r="O379" s="35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4"/>
      <c r="R379" s="564"/>
      <c r="S379" s="564"/>
      <c r="T379" s="565"/>
      <c r="U379" s="37"/>
      <c r="V379" s="37"/>
      <c r="W379" s="38" t="s">
        <v>68</v>
      </c>
      <c r="X379" s="56">
        <v>800</v>
      </c>
      <c r="Y379" s="53">
        <f>IFERROR(IF(X379="",0,CEILING((X379/$H379),1)*$H379),"")</f>
        <v>801</v>
      </c>
      <c r="Z379" s="39">
        <f>IFERROR(IF(Y379=0,"",ROUNDUP(Y379/H379,0)*0.01898),"")</f>
        <v>1.6892199999999999</v>
      </c>
      <c r="AA379" s="65"/>
      <c r="AB379" s="66"/>
      <c r="AC379" s="435" t="s">
        <v>592</v>
      </c>
      <c r="AG379" s="75"/>
      <c r="AJ379" s="79"/>
      <c r="AK379" s="79">
        <v>0</v>
      </c>
      <c r="BB379" s="436" t="s">
        <v>1</v>
      </c>
      <c r="BM379" s="75">
        <f>IFERROR(X379*I379/H379,"0")</f>
        <v>846.13333333333333</v>
      </c>
      <c r="BN379" s="75">
        <f>IFERROR(Y379*I379/H379,"0")</f>
        <v>847.19100000000003</v>
      </c>
      <c r="BO379" s="75">
        <f>IFERROR(1/J379*(X379/H379),"0")</f>
        <v>1.3888888888888888</v>
      </c>
      <c r="BP379" s="75">
        <f>IFERROR(1/J379*(Y379/H379),"0")</f>
        <v>1.390625</v>
      </c>
    </row>
    <row r="380" spans="1:68" ht="27" customHeight="1" x14ac:dyDescent="0.25">
      <c r="A380" s="60" t="s">
        <v>593</v>
      </c>
      <c r="B380" s="60" t="s">
        <v>594</v>
      </c>
      <c r="C380" s="34">
        <v>4301051660</v>
      </c>
      <c r="D380" s="558">
        <v>4607091384253</v>
      </c>
      <c r="E380" s="559"/>
      <c r="F380" s="59">
        <v>0.4</v>
      </c>
      <c r="G380" s="35">
        <v>6</v>
      </c>
      <c r="H380" s="59">
        <v>2.4</v>
      </c>
      <c r="I380" s="59">
        <v>2.6640000000000001</v>
      </c>
      <c r="J380" s="35">
        <v>182</v>
      </c>
      <c r="K380" s="35" t="s">
        <v>75</v>
      </c>
      <c r="L380" s="35"/>
      <c r="M380" s="36" t="s">
        <v>76</v>
      </c>
      <c r="N380" s="36"/>
      <c r="O380" s="35">
        <v>40</v>
      </c>
      <c r="P380" s="72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4"/>
      <c r="R380" s="564"/>
      <c r="S380" s="564"/>
      <c r="T380" s="565"/>
      <c r="U380" s="37"/>
      <c r="V380" s="37"/>
      <c r="W380" s="38" t="s">
        <v>68</v>
      </c>
      <c r="X380" s="56">
        <v>200</v>
      </c>
      <c r="Y380" s="53">
        <f>IFERROR(IF(X380="",0,CEILING((X380/$H380),1)*$H380),"")</f>
        <v>201.6</v>
      </c>
      <c r="Z380" s="39">
        <f>IFERROR(IF(Y380=0,"",ROUNDUP(Y380/H380,0)*0.00651),"")</f>
        <v>0.54683999999999999</v>
      </c>
      <c r="AA380" s="65"/>
      <c r="AB380" s="66"/>
      <c r="AC380" s="437" t="s">
        <v>592</v>
      </c>
      <c r="AG380" s="75"/>
      <c r="AJ380" s="79"/>
      <c r="AK380" s="79">
        <v>0</v>
      </c>
      <c r="BB380" s="438" t="s">
        <v>1</v>
      </c>
      <c r="BM380" s="75">
        <f>IFERROR(X380*I380/H380,"0")</f>
        <v>222.00000000000003</v>
      </c>
      <c r="BN380" s="75">
        <f>IFERROR(Y380*I380/H380,"0")</f>
        <v>223.77600000000001</v>
      </c>
      <c r="BO380" s="75">
        <f>IFERROR(1/J380*(X380/H380),"0")</f>
        <v>0.45787545787545797</v>
      </c>
      <c r="BP380" s="75">
        <f>IFERROR(1/J380*(Y380/H380),"0")</f>
        <v>0.46153846153846156</v>
      </c>
    </row>
    <row r="381" spans="1:68" x14ac:dyDescent="0.2">
      <c r="A381" s="566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53" t="s">
        <v>70</v>
      </c>
      <c r="Q381" s="554"/>
      <c r="R381" s="554"/>
      <c r="S381" s="554"/>
      <c r="T381" s="554"/>
      <c r="U381" s="554"/>
      <c r="V381" s="555"/>
      <c r="W381" s="40" t="s">
        <v>71</v>
      </c>
      <c r="X381" s="41">
        <f>IFERROR(X379/H379,"0")+IFERROR(X380/H380,"0")</f>
        <v>172.22222222222223</v>
      </c>
      <c r="Y381" s="41">
        <f>IFERROR(Y379/H379,"0")+IFERROR(Y380/H380,"0")</f>
        <v>173</v>
      </c>
      <c r="Z381" s="41">
        <f>IFERROR(IF(Z379="",0,Z379),"0")+IFERROR(IF(Z380="",0,Z380),"0")</f>
        <v>2.2360600000000002</v>
      </c>
      <c r="AA381" s="64"/>
      <c r="AB381" s="64"/>
      <c r="AC381" s="64"/>
    </row>
    <row r="382" spans="1:68" x14ac:dyDescent="0.2">
      <c r="A382" s="557"/>
      <c r="B382" s="557"/>
      <c r="C382" s="557"/>
      <c r="D382" s="557"/>
      <c r="E382" s="557"/>
      <c r="F382" s="557"/>
      <c r="G382" s="557"/>
      <c r="H382" s="557"/>
      <c r="I382" s="557"/>
      <c r="J382" s="557"/>
      <c r="K382" s="557"/>
      <c r="L382" s="557"/>
      <c r="M382" s="557"/>
      <c r="N382" s="557"/>
      <c r="O382" s="567"/>
      <c r="P382" s="553" t="s">
        <v>70</v>
      </c>
      <c r="Q382" s="554"/>
      <c r="R382" s="554"/>
      <c r="S382" s="554"/>
      <c r="T382" s="554"/>
      <c r="U382" s="554"/>
      <c r="V382" s="555"/>
      <c r="W382" s="40" t="s">
        <v>68</v>
      </c>
      <c r="X382" s="41">
        <f>IFERROR(SUM(X379:X380),"0")</f>
        <v>1000</v>
      </c>
      <c r="Y382" s="41">
        <f>IFERROR(SUM(Y379:Y380),"0")</f>
        <v>1002.6</v>
      </c>
      <c r="Z382" s="40"/>
      <c r="AA382" s="64"/>
      <c r="AB382" s="64"/>
      <c r="AC382" s="64"/>
    </row>
    <row r="383" spans="1:68" ht="14.25" hidden="1" customHeight="1" x14ac:dyDescent="0.25">
      <c r="A383" s="556" t="s">
        <v>164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63"/>
      <c r="AB383" s="63"/>
      <c r="AC383" s="63"/>
    </row>
    <row r="384" spans="1:68" ht="27" hidden="1" customHeight="1" x14ac:dyDescent="0.25">
      <c r="A384" s="60" t="s">
        <v>595</v>
      </c>
      <c r="B384" s="60" t="s">
        <v>596</v>
      </c>
      <c r="C384" s="34">
        <v>4301060441</v>
      </c>
      <c r="D384" s="558">
        <v>4607091389357</v>
      </c>
      <c r="E384" s="559"/>
      <c r="F384" s="59">
        <v>1.5</v>
      </c>
      <c r="G384" s="35">
        <v>6</v>
      </c>
      <c r="H384" s="59">
        <v>9</v>
      </c>
      <c r="I384" s="59">
        <v>9.4350000000000005</v>
      </c>
      <c r="J384" s="35">
        <v>64</v>
      </c>
      <c r="K384" s="35" t="s">
        <v>105</v>
      </c>
      <c r="L384" s="35"/>
      <c r="M384" s="36" t="s">
        <v>76</v>
      </c>
      <c r="N384" s="36"/>
      <c r="O384" s="35">
        <v>40</v>
      </c>
      <c r="P384" s="56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4"/>
      <c r="R384" s="564"/>
      <c r="S384" s="564"/>
      <c r="T384" s="565"/>
      <c r="U384" s="37"/>
      <c r="V384" s="37"/>
      <c r="W384" s="38" t="s">
        <v>68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/>
      <c r="AB384" s="66"/>
      <c r="AC384" s="439" t="s">
        <v>597</v>
      </c>
      <c r="AG384" s="75"/>
      <c r="AJ384" s="79"/>
      <c r="AK384" s="79">
        <v>0</v>
      </c>
      <c r="BB384" s="440" t="s">
        <v>1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idden="1" x14ac:dyDescent="0.2">
      <c r="A385" s="566"/>
      <c r="B385" s="557"/>
      <c r="C385" s="557"/>
      <c r="D385" s="557"/>
      <c r="E385" s="557"/>
      <c r="F385" s="557"/>
      <c r="G385" s="557"/>
      <c r="H385" s="557"/>
      <c r="I385" s="557"/>
      <c r="J385" s="557"/>
      <c r="K385" s="557"/>
      <c r="L385" s="557"/>
      <c r="M385" s="557"/>
      <c r="N385" s="557"/>
      <c r="O385" s="567"/>
      <c r="P385" s="553" t="s">
        <v>70</v>
      </c>
      <c r="Q385" s="554"/>
      <c r="R385" s="554"/>
      <c r="S385" s="554"/>
      <c r="T385" s="554"/>
      <c r="U385" s="554"/>
      <c r="V385" s="555"/>
      <c r="W385" s="40" t="s">
        <v>71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hidden="1" x14ac:dyDescent="0.2">
      <c r="A386" s="557"/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67"/>
      <c r="P386" s="553" t="s">
        <v>70</v>
      </c>
      <c r="Q386" s="554"/>
      <c r="R386" s="554"/>
      <c r="S386" s="554"/>
      <c r="T386" s="554"/>
      <c r="U386" s="554"/>
      <c r="V386" s="555"/>
      <c r="W386" s="40" t="s">
        <v>68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27.75" hidden="1" customHeight="1" x14ac:dyDescent="0.2">
      <c r="A387" s="597" t="s">
        <v>598</v>
      </c>
      <c r="B387" s="598"/>
      <c r="C387" s="598"/>
      <c r="D387" s="598"/>
      <c r="E387" s="598"/>
      <c r="F387" s="598"/>
      <c r="G387" s="598"/>
      <c r="H387" s="598"/>
      <c r="I387" s="598"/>
      <c r="J387" s="598"/>
      <c r="K387" s="598"/>
      <c r="L387" s="598"/>
      <c r="M387" s="598"/>
      <c r="N387" s="598"/>
      <c r="O387" s="598"/>
      <c r="P387" s="598"/>
      <c r="Q387" s="598"/>
      <c r="R387" s="598"/>
      <c r="S387" s="598"/>
      <c r="T387" s="598"/>
      <c r="U387" s="598"/>
      <c r="V387" s="598"/>
      <c r="W387" s="598"/>
      <c r="X387" s="598"/>
      <c r="Y387" s="598"/>
      <c r="Z387" s="598"/>
      <c r="AA387" s="52"/>
      <c r="AB387" s="52"/>
      <c r="AC387" s="52"/>
    </row>
    <row r="388" spans="1:68" ht="16.5" hidden="1" customHeight="1" x14ac:dyDescent="0.25">
      <c r="A388" s="562" t="s">
        <v>599</v>
      </c>
      <c r="B388" s="557"/>
      <c r="C388" s="557"/>
      <c r="D388" s="557"/>
      <c r="E388" s="557"/>
      <c r="F388" s="557"/>
      <c r="G388" s="557"/>
      <c r="H388" s="557"/>
      <c r="I388" s="557"/>
      <c r="J388" s="557"/>
      <c r="K388" s="557"/>
      <c r="L388" s="557"/>
      <c r="M388" s="557"/>
      <c r="N388" s="557"/>
      <c r="O388" s="557"/>
      <c r="P388" s="557"/>
      <c r="Q388" s="557"/>
      <c r="R388" s="557"/>
      <c r="S388" s="557"/>
      <c r="T388" s="557"/>
      <c r="U388" s="557"/>
      <c r="V388" s="557"/>
      <c r="W388" s="557"/>
      <c r="X388" s="557"/>
      <c r="Y388" s="557"/>
      <c r="Z388" s="557"/>
      <c r="AA388" s="62"/>
      <c r="AB388" s="62"/>
      <c r="AC388" s="62"/>
    </row>
    <row r="389" spans="1:68" ht="14.25" hidden="1" customHeight="1" x14ac:dyDescent="0.25">
      <c r="A389" s="556" t="s">
        <v>63</v>
      </c>
      <c r="B389" s="557"/>
      <c r="C389" s="557"/>
      <c r="D389" s="557"/>
      <c r="E389" s="557"/>
      <c r="F389" s="557"/>
      <c r="G389" s="557"/>
      <c r="H389" s="557"/>
      <c r="I389" s="557"/>
      <c r="J389" s="557"/>
      <c r="K389" s="557"/>
      <c r="L389" s="557"/>
      <c r="M389" s="557"/>
      <c r="N389" s="557"/>
      <c r="O389" s="557"/>
      <c r="P389" s="557"/>
      <c r="Q389" s="557"/>
      <c r="R389" s="557"/>
      <c r="S389" s="557"/>
      <c r="T389" s="557"/>
      <c r="U389" s="557"/>
      <c r="V389" s="557"/>
      <c r="W389" s="557"/>
      <c r="X389" s="557"/>
      <c r="Y389" s="557"/>
      <c r="Z389" s="557"/>
      <c r="AA389" s="63"/>
      <c r="AB389" s="63"/>
      <c r="AC389" s="63"/>
    </row>
    <row r="390" spans="1:68" ht="27" hidden="1" customHeight="1" x14ac:dyDescent="0.25">
      <c r="A390" s="60" t="s">
        <v>600</v>
      </c>
      <c r="B390" s="60" t="s">
        <v>601</v>
      </c>
      <c r="C390" s="34">
        <v>4301031405</v>
      </c>
      <c r="D390" s="558">
        <v>4680115886100</v>
      </c>
      <c r="E390" s="559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110</v>
      </c>
      <c r="L390" s="35"/>
      <c r="M390" s="36" t="s">
        <v>67</v>
      </c>
      <c r="N390" s="36"/>
      <c r="O390" s="35">
        <v>50</v>
      </c>
      <c r="P390" s="7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4"/>
      <c r="R390" s="564"/>
      <c r="S390" s="564"/>
      <c r="T390" s="565"/>
      <c r="U390" s="37"/>
      <c r="V390" s="37"/>
      <c r="W390" s="38" t="s">
        <v>68</v>
      </c>
      <c r="X390" s="56">
        <v>0</v>
      </c>
      <c r="Y390" s="53">
        <f t="shared" ref="Y390:Y399" si="48">IFERROR(IF(X390="",0,CEILING((X390/$H390),1)*$H390),"")</f>
        <v>0</v>
      </c>
      <c r="Z390" s="39" t="str">
        <f>IFERROR(IF(Y390=0,"",ROUNDUP(Y390/H390,0)*0.00902),"")</f>
        <v/>
      </c>
      <c r="AA390" s="65"/>
      <c r="AB390" s="66"/>
      <c r="AC390" s="441" t="s">
        <v>602</v>
      </c>
      <c r="AG390" s="75"/>
      <c r="AJ390" s="79"/>
      <c r="AK390" s="79">
        <v>0</v>
      </c>
      <c r="BB390" s="442" t="s">
        <v>1</v>
      </c>
      <c r="BM390" s="75">
        <f t="shared" ref="BM390:BM399" si="49">IFERROR(X390*I390/H390,"0")</f>
        <v>0</v>
      </c>
      <c r="BN390" s="75">
        <f t="shared" ref="BN390:BN399" si="50">IFERROR(Y390*I390/H390,"0")</f>
        <v>0</v>
      </c>
      <c r="BO390" s="75">
        <f t="shared" ref="BO390:BO399" si="51">IFERROR(1/J390*(X390/H390),"0")</f>
        <v>0</v>
      </c>
      <c r="BP390" s="75">
        <f t="shared" ref="BP390:BP399" si="52">IFERROR(1/J390*(Y390/H390),"0")</f>
        <v>0</v>
      </c>
    </row>
    <row r="391" spans="1:68" ht="27" customHeight="1" x14ac:dyDescent="0.25">
      <c r="A391" s="60" t="s">
        <v>603</v>
      </c>
      <c r="B391" s="60" t="s">
        <v>604</v>
      </c>
      <c r="C391" s="34">
        <v>4301031406</v>
      </c>
      <c r="D391" s="558">
        <v>4680115886117</v>
      </c>
      <c r="E391" s="559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110</v>
      </c>
      <c r="L391" s="35"/>
      <c r="M391" s="36" t="s">
        <v>67</v>
      </c>
      <c r="N391" s="36"/>
      <c r="O391" s="35">
        <v>50</v>
      </c>
      <c r="P391" s="56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4"/>
      <c r="R391" s="564"/>
      <c r="S391" s="564"/>
      <c r="T391" s="565"/>
      <c r="U391" s="37"/>
      <c r="V391" s="37"/>
      <c r="W391" s="38" t="s">
        <v>68</v>
      </c>
      <c r="X391" s="56">
        <v>50</v>
      </c>
      <c r="Y391" s="53">
        <f t="shared" si="48"/>
        <v>54</v>
      </c>
      <c r="Z391" s="39">
        <f>IFERROR(IF(Y391=0,"",ROUNDUP(Y391/H391,0)*0.00902),"")</f>
        <v>9.0200000000000002E-2</v>
      </c>
      <c r="AA391" s="65"/>
      <c r="AB391" s="66"/>
      <c r="AC391" s="443" t="s">
        <v>605</v>
      </c>
      <c r="AG391" s="75"/>
      <c r="AJ391" s="79"/>
      <c r="AK391" s="79">
        <v>0</v>
      </c>
      <c r="BB391" s="444" t="s">
        <v>1</v>
      </c>
      <c r="BM391" s="75">
        <f t="shared" si="49"/>
        <v>51.944444444444443</v>
      </c>
      <c r="BN391" s="75">
        <f t="shared" si="50"/>
        <v>56.099999999999994</v>
      </c>
      <c r="BO391" s="75">
        <f t="shared" si="51"/>
        <v>7.0145903479236812E-2</v>
      </c>
      <c r="BP391" s="75">
        <f t="shared" si="52"/>
        <v>7.575757575757576E-2</v>
      </c>
    </row>
    <row r="392" spans="1:68" ht="27" hidden="1" customHeight="1" x14ac:dyDescent="0.25">
      <c r="A392" s="60" t="s">
        <v>603</v>
      </c>
      <c r="B392" s="60" t="s">
        <v>606</v>
      </c>
      <c r="C392" s="34">
        <v>4301031382</v>
      </c>
      <c r="D392" s="558">
        <v>4680115886117</v>
      </c>
      <c r="E392" s="559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110</v>
      </c>
      <c r="L392" s="35"/>
      <c r="M392" s="36" t="s">
        <v>67</v>
      </c>
      <c r="N392" s="36"/>
      <c r="O392" s="35">
        <v>50</v>
      </c>
      <c r="P392" s="57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7"/>
      <c r="V392" s="37"/>
      <c r="W392" s="38" t="s">
        <v>68</v>
      </c>
      <c r="X392" s="56">
        <v>0</v>
      </c>
      <c r="Y392" s="53">
        <f t="shared" si="48"/>
        <v>0</v>
      </c>
      <c r="Z392" s="39" t="str">
        <f>IFERROR(IF(Y392=0,"",ROUNDUP(Y392/H392,0)*0.00902),"")</f>
        <v/>
      </c>
      <c r="AA392" s="65"/>
      <c r="AB392" s="66"/>
      <c r="AC392" s="445" t="s">
        <v>605</v>
      </c>
      <c r="AG392" s="75"/>
      <c r="AJ392" s="79"/>
      <c r="AK392" s="79">
        <v>0</v>
      </c>
      <c r="BB392" s="446" t="s">
        <v>1</v>
      </c>
      <c r="BM392" s="75">
        <f t="shared" si="49"/>
        <v>0</v>
      </c>
      <c r="BN392" s="75">
        <f t="shared" si="50"/>
        <v>0</v>
      </c>
      <c r="BO392" s="75">
        <f t="shared" si="51"/>
        <v>0</v>
      </c>
      <c r="BP392" s="75">
        <f t="shared" si="52"/>
        <v>0</v>
      </c>
    </row>
    <row r="393" spans="1:68" ht="27" hidden="1" customHeight="1" x14ac:dyDescent="0.25">
      <c r="A393" s="60" t="s">
        <v>607</v>
      </c>
      <c r="B393" s="60" t="s">
        <v>608</v>
      </c>
      <c r="C393" s="34">
        <v>4301031402</v>
      </c>
      <c r="D393" s="558">
        <v>4680115886124</v>
      </c>
      <c r="E393" s="559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110</v>
      </c>
      <c r="L393" s="35"/>
      <c r="M393" s="36" t="s">
        <v>67</v>
      </c>
      <c r="N393" s="36"/>
      <c r="O393" s="35">
        <v>50</v>
      </c>
      <c r="P393" s="7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4"/>
      <c r="R393" s="564"/>
      <c r="S393" s="564"/>
      <c r="T393" s="565"/>
      <c r="U393" s="37"/>
      <c r="V393" s="37"/>
      <c r="W393" s="38" t="s">
        <v>68</v>
      </c>
      <c r="X393" s="56">
        <v>0</v>
      </c>
      <c r="Y393" s="53">
        <f t="shared" si="48"/>
        <v>0</v>
      </c>
      <c r="Z393" s="39" t="str">
        <f>IFERROR(IF(Y393=0,"",ROUNDUP(Y393/H393,0)*0.00902),"")</f>
        <v/>
      </c>
      <c r="AA393" s="65"/>
      <c r="AB393" s="66"/>
      <c r="AC393" s="447" t="s">
        <v>609</v>
      </c>
      <c r="AG393" s="75"/>
      <c r="AJ393" s="79"/>
      <c r="AK393" s="79">
        <v>0</v>
      </c>
      <c r="BB393" s="448" t="s">
        <v>1</v>
      </c>
      <c r="BM393" s="75">
        <f t="shared" si="49"/>
        <v>0</v>
      </c>
      <c r="BN393" s="75">
        <f t="shared" si="50"/>
        <v>0</v>
      </c>
      <c r="BO393" s="75">
        <f t="shared" si="51"/>
        <v>0</v>
      </c>
      <c r="BP393" s="75">
        <f t="shared" si="52"/>
        <v>0</v>
      </c>
    </row>
    <row r="394" spans="1:68" ht="27" hidden="1" customHeight="1" x14ac:dyDescent="0.25">
      <c r="A394" s="60" t="s">
        <v>610</v>
      </c>
      <c r="B394" s="60" t="s">
        <v>611</v>
      </c>
      <c r="C394" s="34">
        <v>4301031366</v>
      </c>
      <c r="D394" s="558">
        <v>4680115883147</v>
      </c>
      <c r="E394" s="559"/>
      <c r="F394" s="59">
        <v>0.28000000000000003</v>
      </c>
      <c r="G394" s="35">
        <v>6</v>
      </c>
      <c r="H394" s="59">
        <v>1.68</v>
      </c>
      <c r="I394" s="59">
        <v>1.81</v>
      </c>
      <c r="J394" s="35">
        <v>234</v>
      </c>
      <c r="K394" s="35" t="s">
        <v>66</v>
      </c>
      <c r="L394" s="35"/>
      <c r="M394" s="36" t="s">
        <v>67</v>
      </c>
      <c r="N394" s="36"/>
      <c r="O394" s="35">
        <v>50</v>
      </c>
      <c r="P394" s="62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4"/>
      <c r="R394" s="564"/>
      <c r="S394" s="564"/>
      <c r="T394" s="565"/>
      <c r="U394" s="37"/>
      <c r="V394" s="37"/>
      <c r="W394" s="38" t="s">
        <v>68</v>
      </c>
      <c r="X394" s="56">
        <v>0</v>
      </c>
      <c r="Y394" s="53">
        <f t="shared" si="48"/>
        <v>0</v>
      </c>
      <c r="Z394" s="39" t="str">
        <f t="shared" ref="Z394:Z399" si="53">IFERROR(IF(Y394=0,"",ROUNDUP(Y394/H394,0)*0.00502),"")</f>
        <v/>
      </c>
      <c r="AA394" s="65"/>
      <c r="AB394" s="66"/>
      <c r="AC394" s="449" t="s">
        <v>602</v>
      </c>
      <c r="AG394" s="75"/>
      <c r="AJ394" s="79"/>
      <c r="AK394" s="79">
        <v>0</v>
      </c>
      <c r="BB394" s="450" t="s">
        <v>1</v>
      </c>
      <c r="BM394" s="75">
        <f t="shared" si="49"/>
        <v>0</v>
      </c>
      <c r="BN394" s="75">
        <f t="shared" si="50"/>
        <v>0</v>
      </c>
      <c r="BO394" s="75">
        <f t="shared" si="51"/>
        <v>0</v>
      </c>
      <c r="BP394" s="75">
        <f t="shared" si="52"/>
        <v>0</v>
      </c>
    </row>
    <row r="395" spans="1:68" ht="27" hidden="1" customHeight="1" x14ac:dyDescent="0.25">
      <c r="A395" s="60" t="s">
        <v>612</v>
      </c>
      <c r="B395" s="60" t="s">
        <v>613</v>
      </c>
      <c r="C395" s="34">
        <v>4301031362</v>
      </c>
      <c r="D395" s="558">
        <v>4607091384338</v>
      </c>
      <c r="E395" s="559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66</v>
      </c>
      <c r="L395" s="35"/>
      <c r="M395" s="36" t="s">
        <v>67</v>
      </c>
      <c r="N395" s="36"/>
      <c r="O395" s="35">
        <v>50</v>
      </c>
      <c r="P395" s="7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4"/>
      <c r="R395" s="564"/>
      <c r="S395" s="564"/>
      <c r="T395" s="565"/>
      <c r="U395" s="37"/>
      <c r="V395" s="37"/>
      <c r="W395" s="38" t="s">
        <v>68</v>
      </c>
      <c r="X395" s="56">
        <v>0</v>
      </c>
      <c r="Y395" s="53">
        <f t="shared" si="48"/>
        <v>0</v>
      </c>
      <c r="Z395" s="39" t="str">
        <f t="shared" si="53"/>
        <v/>
      </c>
      <c r="AA395" s="65"/>
      <c r="AB395" s="66"/>
      <c r="AC395" s="451" t="s">
        <v>602</v>
      </c>
      <c r="AG395" s="75"/>
      <c r="AJ395" s="79"/>
      <c r="AK395" s="79">
        <v>0</v>
      </c>
      <c r="BB395" s="452" t="s">
        <v>1</v>
      </c>
      <c r="BM395" s="75">
        <f t="shared" si="49"/>
        <v>0</v>
      </c>
      <c r="BN395" s="75">
        <f t="shared" si="50"/>
        <v>0</v>
      </c>
      <c r="BO395" s="75">
        <f t="shared" si="51"/>
        <v>0</v>
      </c>
      <c r="BP395" s="75">
        <f t="shared" si="52"/>
        <v>0</v>
      </c>
    </row>
    <row r="396" spans="1:68" ht="37.5" hidden="1" customHeight="1" x14ac:dyDescent="0.25">
      <c r="A396" s="60" t="s">
        <v>614</v>
      </c>
      <c r="B396" s="60" t="s">
        <v>615</v>
      </c>
      <c r="C396" s="34">
        <v>4301031361</v>
      </c>
      <c r="D396" s="558">
        <v>4607091389524</v>
      </c>
      <c r="E396" s="559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66</v>
      </c>
      <c r="L396" s="35"/>
      <c r="M396" s="36" t="s">
        <v>67</v>
      </c>
      <c r="N396" s="36"/>
      <c r="O396" s="35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4"/>
      <c r="R396" s="564"/>
      <c r="S396" s="564"/>
      <c r="T396" s="565"/>
      <c r="U396" s="37"/>
      <c r="V396" s="37"/>
      <c r="W396" s="38" t="s">
        <v>68</v>
      </c>
      <c r="X396" s="56">
        <v>0</v>
      </c>
      <c r="Y396" s="53">
        <f t="shared" si="48"/>
        <v>0</v>
      </c>
      <c r="Z396" s="39" t="str">
        <f t="shared" si="53"/>
        <v/>
      </c>
      <c r="AA396" s="65"/>
      <c r="AB396" s="66"/>
      <c r="AC396" s="453" t="s">
        <v>616</v>
      </c>
      <c r="AG396" s="75"/>
      <c r="AJ396" s="79"/>
      <c r="AK396" s="79">
        <v>0</v>
      </c>
      <c r="BB396" s="454" t="s">
        <v>1</v>
      </c>
      <c r="BM396" s="75">
        <f t="shared" si="49"/>
        <v>0</v>
      </c>
      <c r="BN396" s="75">
        <f t="shared" si="50"/>
        <v>0</v>
      </c>
      <c r="BO396" s="75">
        <f t="shared" si="51"/>
        <v>0</v>
      </c>
      <c r="BP396" s="75">
        <f t="shared" si="52"/>
        <v>0</v>
      </c>
    </row>
    <row r="397" spans="1:68" ht="27" hidden="1" customHeight="1" x14ac:dyDescent="0.25">
      <c r="A397" s="60" t="s">
        <v>617</v>
      </c>
      <c r="B397" s="60" t="s">
        <v>618</v>
      </c>
      <c r="C397" s="34">
        <v>4301031364</v>
      </c>
      <c r="D397" s="558">
        <v>4680115883161</v>
      </c>
      <c r="E397" s="559"/>
      <c r="F397" s="59">
        <v>0.28000000000000003</v>
      </c>
      <c r="G397" s="35">
        <v>6</v>
      </c>
      <c r="H397" s="59">
        <v>1.68</v>
      </c>
      <c r="I397" s="59">
        <v>1.81</v>
      </c>
      <c r="J397" s="35">
        <v>234</v>
      </c>
      <c r="K397" s="35" t="s">
        <v>66</v>
      </c>
      <c r="L397" s="35"/>
      <c r="M397" s="36" t="s">
        <v>67</v>
      </c>
      <c r="N397" s="36"/>
      <c r="O397" s="35">
        <v>50</v>
      </c>
      <c r="P397" s="6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4"/>
      <c r="R397" s="564"/>
      <c r="S397" s="564"/>
      <c r="T397" s="565"/>
      <c r="U397" s="37"/>
      <c r="V397" s="37"/>
      <c r="W397" s="38" t="s">
        <v>68</v>
      </c>
      <c r="X397" s="56">
        <v>0</v>
      </c>
      <c r="Y397" s="53">
        <f t="shared" si="48"/>
        <v>0</v>
      </c>
      <c r="Z397" s="39" t="str">
        <f t="shared" si="53"/>
        <v/>
      </c>
      <c r="AA397" s="65"/>
      <c r="AB397" s="66"/>
      <c r="AC397" s="455" t="s">
        <v>619</v>
      </c>
      <c r="AG397" s="75"/>
      <c r="AJ397" s="79"/>
      <c r="AK397" s="79">
        <v>0</v>
      </c>
      <c r="BB397" s="456" t="s">
        <v>1</v>
      </c>
      <c r="BM397" s="75">
        <f t="shared" si="49"/>
        <v>0</v>
      </c>
      <c r="BN397" s="75">
        <f t="shared" si="50"/>
        <v>0</v>
      </c>
      <c r="BO397" s="75">
        <f t="shared" si="51"/>
        <v>0</v>
      </c>
      <c r="BP397" s="75">
        <f t="shared" si="52"/>
        <v>0</v>
      </c>
    </row>
    <row r="398" spans="1:68" ht="27" hidden="1" customHeight="1" x14ac:dyDescent="0.25">
      <c r="A398" s="60" t="s">
        <v>620</v>
      </c>
      <c r="B398" s="60" t="s">
        <v>621</v>
      </c>
      <c r="C398" s="34">
        <v>4301031358</v>
      </c>
      <c r="D398" s="558">
        <v>4607091389531</v>
      </c>
      <c r="E398" s="559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66</v>
      </c>
      <c r="L398" s="35"/>
      <c r="M398" s="36" t="s">
        <v>67</v>
      </c>
      <c r="N398" s="36"/>
      <c r="O398" s="35">
        <v>50</v>
      </c>
      <c r="P398" s="7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4"/>
      <c r="R398" s="564"/>
      <c r="S398" s="564"/>
      <c r="T398" s="565"/>
      <c r="U398" s="37"/>
      <c r="V398" s="37"/>
      <c r="W398" s="38" t="s">
        <v>68</v>
      </c>
      <c r="X398" s="56">
        <v>0</v>
      </c>
      <c r="Y398" s="53">
        <f t="shared" si="48"/>
        <v>0</v>
      </c>
      <c r="Z398" s="39" t="str">
        <f t="shared" si="53"/>
        <v/>
      </c>
      <c r="AA398" s="65"/>
      <c r="AB398" s="66"/>
      <c r="AC398" s="457" t="s">
        <v>622</v>
      </c>
      <c r="AG398" s="75"/>
      <c r="AJ398" s="79"/>
      <c r="AK398" s="79">
        <v>0</v>
      </c>
      <c r="BB398" s="458" t="s">
        <v>1</v>
      </c>
      <c r="BM398" s="75">
        <f t="shared" si="49"/>
        <v>0</v>
      </c>
      <c r="BN398" s="75">
        <f t="shared" si="50"/>
        <v>0</v>
      </c>
      <c r="BO398" s="75">
        <f t="shared" si="51"/>
        <v>0</v>
      </c>
      <c r="BP398" s="75">
        <f t="shared" si="52"/>
        <v>0</v>
      </c>
    </row>
    <row r="399" spans="1:68" ht="37.5" hidden="1" customHeight="1" x14ac:dyDescent="0.25">
      <c r="A399" s="60" t="s">
        <v>623</v>
      </c>
      <c r="B399" s="60" t="s">
        <v>624</v>
      </c>
      <c r="C399" s="34">
        <v>4301031360</v>
      </c>
      <c r="D399" s="558">
        <v>4607091384345</v>
      </c>
      <c r="E399" s="559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66</v>
      </c>
      <c r="L399" s="35"/>
      <c r="M399" s="36" t="s">
        <v>67</v>
      </c>
      <c r="N399" s="36"/>
      <c r="O399" s="35">
        <v>50</v>
      </c>
      <c r="P399" s="7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4"/>
      <c r="R399" s="564"/>
      <c r="S399" s="564"/>
      <c r="T399" s="565"/>
      <c r="U399" s="37"/>
      <c r="V399" s="37"/>
      <c r="W399" s="38" t="s">
        <v>68</v>
      </c>
      <c r="X399" s="56">
        <v>0</v>
      </c>
      <c r="Y399" s="53">
        <f t="shared" si="48"/>
        <v>0</v>
      </c>
      <c r="Z399" s="39" t="str">
        <f t="shared" si="53"/>
        <v/>
      </c>
      <c r="AA399" s="65"/>
      <c r="AB399" s="66"/>
      <c r="AC399" s="459" t="s">
        <v>619</v>
      </c>
      <c r="AG399" s="75"/>
      <c r="AJ399" s="79"/>
      <c r="AK399" s="79">
        <v>0</v>
      </c>
      <c r="BB399" s="460" t="s">
        <v>1</v>
      </c>
      <c r="BM399" s="75">
        <f t="shared" si="49"/>
        <v>0</v>
      </c>
      <c r="BN399" s="75">
        <f t="shared" si="50"/>
        <v>0</v>
      </c>
      <c r="BO399" s="75">
        <f t="shared" si="51"/>
        <v>0</v>
      </c>
      <c r="BP399" s="75">
        <f t="shared" si="52"/>
        <v>0</v>
      </c>
    </row>
    <row r="400" spans="1:68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53" t="s">
        <v>70</v>
      </c>
      <c r="Q400" s="554"/>
      <c r="R400" s="554"/>
      <c r="S400" s="554"/>
      <c r="T400" s="554"/>
      <c r="U400" s="554"/>
      <c r="V400" s="555"/>
      <c r="W400" s="40" t="s">
        <v>71</v>
      </c>
      <c r="X400" s="41">
        <f>IFERROR(X390/H390,"0")+IFERROR(X391/H391,"0")+IFERROR(X392/H392,"0")+IFERROR(X393/H393,"0")+IFERROR(X394/H394,"0")+IFERROR(X395/H395,"0")+IFERROR(X396/H396,"0")+IFERROR(X397/H397,"0")+IFERROR(X398/H398,"0")+IFERROR(X399/H399,"0")</f>
        <v>9.2592592592592595</v>
      </c>
      <c r="Y400" s="41">
        <f>IFERROR(Y390/H390,"0")+IFERROR(Y391/H391,"0")+IFERROR(Y392/H392,"0")+IFERROR(Y393/H393,"0")+IFERROR(Y394/H394,"0")+IFERROR(Y395/H395,"0")+IFERROR(Y396/H396,"0")+IFERROR(Y397/H397,"0")+IFERROR(Y398/H398,"0")+IFERROR(Y399/H399,"0")</f>
        <v>10</v>
      </c>
      <c r="Z400" s="4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9.0200000000000002E-2</v>
      </c>
      <c r="AA400" s="64"/>
      <c r="AB400" s="64"/>
      <c r="AC400" s="64"/>
    </row>
    <row r="401" spans="1:68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53" t="s">
        <v>70</v>
      </c>
      <c r="Q401" s="554"/>
      <c r="R401" s="554"/>
      <c r="S401" s="554"/>
      <c r="T401" s="554"/>
      <c r="U401" s="554"/>
      <c r="V401" s="555"/>
      <c r="W401" s="40" t="s">
        <v>68</v>
      </c>
      <c r="X401" s="41">
        <f>IFERROR(SUM(X390:X399),"0")</f>
        <v>50</v>
      </c>
      <c r="Y401" s="41">
        <f>IFERROR(SUM(Y390:Y399),"0")</f>
        <v>54</v>
      </c>
      <c r="Z401" s="40"/>
      <c r="AA401" s="64"/>
      <c r="AB401" s="64"/>
      <c r="AC401" s="64"/>
    </row>
    <row r="402" spans="1:68" ht="14.25" hidden="1" customHeight="1" x14ac:dyDescent="0.25">
      <c r="A402" s="556" t="s">
        <v>72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63"/>
      <c r="AB402" s="63"/>
      <c r="AC402" s="63"/>
    </row>
    <row r="403" spans="1:68" ht="27" hidden="1" customHeight="1" x14ac:dyDescent="0.25">
      <c r="A403" s="60" t="s">
        <v>625</v>
      </c>
      <c r="B403" s="60" t="s">
        <v>626</v>
      </c>
      <c r="C403" s="34">
        <v>4301051284</v>
      </c>
      <c r="D403" s="558">
        <v>4607091384352</v>
      </c>
      <c r="E403" s="559"/>
      <c r="F403" s="59">
        <v>0.6</v>
      </c>
      <c r="G403" s="35">
        <v>4</v>
      </c>
      <c r="H403" s="59">
        <v>2.4</v>
      </c>
      <c r="I403" s="59">
        <v>2.6459999999999999</v>
      </c>
      <c r="J403" s="35">
        <v>132</v>
      </c>
      <c r="K403" s="35" t="s">
        <v>110</v>
      </c>
      <c r="L403" s="35"/>
      <c r="M403" s="36" t="s">
        <v>76</v>
      </c>
      <c r="N403" s="36"/>
      <c r="O403" s="35">
        <v>45</v>
      </c>
      <c r="P403" s="6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4"/>
      <c r="R403" s="564"/>
      <c r="S403" s="564"/>
      <c r="T403" s="565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IFERROR(IF(Y403=0,"",ROUNDUP(Y403/H403,0)*0.00902),"")</f>
        <v/>
      </c>
      <c r="AA403" s="65"/>
      <c r="AB403" s="66"/>
      <c r="AC403" s="461" t="s">
        <v>627</v>
      </c>
      <c r="AG403" s="75"/>
      <c r="AJ403" s="79"/>
      <c r="AK403" s="79">
        <v>0</v>
      </c>
      <c r="BB403" s="462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hidden="1" customHeight="1" x14ac:dyDescent="0.25">
      <c r="A404" s="60" t="s">
        <v>628</v>
      </c>
      <c r="B404" s="60" t="s">
        <v>629</v>
      </c>
      <c r="C404" s="34">
        <v>4301051431</v>
      </c>
      <c r="D404" s="558">
        <v>4607091389654</v>
      </c>
      <c r="E404" s="559"/>
      <c r="F404" s="59">
        <v>0.33</v>
      </c>
      <c r="G404" s="35">
        <v>6</v>
      </c>
      <c r="H404" s="59">
        <v>1.98</v>
      </c>
      <c r="I404" s="59">
        <v>2.238</v>
      </c>
      <c r="J404" s="35">
        <v>182</v>
      </c>
      <c r="K404" s="35" t="s">
        <v>75</v>
      </c>
      <c r="L404" s="35"/>
      <c r="M404" s="36" t="s">
        <v>76</v>
      </c>
      <c r="N404" s="36"/>
      <c r="O404" s="35">
        <v>45</v>
      </c>
      <c r="P404" s="5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4"/>
      <c r="R404" s="564"/>
      <c r="S404" s="564"/>
      <c r="T404" s="565"/>
      <c r="U404" s="37"/>
      <c r="V404" s="37"/>
      <c r="W404" s="38" t="s">
        <v>68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/>
      <c r="AB404" s="66"/>
      <c r="AC404" s="463" t="s">
        <v>630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idden="1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53" t="s">
        <v>70</v>
      </c>
      <c r="Q405" s="554"/>
      <c r="R405" s="554"/>
      <c r="S405" s="554"/>
      <c r="T405" s="554"/>
      <c r="U405" s="554"/>
      <c r="V405" s="555"/>
      <c r="W405" s="40" t="s">
        <v>71</v>
      </c>
      <c r="X405" s="41">
        <f>IFERROR(X403/H403,"0")+IFERROR(X404/H404,"0")</f>
        <v>0</v>
      </c>
      <c r="Y405" s="41">
        <f>IFERROR(Y403/H403,"0")+IFERROR(Y404/H404,"0")</f>
        <v>0</v>
      </c>
      <c r="Z405" s="41">
        <f>IFERROR(IF(Z403="",0,Z403),"0")+IFERROR(IF(Z404="",0,Z404),"0")</f>
        <v>0</v>
      </c>
      <c r="AA405" s="64"/>
      <c r="AB405" s="64"/>
      <c r="AC405" s="64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53" t="s">
        <v>70</v>
      </c>
      <c r="Q406" s="554"/>
      <c r="R406" s="554"/>
      <c r="S406" s="554"/>
      <c r="T406" s="554"/>
      <c r="U406" s="554"/>
      <c r="V406" s="555"/>
      <c r="W406" s="40" t="s">
        <v>68</v>
      </c>
      <c r="X406" s="41">
        <f>IFERROR(SUM(X403:X404),"0")</f>
        <v>0</v>
      </c>
      <c r="Y406" s="41">
        <f>IFERROR(SUM(Y403:Y404),"0")</f>
        <v>0</v>
      </c>
      <c r="Z406" s="40"/>
      <c r="AA406" s="64"/>
      <c r="AB406" s="64"/>
      <c r="AC406" s="64"/>
    </row>
    <row r="407" spans="1:68" ht="16.5" hidden="1" customHeight="1" x14ac:dyDescent="0.25">
      <c r="A407" s="562" t="s">
        <v>631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62"/>
      <c r="AB407" s="62"/>
      <c r="AC407" s="62"/>
    </row>
    <row r="408" spans="1:68" ht="14.25" hidden="1" customHeight="1" x14ac:dyDescent="0.25">
      <c r="A408" s="556" t="s">
        <v>134</v>
      </c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57"/>
      <c r="P408" s="557"/>
      <c r="Q408" s="557"/>
      <c r="R408" s="557"/>
      <c r="S408" s="557"/>
      <c r="T408" s="557"/>
      <c r="U408" s="557"/>
      <c r="V408" s="557"/>
      <c r="W408" s="557"/>
      <c r="X408" s="557"/>
      <c r="Y408" s="557"/>
      <c r="Z408" s="557"/>
      <c r="AA408" s="63"/>
      <c r="AB408" s="63"/>
      <c r="AC408" s="63"/>
    </row>
    <row r="409" spans="1:68" ht="27" hidden="1" customHeight="1" x14ac:dyDescent="0.25">
      <c r="A409" s="60" t="s">
        <v>632</v>
      </c>
      <c r="B409" s="60" t="s">
        <v>633</v>
      </c>
      <c r="C409" s="34">
        <v>4301020319</v>
      </c>
      <c r="D409" s="558">
        <v>4680115885240</v>
      </c>
      <c r="E409" s="559"/>
      <c r="F409" s="59">
        <v>0.35</v>
      </c>
      <c r="G409" s="35">
        <v>6</v>
      </c>
      <c r="H409" s="59">
        <v>2.1</v>
      </c>
      <c r="I409" s="59">
        <v>2.31</v>
      </c>
      <c r="J409" s="35">
        <v>182</v>
      </c>
      <c r="K409" s="35" t="s">
        <v>75</v>
      </c>
      <c r="L409" s="35"/>
      <c r="M409" s="36" t="s">
        <v>67</v>
      </c>
      <c r="N409" s="36"/>
      <c r="O409" s="35">
        <v>40</v>
      </c>
      <c r="P409" s="72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4"/>
      <c r="R409" s="564"/>
      <c r="S409" s="564"/>
      <c r="T409" s="565"/>
      <c r="U409" s="37"/>
      <c r="V409" s="37"/>
      <c r="W409" s="38" t="s">
        <v>68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/>
      <c r="AB409" s="66"/>
      <c r="AC409" s="465" t="s">
        <v>634</v>
      </c>
      <c r="AG409" s="75"/>
      <c r="AJ409" s="79"/>
      <c r="AK409" s="79">
        <v>0</v>
      </c>
      <c r="BB409" s="466" t="s">
        <v>1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idden="1" x14ac:dyDescent="0.2">
      <c r="A410" s="566"/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67"/>
      <c r="P410" s="553" t="s">
        <v>70</v>
      </c>
      <c r="Q410" s="554"/>
      <c r="R410" s="554"/>
      <c r="S410" s="554"/>
      <c r="T410" s="554"/>
      <c r="U410" s="554"/>
      <c r="V410" s="555"/>
      <c r="W410" s="40" t="s">
        <v>71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hidden="1" x14ac:dyDescent="0.2">
      <c r="A411" s="557"/>
      <c r="B411" s="557"/>
      <c r="C411" s="557"/>
      <c r="D411" s="557"/>
      <c r="E411" s="557"/>
      <c r="F411" s="557"/>
      <c r="G411" s="557"/>
      <c r="H411" s="557"/>
      <c r="I411" s="557"/>
      <c r="J411" s="557"/>
      <c r="K411" s="557"/>
      <c r="L411" s="557"/>
      <c r="M411" s="557"/>
      <c r="N411" s="557"/>
      <c r="O411" s="567"/>
      <c r="P411" s="553" t="s">
        <v>70</v>
      </c>
      <c r="Q411" s="554"/>
      <c r="R411" s="554"/>
      <c r="S411" s="554"/>
      <c r="T411" s="554"/>
      <c r="U411" s="554"/>
      <c r="V411" s="555"/>
      <c r="W411" s="40" t="s">
        <v>68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hidden="1" customHeight="1" x14ac:dyDescent="0.25">
      <c r="A412" s="556" t="s">
        <v>63</v>
      </c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57"/>
      <c r="P412" s="557"/>
      <c r="Q412" s="557"/>
      <c r="R412" s="557"/>
      <c r="S412" s="557"/>
      <c r="T412" s="557"/>
      <c r="U412" s="557"/>
      <c r="V412" s="557"/>
      <c r="W412" s="557"/>
      <c r="X412" s="557"/>
      <c r="Y412" s="557"/>
      <c r="Z412" s="557"/>
      <c r="AA412" s="63"/>
      <c r="AB412" s="63"/>
      <c r="AC412" s="63"/>
    </row>
    <row r="413" spans="1:68" ht="27" hidden="1" customHeight="1" x14ac:dyDescent="0.25">
      <c r="A413" s="60" t="s">
        <v>635</v>
      </c>
      <c r="B413" s="60" t="s">
        <v>636</v>
      </c>
      <c r="C413" s="34">
        <v>4301031403</v>
      </c>
      <c r="D413" s="558">
        <v>4680115886094</v>
      </c>
      <c r="E413" s="559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110</v>
      </c>
      <c r="L413" s="35"/>
      <c r="M413" s="36" t="s">
        <v>106</v>
      </c>
      <c r="N413" s="36"/>
      <c r="O413" s="35">
        <v>50</v>
      </c>
      <c r="P413" s="63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4"/>
      <c r="R413" s="564"/>
      <c r="S413" s="564"/>
      <c r="T413" s="565"/>
      <c r="U413" s="37"/>
      <c r="V413" s="37"/>
      <c r="W413" s="38" t="s">
        <v>68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67" t="s">
        <v>637</v>
      </c>
      <c r="AG413" s="75"/>
      <c r="AJ413" s="79"/>
      <c r="AK413" s="79">
        <v>0</v>
      </c>
      <c r="BB413" s="468" t="s">
        <v>1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hidden="1" customHeight="1" x14ac:dyDescent="0.25">
      <c r="A414" s="60" t="s">
        <v>638</v>
      </c>
      <c r="B414" s="60" t="s">
        <v>639</v>
      </c>
      <c r="C414" s="34">
        <v>4301031363</v>
      </c>
      <c r="D414" s="558">
        <v>4607091389425</v>
      </c>
      <c r="E414" s="559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66</v>
      </c>
      <c r="L414" s="35"/>
      <c r="M414" s="36" t="s">
        <v>67</v>
      </c>
      <c r="N414" s="36"/>
      <c r="O414" s="35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4"/>
      <c r="R414" s="564"/>
      <c r="S414" s="564"/>
      <c r="T414" s="565"/>
      <c r="U414" s="37"/>
      <c r="V414" s="37"/>
      <c r="W414" s="38" t="s">
        <v>68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69" t="s">
        <v>640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hidden="1" customHeight="1" x14ac:dyDescent="0.25">
      <c r="A415" s="60" t="s">
        <v>641</v>
      </c>
      <c r="B415" s="60" t="s">
        <v>642</v>
      </c>
      <c r="C415" s="34">
        <v>4301031373</v>
      </c>
      <c r="D415" s="558">
        <v>4680115880771</v>
      </c>
      <c r="E415" s="559"/>
      <c r="F415" s="59">
        <v>0.28000000000000003</v>
      </c>
      <c r="G415" s="35">
        <v>6</v>
      </c>
      <c r="H415" s="59">
        <v>1.68</v>
      </c>
      <c r="I415" s="59">
        <v>1.81</v>
      </c>
      <c r="J415" s="35">
        <v>234</v>
      </c>
      <c r="K415" s="35" t="s">
        <v>66</v>
      </c>
      <c r="L415" s="35"/>
      <c r="M415" s="36" t="s">
        <v>67</v>
      </c>
      <c r="N415" s="36"/>
      <c r="O415" s="35">
        <v>50</v>
      </c>
      <c r="P415" s="81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4"/>
      <c r="R415" s="564"/>
      <c r="S415" s="564"/>
      <c r="T415" s="565"/>
      <c r="U415" s="37"/>
      <c r="V415" s="37"/>
      <c r="W415" s="38" t="s">
        <v>68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643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hidden="1" customHeight="1" x14ac:dyDescent="0.25">
      <c r="A416" s="60" t="s">
        <v>644</v>
      </c>
      <c r="B416" s="60" t="s">
        <v>645</v>
      </c>
      <c r="C416" s="34">
        <v>4301031359</v>
      </c>
      <c r="D416" s="558">
        <v>4607091389500</v>
      </c>
      <c r="E416" s="559"/>
      <c r="F416" s="59">
        <v>0.35</v>
      </c>
      <c r="G416" s="35">
        <v>6</v>
      </c>
      <c r="H416" s="59">
        <v>2.1</v>
      </c>
      <c r="I416" s="59">
        <v>2.23</v>
      </c>
      <c r="J416" s="35">
        <v>234</v>
      </c>
      <c r="K416" s="35" t="s">
        <v>66</v>
      </c>
      <c r="L416" s="35"/>
      <c r="M416" s="36" t="s">
        <v>67</v>
      </c>
      <c r="N416" s="36"/>
      <c r="O416" s="35">
        <v>50</v>
      </c>
      <c r="P416" s="6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4"/>
      <c r="R416" s="564"/>
      <c r="S416" s="564"/>
      <c r="T416" s="565"/>
      <c r="U416" s="37"/>
      <c r="V416" s="37"/>
      <c r="W416" s="38" t="s">
        <v>68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643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idden="1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53" t="s">
        <v>70</v>
      </c>
      <c r="Q417" s="554"/>
      <c r="R417" s="554"/>
      <c r="S417" s="554"/>
      <c r="T417" s="554"/>
      <c r="U417" s="554"/>
      <c r="V417" s="555"/>
      <c r="W417" s="40" t="s">
        <v>71</v>
      </c>
      <c r="X417" s="41">
        <f>IFERROR(X413/H413,"0")+IFERROR(X414/H414,"0")+IFERROR(X415/H415,"0")+IFERROR(X416/H416,"0")</f>
        <v>0</v>
      </c>
      <c r="Y417" s="41">
        <f>IFERROR(Y413/H413,"0")+IFERROR(Y414/H414,"0")+IFERROR(Y415/H415,"0")+IFERROR(Y416/H416,"0")</f>
        <v>0</v>
      </c>
      <c r="Z417" s="41">
        <f>IFERROR(IF(Z413="",0,Z413),"0")+IFERROR(IF(Z414="",0,Z414),"0")+IFERROR(IF(Z415="",0,Z415),"0")+IFERROR(IF(Z416="",0,Z416),"0")</f>
        <v>0</v>
      </c>
      <c r="AA417" s="64"/>
      <c r="AB417" s="64"/>
      <c r="AC417" s="64"/>
    </row>
    <row r="418" spans="1:68" hidden="1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53" t="s">
        <v>70</v>
      </c>
      <c r="Q418" s="554"/>
      <c r="R418" s="554"/>
      <c r="S418" s="554"/>
      <c r="T418" s="554"/>
      <c r="U418" s="554"/>
      <c r="V418" s="555"/>
      <c r="W418" s="40" t="s">
        <v>68</v>
      </c>
      <c r="X418" s="41">
        <f>IFERROR(SUM(X413:X416),"0")</f>
        <v>0</v>
      </c>
      <c r="Y418" s="41">
        <f>IFERROR(SUM(Y413:Y416),"0")</f>
        <v>0</v>
      </c>
      <c r="Z418" s="40"/>
      <c r="AA418" s="64"/>
      <c r="AB418" s="64"/>
      <c r="AC418" s="64"/>
    </row>
    <row r="419" spans="1:68" ht="16.5" hidden="1" customHeight="1" x14ac:dyDescent="0.25">
      <c r="A419" s="562" t="s">
        <v>646</v>
      </c>
      <c r="B419" s="557"/>
      <c r="C419" s="557"/>
      <c r="D419" s="557"/>
      <c r="E419" s="557"/>
      <c r="F419" s="557"/>
      <c r="G419" s="557"/>
      <c r="H419" s="557"/>
      <c r="I419" s="557"/>
      <c r="J419" s="557"/>
      <c r="K419" s="557"/>
      <c r="L419" s="557"/>
      <c r="M419" s="557"/>
      <c r="N419" s="557"/>
      <c r="O419" s="557"/>
      <c r="P419" s="557"/>
      <c r="Q419" s="557"/>
      <c r="R419" s="557"/>
      <c r="S419" s="557"/>
      <c r="T419" s="557"/>
      <c r="U419" s="557"/>
      <c r="V419" s="557"/>
      <c r="W419" s="557"/>
      <c r="X419" s="557"/>
      <c r="Y419" s="557"/>
      <c r="Z419" s="557"/>
      <c r="AA419" s="62"/>
      <c r="AB419" s="62"/>
      <c r="AC419" s="62"/>
    </row>
    <row r="420" spans="1:68" ht="14.25" hidden="1" customHeight="1" x14ac:dyDescent="0.25">
      <c r="A420" s="556" t="s">
        <v>63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63"/>
      <c r="AB420" s="63"/>
      <c r="AC420" s="63"/>
    </row>
    <row r="421" spans="1:68" ht="27" hidden="1" customHeight="1" x14ac:dyDescent="0.25">
      <c r="A421" s="60" t="s">
        <v>647</v>
      </c>
      <c r="B421" s="60" t="s">
        <v>648</v>
      </c>
      <c r="C421" s="34">
        <v>4301031347</v>
      </c>
      <c r="D421" s="558">
        <v>4680115885110</v>
      </c>
      <c r="E421" s="559"/>
      <c r="F421" s="59">
        <v>0.2</v>
      </c>
      <c r="G421" s="35">
        <v>6</v>
      </c>
      <c r="H421" s="59">
        <v>1.2</v>
      </c>
      <c r="I421" s="59">
        <v>2.1</v>
      </c>
      <c r="J421" s="35">
        <v>182</v>
      </c>
      <c r="K421" s="35" t="s">
        <v>75</v>
      </c>
      <c r="L421" s="35"/>
      <c r="M421" s="36" t="s">
        <v>67</v>
      </c>
      <c r="N421" s="36"/>
      <c r="O421" s="35">
        <v>50</v>
      </c>
      <c r="P421" s="84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4"/>
      <c r="R421" s="564"/>
      <c r="S421" s="564"/>
      <c r="T421" s="565"/>
      <c r="U421" s="37"/>
      <c r="V421" s="37"/>
      <c r="W421" s="38" t="s">
        <v>68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IFERROR(IF(Y421=0,"",ROUNDUP(Y421/H421,0)*0.00651),"")</f>
        <v/>
      </c>
      <c r="AA421" s="65"/>
      <c r="AB421" s="66"/>
      <c r="AC421" s="475" t="s">
        <v>649</v>
      </c>
      <c r="AG421" s="75"/>
      <c r="AJ421" s="79"/>
      <c r="AK421" s="79">
        <v>0</v>
      </c>
      <c r="BB421" s="476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idden="1" x14ac:dyDescent="0.2">
      <c r="A422" s="566"/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67"/>
      <c r="P422" s="553" t="s">
        <v>70</v>
      </c>
      <c r="Q422" s="554"/>
      <c r="R422" s="554"/>
      <c r="S422" s="554"/>
      <c r="T422" s="554"/>
      <c r="U422" s="554"/>
      <c r="V422" s="555"/>
      <c r="W422" s="40" t="s">
        <v>71</v>
      </c>
      <c r="X422" s="41">
        <f>IFERROR(X421/H421,"0")</f>
        <v>0</v>
      </c>
      <c r="Y422" s="41">
        <f>IFERROR(Y421/H421,"0")</f>
        <v>0</v>
      </c>
      <c r="Z422" s="41">
        <f>IFERROR(IF(Z421="",0,Z421),"0")</f>
        <v>0</v>
      </c>
      <c r="AA422" s="64"/>
      <c r="AB422" s="64"/>
      <c r="AC422" s="64"/>
    </row>
    <row r="423" spans="1:68" hidden="1" x14ac:dyDescent="0.2">
      <c r="A423" s="557"/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67"/>
      <c r="P423" s="553" t="s">
        <v>70</v>
      </c>
      <c r="Q423" s="554"/>
      <c r="R423" s="554"/>
      <c r="S423" s="554"/>
      <c r="T423" s="554"/>
      <c r="U423" s="554"/>
      <c r="V423" s="555"/>
      <c r="W423" s="40" t="s">
        <v>68</v>
      </c>
      <c r="X423" s="41">
        <f>IFERROR(SUM(X421:X421),"0")</f>
        <v>0</v>
      </c>
      <c r="Y423" s="41">
        <f>IFERROR(SUM(Y421:Y421),"0")</f>
        <v>0</v>
      </c>
      <c r="Z423" s="40"/>
      <c r="AA423" s="64"/>
      <c r="AB423" s="64"/>
      <c r="AC423" s="64"/>
    </row>
    <row r="424" spans="1:68" ht="16.5" hidden="1" customHeight="1" x14ac:dyDescent="0.25">
      <c r="A424" s="562" t="s">
        <v>650</v>
      </c>
      <c r="B424" s="557"/>
      <c r="C424" s="557"/>
      <c r="D424" s="557"/>
      <c r="E424" s="557"/>
      <c r="F424" s="557"/>
      <c r="G424" s="557"/>
      <c r="H424" s="557"/>
      <c r="I424" s="557"/>
      <c r="J424" s="557"/>
      <c r="K424" s="557"/>
      <c r="L424" s="557"/>
      <c r="M424" s="557"/>
      <c r="N424" s="557"/>
      <c r="O424" s="557"/>
      <c r="P424" s="557"/>
      <c r="Q424" s="557"/>
      <c r="R424" s="557"/>
      <c r="S424" s="557"/>
      <c r="T424" s="557"/>
      <c r="U424" s="557"/>
      <c r="V424" s="557"/>
      <c r="W424" s="557"/>
      <c r="X424" s="557"/>
      <c r="Y424" s="557"/>
      <c r="Z424" s="557"/>
      <c r="AA424" s="62"/>
      <c r="AB424" s="62"/>
      <c r="AC424" s="62"/>
    </row>
    <row r="425" spans="1:68" ht="14.25" hidden="1" customHeight="1" x14ac:dyDescent="0.25">
      <c r="A425" s="556" t="s">
        <v>63</v>
      </c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57"/>
      <c r="P425" s="557"/>
      <c r="Q425" s="557"/>
      <c r="R425" s="557"/>
      <c r="S425" s="557"/>
      <c r="T425" s="557"/>
      <c r="U425" s="557"/>
      <c r="V425" s="557"/>
      <c r="W425" s="557"/>
      <c r="X425" s="557"/>
      <c r="Y425" s="557"/>
      <c r="Z425" s="557"/>
      <c r="AA425" s="63"/>
      <c r="AB425" s="63"/>
      <c r="AC425" s="63"/>
    </row>
    <row r="426" spans="1:68" ht="27" hidden="1" customHeight="1" x14ac:dyDescent="0.25">
      <c r="A426" s="60" t="s">
        <v>651</v>
      </c>
      <c r="B426" s="60" t="s">
        <v>652</v>
      </c>
      <c r="C426" s="34">
        <v>4301031261</v>
      </c>
      <c r="D426" s="558">
        <v>4680115885103</v>
      </c>
      <c r="E426" s="559"/>
      <c r="F426" s="59">
        <v>0.27</v>
      </c>
      <c r="G426" s="35">
        <v>6</v>
      </c>
      <c r="H426" s="59">
        <v>1.62</v>
      </c>
      <c r="I426" s="59">
        <v>1.8</v>
      </c>
      <c r="J426" s="35">
        <v>182</v>
      </c>
      <c r="K426" s="35" t="s">
        <v>75</v>
      </c>
      <c r="L426" s="35"/>
      <c r="M426" s="36" t="s">
        <v>67</v>
      </c>
      <c r="N426" s="36"/>
      <c r="O426" s="35">
        <v>40</v>
      </c>
      <c r="P426" s="6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4"/>
      <c r="R426" s="564"/>
      <c r="S426" s="564"/>
      <c r="T426" s="565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IFERROR(IF(Y426=0,"",ROUNDUP(Y426/H426,0)*0.00651),"")</f>
        <v/>
      </c>
      <c r="AA426" s="65"/>
      <c r="AB426" s="66"/>
      <c r="AC426" s="477" t="s">
        <v>653</v>
      </c>
      <c r="AG426" s="75"/>
      <c r="AJ426" s="79"/>
      <c r="AK426" s="79">
        <v>0</v>
      </c>
      <c r="BB426" s="478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idden="1" x14ac:dyDescent="0.2">
      <c r="A427" s="566"/>
      <c r="B427" s="557"/>
      <c r="C427" s="557"/>
      <c r="D427" s="557"/>
      <c r="E427" s="557"/>
      <c r="F427" s="557"/>
      <c r="G427" s="557"/>
      <c r="H427" s="557"/>
      <c r="I427" s="557"/>
      <c r="J427" s="557"/>
      <c r="K427" s="557"/>
      <c r="L427" s="557"/>
      <c r="M427" s="557"/>
      <c r="N427" s="557"/>
      <c r="O427" s="567"/>
      <c r="P427" s="553" t="s">
        <v>70</v>
      </c>
      <c r="Q427" s="554"/>
      <c r="R427" s="554"/>
      <c r="S427" s="554"/>
      <c r="T427" s="554"/>
      <c r="U427" s="554"/>
      <c r="V427" s="555"/>
      <c r="W427" s="40" t="s">
        <v>71</v>
      </c>
      <c r="X427" s="41">
        <f>IFERROR(X426/H426,"0")</f>
        <v>0</v>
      </c>
      <c r="Y427" s="41">
        <f>IFERROR(Y426/H426,"0")</f>
        <v>0</v>
      </c>
      <c r="Z427" s="41">
        <f>IFERROR(IF(Z426="",0,Z426),"0")</f>
        <v>0</v>
      </c>
      <c r="AA427" s="64"/>
      <c r="AB427" s="64"/>
      <c r="AC427" s="64"/>
    </row>
    <row r="428" spans="1:68" hidden="1" x14ac:dyDescent="0.2">
      <c r="A428" s="557"/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67"/>
      <c r="P428" s="553" t="s">
        <v>70</v>
      </c>
      <c r="Q428" s="554"/>
      <c r="R428" s="554"/>
      <c r="S428" s="554"/>
      <c r="T428" s="554"/>
      <c r="U428" s="554"/>
      <c r="V428" s="555"/>
      <c r="W428" s="40" t="s">
        <v>68</v>
      </c>
      <c r="X428" s="41">
        <f>IFERROR(SUM(X426:X426),"0")</f>
        <v>0</v>
      </c>
      <c r="Y428" s="41">
        <f>IFERROR(SUM(Y426:Y426),"0")</f>
        <v>0</v>
      </c>
      <c r="Z428" s="40"/>
      <c r="AA428" s="64"/>
      <c r="AB428" s="64"/>
      <c r="AC428" s="64"/>
    </row>
    <row r="429" spans="1:68" ht="27.75" hidden="1" customHeight="1" x14ac:dyDescent="0.2">
      <c r="A429" s="597" t="s">
        <v>654</v>
      </c>
      <c r="B429" s="598"/>
      <c r="C429" s="598"/>
      <c r="D429" s="598"/>
      <c r="E429" s="598"/>
      <c r="F429" s="598"/>
      <c r="G429" s="598"/>
      <c r="H429" s="598"/>
      <c r="I429" s="598"/>
      <c r="J429" s="598"/>
      <c r="K429" s="598"/>
      <c r="L429" s="598"/>
      <c r="M429" s="598"/>
      <c r="N429" s="598"/>
      <c r="O429" s="598"/>
      <c r="P429" s="598"/>
      <c r="Q429" s="598"/>
      <c r="R429" s="598"/>
      <c r="S429" s="598"/>
      <c r="T429" s="598"/>
      <c r="U429" s="598"/>
      <c r="V429" s="598"/>
      <c r="W429" s="598"/>
      <c r="X429" s="598"/>
      <c r="Y429" s="598"/>
      <c r="Z429" s="598"/>
      <c r="AA429" s="52"/>
      <c r="AB429" s="52"/>
      <c r="AC429" s="52"/>
    </row>
    <row r="430" spans="1:68" ht="16.5" hidden="1" customHeight="1" x14ac:dyDescent="0.25">
      <c r="A430" s="562" t="s">
        <v>654</v>
      </c>
      <c r="B430" s="557"/>
      <c r="C430" s="557"/>
      <c r="D430" s="557"/>
      <c r="E430" s="557"/>
      <c r="F430" s="557"/>
      <c r="G430" s="557"/>
      <c r="H430" s="557"/>
      <c r="I430" s="557"/>
      <c r="J430" s="557"/>
      <c r="K430" s="557"/>
      <c r="L430" s="557"/>
      <c r="M430" s="557"/>
      <c r="N430" s="557"/>
      <c r="O430" s="557"/>
      <c r="P430" s="557"/>
      <c r="Q430" s="557"/>
      <c r="R430" s="557"/>
      <c r="S430" s="557"/>
      <c r="T430" s="557"/>
      <c r="U430" s="557"/>
      <c r="V430" s="557"/>
      <c r="W430" s="557"/>
      <c r="X430" s="557"/>
      <c r="Y430" s="557"/>
      <c r="Z430" s="557"/>
      <c r="AA430" s="62"/>
      <c r="AB430" s="62"/>
      <c r="AC430" s="62"/>
    </row>
    <row r="431" spans="1:68" ht="14.25" hidden="1" customHeight="1" x14ac:dyDescent="0.25">
      <c r="A431" s="556" t="s">
        <v>102</v>
      </c>
      <c r="B431" s="557"/>
      <c r="C431" s="557"/>
      <c r="D431" s="557"/>
      <c r="E431" s="557"/>
      <c r="F431" s="557"/>
      <c r="G431" s="557"/>
      <c r="H431" s="557"/>
      <c r="I431" s="557"/>
      <c r="J431" s="557"/>
      <c r="K431" s="557"/>
      <c r="L431" s="557"/>
      <c r="M431" s="557"/>
      <c r="N431" s="557"/>
      <c r="O431" s="557"/>
      <c r="P431" s="557"/>
      <c r="Q431" s="557"/>
      <c r="R431" s="557"/>
      <c r="S431" s="557"/>
      <c r="T431" s="557"/>
      <c r="U431" s="557"/>
      <c r="V431" s="557"/>
      <c r="W431" s="557"/>
      <c r="X431" s="557"/>
      <c r="Y431" s="557"/>
      <c r="Z431" s="557"/>
      <c r="AA431" s="63"/>
      <c r="AB431" s="63"/>
      <c r="AC431" s="63"/>
    </row>
    <row r="432" spans="1:68" ht="27" hidden="1" customHeight="1" x14ac:dyDescent="0.25">
      <c r="A432" s="60" t="s">
        <v>655</v>
      </c>
      <c r="B432" s="60" t="s">
        <v>656</v>
      </c>
      <c r="C432" s="34">
        <v>4301011795</v>
      </c>
      <c r="D432" s="558">
        <v>4607091389067</v>
      </c>
      <c r="E432" s="559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105</v>
      </c>
      <c r="L432" s="35"/>
      <c r="M432" s="36" t="s">
        <v>106</v>
      </c>
      <c r="N432" s="36"/>
      <c r="O432" s="35">
        <v>60</v>
      </c>
      <c r="P432" s="5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4"/>
      <c r="R432" s="564"/>
      <c r="S432" s="564"/>
      <c r="T432" s="565"/>
      <c r="U432" s="37"/>
      <c r="V432" s="37"/>
      <c r="W432" s="38" t="s">
        <v>68</v>
      </c>
      <c r="X432" s="56">
        <v>0</v>
      </c>
      <c r="Y432" s="53">
        <f t="shared" ref="Y432:Y443" si="54">IFERROR(IF(X432="",0,CEILING((X432/$H432),1)*$H432),"")</f>
        <v>0</v>
      </c>
      <c r="Z432" s="39" t="str">
        <f t="shared" ref="Z432:Z437" si="55">IFERROR(IF(Y432=0,"",ROUNDUP(Y432/H432,0)*0.01196),"")</f>
        <v/>
      </c>
      <c r="AA432" s="65"/>
      <c r="AB432" s="66"/>
      <c r="AC432" s="479" t="s">
        <v>657</v>
      </c>
      <c r="AG432" s="75"/>
      <c r="AJ432" s="79"/>
      <c r="AK432" s="79">
        <v>0</v>
      </c>
      <c r="BB432" s="480" t="s">
        <v>1</v>
      </c>
      <c r="BM432" s="75">
        <f t="shared" ref="BM432:BM443" si="56">IFERROR(X432*I432/H432,"0")</f>
        <v>0</v>
      </c>
      <c r="BN432" s="75">
        <f t="shared" ref="BN432:BN443" si="57">IFERROR(Y432*I432/H432,"0")</f>
        <v>0</v>
      </c>
      <c r="BO432" s="75">
        <f t="shared" ref="BO432:BO443" si="58">IFERROR(1/J432*(X432/H432),"0")</f>
        <v>0</v>
      </c>
      <c r="BP432" s="75">
        <f t="shared" ref="BP432:BP443" si="59">IFERROR(1/J432*(Y432/H432),"0")</f>
        <v>0</v>
      </c>
    </row>
    <row r="433" spans="1:68" ht="27" hidden="1" customHeight="1" x14ac:dyDescent="0.25">
      <c r="A433" s="60" t="s">
        <v>658</v>
      </c>
      <c r="B433" s="60" t="s">
        <v>659</v>
      </c>
      <c r="C433" s="34">
        <v>4301011961</v>
      </c>
      <c r="D433" s="558">
        <v>4680115885271</v>
      </c>
      <c r="E433" s="559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105</v>
      </c>
      <c r="L433" s="35"/>
      <c r="M433" s="36" t="s">
        <v>106</v>
      </c>
      <c r="N433" s="36"/>
      <c r="O433" s="35">
        <v>60</v>
      </c>
      <c r="P433" s="8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4"/>
      <c r="R433" s="564"/>
      <c r="S433" s="564"/>
      <c r="T433" s="565"/>
      <c r="U433" s="37"/>
      <c r="V433" s="37"/>
      <c r="W433" s="38" t="s">
        <v>68</v>
      </c>
      <c r="X433" s="56">
        <v>0</v>
      </c>
      <c r="Y433" s="53">
        <f t="shared" si="54"/>
        <v>0</v>
      </c>
      <c r="Z433" s="39" t="str">
        <f t="shared" si="55"/>
        <v/>
      </c>
      <c r="AA433" s="65"/>
      <c r="AB433" s="66"/>
      <c r="AC433" s="481" t="s">
        <v>660</v>
      </c>
      <c r="AG433" s="75"/>
      <c r="AJ433" s="79"/>
      <c r="AK433" s="79">
        <v>0</v>
      </c>
      <c r="BB433" s="482" t="s">
        <v>1</v>
      </c>
      <c r="BM433" s="75">
        <f t="shared" si="56"/>
        <v>0</v>
      </c>
      <c r="BN433" s="75">
        <f t="shared" si="57"/>
        <v>0</v>
      </c>
      <c r="BO433" s="75">
        <f t="shared" si="58"/>
        <v>0</v>
      </c>
      <c r="BP433" s="75">
        <f t="shared" si="59"/>
        <v>0</v>
      </c>
    </row>
    <row r="434" spans="1:68" ht="27" customHeight="1" x14ac:dyDescent="0.25">
      <c r="A434" s="60" t="s">
        <v>661</v>
      </c>
      <c r="B434" s="60" t="s">
        <v>662</v>
      </c>
      <c r="C434" s="34">
        <v>4301011376</v>
      </c>
      <c r="D434" s="558">
        <v>4680115885226</v>
      </c>
      <c r="E434" s="559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105</v>
      </c>
      <c r="L434" s="35"/>
      <c r="M434" s="36" t="s">
        <v>76</v>
      </c>
      <c r="N434" s="36"/>
      <c r="O434" s="35">
        <v>60</v>
      </c>
      <c r="P434" s="8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4"/>
      <c r="R434" s="564"/>
      <c r="S434" s="564"/>
      <c r="T434" s="565"/>
      <c r="U434" s="37"/>
      <c r="V434" s="37"/>
      <c r="W434" s="38" t="s">
        <v>68</v>
      </c>
      <c r="X434" s="56">
        <v>1000</v>
      </c>
      <c r="Y434" s="53">
        <f t="shared" si="54"/>
        <v>1003.2</v>
      </c>
      <c r="Z434" s="39">
        <f t="shared" si="55"/>
        <v>2.2724000000000002</v>
      </c>
      <c r="AA434" s="65"/>
      <c r="AB434" s="66"/>
      <c r="AC434" s="483" t="s">
        <v>663</v>
      </c>
      <c r="AG434" s="75"/>
      <c r="AJ434" s="79"/>
      <c r="AK434" s="79">
        <v>0</v>
      </c>
      <c r="BB434" s="484" t="s">
        <v>1</v>
      </c>
      <c r="BM434" s="75">
        <f t="shared" si="56"/>
        <v>1068.1818181818182</v>
      </c>
      <c r="BN434" s="75">
        <f t="shared" si="57"/>
        <v>1071.5999999999999</v>
      </c>
      <c r="BO434" s="75">
        <f t="shared" si="58"/>
        <v>1.821095571095571</v>
      </c>
      <c r="BP434" s="75">
        <f t="shared" si="59"/>
        <v>1.8269230769230771</v>
      </c>
    </row>
    <row r="435" spans="1:68" ht="27" hidden="1" customHeight="1" x14ac:dyDescent="0.25">
      <c r="A435" s="60" t="s">
        <v>664</v>
      </c>
      <c r="B435" s="60" t="s">
        <v>665</v>
      </c>
      <c r="C435" s="34">
        <v>4301012145</v>
      </c>
      <c r="D435" s="558">
        <v>4607091383522</v>
      </c>
      <c r="E435" s="559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105</v>
      </c>
      <c r="L435" s="35"/>
      <c r="M435" s="36" t="s">
        <v>106</v>
      </c>
      <c r="N435" s="36"/>
      <c r="O435" s="35">
        <v>60</v>
      </c>
      <c r="P435" s="851" t="s">
        <v>666</v>
      </c>
      <c r="Q435" s="564"/>
      <c r="R435" s="564"/>
      <c r="S435" s="564"/>
      <c r="T435" s="565"/>
      <c r="U435" s="37"/>
      <c r="V435" s="37"/>
      <c r="W435" s="38" t="s">
        <v>68</v>
      </c>
      <c r="X435" s="56">
        <v>0</v>
      </c>
      <c r="Y435" s="53">
        <f t="shared" si="54"/>
        <v>0</v>
      </c>
      <c r="Z435" s="39" t="str">
        <f t="shared" si="55"/>
        <v/>
      </c>
      <c r="AA435" s="65"/>
      <c r="AB435" s="66"/>
      <c r="AC435" s="485" t="s">
        <v>667</v>
      </c>
      <c r="AG435" s="75"/>
      <c r="AJ435" s="79"/>
      <c r="AK435" s="79">
        <v>0</v>
      </c>
      <c r="BB435" s="486" t="s">
        <v>1</v>
      </c>
      <c r="BM435" s="75">
        <f t="shared" si="56"/>
        <v>0</v>
      </c>
      <c r="BN435" s="75">
        <f t="shared" si="57"/>
        <v>0</v>
      </c>
      <c r="BO435" s="75">
        <f t="shared" si="58"/>
        <v>0</v>
      </c>
      <c r="BP435" s="75">
        <f t="shared" si="59"/>
        <v>0</v>
      </c>
    </row>
    <row r="436" spans="1:68" ht="16.5" hidden="1" customHeight="1" x14ac:dyDescent="0.25">
      <c r="A436" s="60" t="s">
        <v>668</v>
      </c>
      <c r="B436" s="60" t="s">
        <v>669</v>
      </c>
      <c r="C436" s="34">
        <v>4301011774</v>
      </c>
      <c r="D436" s="558">
        <v>4680115884502</v>
      </c>
      <c r="E436" s="559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105</v>
      </c>
      <c r="L436" s="35"/>
      <c r="M436" s="36" t="s">
        <v>106</v>
      </c>
      <c r="N436" s="36"/>
      <c r="O436" s="35">
        <v>60</v>
      </c>
      <c r="P436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4"/>
      <c r="R436" s="564"/>
      <c r="S436" s="564"/>
      <c r="T436" s="565"/>
      <c r="U436" s="37"/>
      <c r="V436" s="37"/>
      <c r="W436" s="38" t="s">
        <v>68</v>
      </c>
      <c r="X436" s="56">
        <v>0</v>
      </c>
      <c r="Y436" s="53">
        <f t="shared" si="54"/>
        <v>0</v>
      </c>
      <c r="Z436" s="39" t="str">
        <f t="shared" si="55"/>
        <v/>
      </c>
      <c r="AA436" s="65"/>
      <c r="AB436" s="66"/>
      <c r="AC436" s="487" t="s">
        <v>670</v>
      </c>
      <c r="AG436" s="75"/>
      <c r="AJ436" s="79"/>
      <c r="AK436" s="79">
        <v>0</v>
      </c>
      <c r="BB436" s="488" t="s">
        <v>1</v>
      </c>
      <c r="BM436" s="75">
        <f t="shared" si="56"/>
        <v>0</v>
      </c>
      <c r="BN436" s="75">
        <f t="shared" si="57"/>
        <v>0</v>
      </c>
      <c r="BO436" s="75">
        <f t="shared" si="58"/>
        <v>0</v>
      </c>
      <c r="BP436" s="75">
        <f t="shared" si="59"/>
        <v>0</v>
      </c>
    </row>
    <row r="437" spans="1:68" ht="27" customHeight="1" x14ac:dyDescent="0.25">
      <c r="A437" s="60" t="s">
        <v>671</v>
      </c>
      <c r="B437" s="60" t="s">
        <v>672</v>
      </c>
      <c r="C437" s="34">
        <v>4301011771</v>
      </c>
      <c r="D437" s="558">
        <v>4607091389104</v>
      </c>
      <c r="E437" s="559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105</v>
      </c>
      <c r="L437" s="35"/>
      <c r="M437" s="36" t="s">
        <v>106</v>
      </c>
      <c r="N437" s="36"/>
      <c r="O437" s="35">
        <v>60</v>
      </c>
      <c r="P437" s="5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4"/>
      <c r="R437" s="564"/>
      <c r="S437" s="564"/>
      <c r="T437" s="565"/>
      <c r="U437" s="37"/>
      <c r="V437" s="37"/>
      <c r="W437" s="38" t="s">
        <v>68</v>
      </c>
      <c r="X437" s="56">
        <v>1000</v>
      </c>
      <c r="Y437" s="53">
        <f t="shared" si="54"/>
        <v>1003.2</v>
      </c>
      <c r="Z437" s="39">
        <f t="shared" si="55"/>
        <v>2.2724000000000002</v>
      </c>
      <c r="AA437" s="65"/>
      <c r="AB437" s="66"/>
      <c r="AC437" s="489" t="s">
        <v>673</v>
      </c>
      <c r="AG437" s="75"/>
      <c r="AJ437" s="79"/>
      <c r="AK437" s="79">
        <v>0</v>
      </c>
      <c r="BB437" s="490" t="s">
        <v>1</v>
      </c>
      <c r="BM437" s="75">
        <f t="shared" si="56"/>
        <v>1068.1818181818182</v>
      </c>
      <c r="BN437" s="75">
        <f t="shared" si="57"/>
        <v>1071.5999999999999</v>
      </c>
      <c r="BO437" s="75">
        <f t="shared" si="58"/>
        <v>1.821095571095571</v>
      </c>
      <c r="BP437" s="75">
        <f t="shared" si="59"/>
        <v>1.8269230769230771</v>
      </c>
    </row>
    <row r="438" spans="1:68" ht="27" hidden="1" customHeight="1" x14ac:dyDescent="0.25">
      <c r="A438" s="60" t="s">
        <v>674</v>
      </c>
      <c r="B438" s="60" t="s">
        <v>675</v>
      </c>
      <c r="C438" s="34">
        <v>4301012125</v>
      </c>
      <c r="D438" s="558">
        <v>4680115886391</v>
      </c>
      <c r="E438" s="559"/>
      <c r="F438" s="59">
        <v>0.4</v>
      </c>
      <c r="G438" s="35">
        <v>6</v>
      </c>
      <c r="H438" s="59">
        <v>2.4</v>
      </c>
      <c r="I438" s="59">
        <v>2.58</v>
      </c>
      <c r="J438" s="35">
        <v>182</v>
      </c>
      <c r="K438" s="35" t="s">
        <v>75</v>
      </c>
      <c r="L438" s="35"/>
      <c r="M438" s="36" t="s">
        <v>76</v>
      </c>
      <c r="N438" s="36"/>
      <c r="O438" s="35">
        <v>60</v>
      </c>
      <c r="P438" s="71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4"/>
      <c r="R438" s="564"/>
      <c r="S438" s="564"/>
      <c r="T438" s="565"/>
      <c r="U438" s="37"/>
      <c r="V438" s="37"/>
      <c r="W438" s="38" t="s">
        <v>68</v>
      </c>
      <c r="X438" s="56">
        <v>0</v>
      </c>
      <c r="Y438" s="53">
        <f t="shared" si="54"/>
        <v>0</v>
      </c>
      <c r="Z438" s="39" t="str">
        <f>IFERROR(IF(Y438=0,"",ROUNDUP(Y438/H438,0)*0.00651),"")</f>
        <v/>
      </c>
      <c r="AA438" s="65"/>
      <c r="AB438" s="66"/>
      <c r="AC438" s="491" t="s">
        <v>657</v>
      </c>
      <c r="AG438" s="75"/>
      <c r="AJ438" s="79"/>
      <c r="AK438" s="79">
        <v>0</v>
      </c>
      <c r="BB438" s="492" t="s">
        <v>1</v>
      </c>
      <c r="BM438" s="75">
        <f t="shared" si="56"/>
        <v>0</v>
      </c>
      <c r="BN438" s="75">
        <f t="shared" si="57"/>
        <v>0</v>
      </c>
      <c r="BO438" s="75">
        <f t="shared" si="58"/>
        <v>0</v>
      </c>
      <c r="BP438" s="75">
        <f t="shared" si="59"/>
        <v>0</v>
      </c>
    </row>
    <row r="439" spans="1:68" ht="27" hidden="1" customHeight="1" x14ac:dyDescent="0.25">
      <c r="A439" s="60" t="s">
        <v>676</v>
      </c>
      <c r="B439" s="60" t="s">
        <v>677</v>
      </c>
      <c r="C439" s="34">
        <v>4301012035</v>
      </c>
      <c r="D439" s="558">
        <v>4680115880603</v>
      </c>
      <c r="E439" s="559"/>
      <c r="F439" s="59">
        <v>0.6</v>
      </c>
      <c r="G439" s="35">
        <v>8</v>
      </c>
      <c r="H439" s="59">
        <v>4.8</v>
      </c>
      <c r="I439" s="59">
        <v>6.93</v>
      </c>
      <c r="J439" s="35">
        <v>132</v>
      </c>
      <c r="K439" s="35" t="s">
        <v>110</v>
      </c>
      <c r="L439" s="35"/>
      <c r="M439" s="36" t="s">
        <v>106</v>
      </c>
      <c r="N439" s="36"/>
      <c r="O439" s="35">
        <v>60</v>
      </c>
      <c r="P439" s="8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4"/>
      <c r="R439" s="564"/>
      <c r="S439" s="564"/>
      <c r="T439" s="565"/>
      <c r="U439" s="37"/>
      <c r="V439" s="37"/>
      <c r="W439" s="38" t="s">
        <v>68</v>
      </c>
      <c r="X439" s="56">
        <v>0</v>
      </c>
      <c r="Y439" s="53">
        <f t="shared" si="54"/>
        <v>0</v>
      </c>
      <c r="Z439" s="39" t="str">
        <f>IFERROR(IF(Y439=0,"",ROUNDUP(Y439/H439,0)*0.00902),"")</f>
        <v/>
      </c>
      <c r="AA439" s="65"/>
      <c r="AB439" s="66"/>
      <c r="AC439" s="493" t="s">
        <v>657</v>
      </c>
      <c r="AG439" s="75"/>
      <c r="AJ439" s="79"/>
      <c r="AK439" s="79">
        <v>0</v>
      </c>
      <c r="BB439" s="494" t="s">
        <v>1</v>
      </c>
      <c r="BM439" s="75">
        <f t="shared" si="56"/>
        <v>0</v>
      </c>
      <c r="BN439" s="75">
        <f t="shared" si="57"/>
        <v>0</v>
      </c>
      <c r="BO439" s="75">
        <f t="shared" si="58"/>
        <v>0</v>
      </c>
      <c r="BP439" s="75">
        <f t="shared" si="59"/>
        <v>0</v>
      </c>
    </row>
    <row r="440" spans="1:68" ht="27" hidden="1" customHeight="1" x14ac:dyDescent="0.25">
      <c r="A440" s="60" t="s">
        <v>678</v>
      </c>
      <c r="B440" s="60" t="s">
        <v>679</v>
      </c>
      <c r="C440" s="34">
        <v>4301012146</v>
      </c>
      <c r="D440" s="558">
        <v>4607091389999</v>
      </c>
      <c r="E440" s="559"/>
      <c r="F440" s="59">
        <v>0.6</v>
      </c>
      <c r="G440" s="35">
        <v>8</v>
      </c>
      <c r="H440" s="59">
        <v>4.8</v>
      </c>
      <c r="I440" s="59">
        <v>5.01</v>
      </c>
      <c r="J440" s="35">
        <v>132</v>
      </c>
      <c r="K440" s="35" t="s">
        <v>110</v>
      </c>
      <c r="L440" s="35"/>
      <c r="M440" s="36" t="s">
        <v>106</v>
      </c>
      <c r="N440" s="36"/>
      <c r="O440" s="35">
        <v>60</v>
      </c>
      <c r="P440" s="730" t="s">
        <v>680</v>
      </c>
      <c r="Q440" s="564"/>
      <c r="R440" s="564"/>
      <c r="S440" s="564"/>
      <c r="T440" s="565"/>
      <c r="U440" s="37"/>
      <c r="V440" s="37"/>
      <c r="W440" s="38" t="s">
        <v>68</v>
      </c>
      <c r="X440" s="56">
        <v>0</v>
      </c>
      <c r="Y440" s="53">
        <f t="shared" si="54"/>
        <v>0</v>
      </c>
      <c r="Z440" s="39" t="str">
        <f>IFERROR(IF(Y440=0,"",ROUNDUP(Y440/H440,0)*0.00902),"")</f>
        <v/>
      </c>
      <c r="AA440" s="65"/>
      <c r="AB440" s="66"/>
      <c r="AC440" s="495" t="s">
        <v>667</v>
      </c>
      <c r="AG440" s="75"/>
      <c r="AJ440" s="79"/>
      <c r="AK440" s="79">
        <v>0</v>
      </c>
      <c r="BB440" s="496" t="s">
        <v>1</v>
      </c>
      <c r="BM440" s="75">
        <f t="shared" si="56"/>
        <v>0</v>
      </c>
      <c r="BN440" s="75">
        <f t="shared" si="57"/>
        <v>0</v>
      </c>
      <c r="BO440" s="75">
        <f t="shared" si="58"/>
        <v>0</v>
      </c>
      <c r="BP440" s="75">
        <f t="shared" si="59"/>
        <v>0</v>
      </c>
    </row>
    <row r="441" spans="1:68" ht="27" hidden="1" customHeight="1" x14ac:dyDescent="0.25">
      <c r="A441" s="60" t="s">
        <v>681</v>
      </c>
      <c r="B441" s="60" t="s">
        <v>682</v>
      </c>
      <c r="C441" s="34">
        <v>4301012036</v>
      </c>
      <c r="D441" s="558">
        <v>4680115882782</v>
      </c>
      <c r="E441" s="559"/>
      <c r="F441" s="59">
        <v>0.6</v>
      </c>
      <c r="G441" s="35">
        <v>8</v>
      </c>
      <c r="H441" s="59">
        <v>4.8</v>
      </c>
      <c r="I441" s="59">
        <v>6.96</v>
      </c>
      <c r="J441" s="35">
        <v>120</v>
      </c>
      <c r="K441" s="35" t="s">
        <v>110</v>
      </c>
      <c r="L441" s="35"/>
      <c r="M441" s="36" t="s">
        <v>106</v>
      </c>
      <c r="N441" s="36"/>
      <c r="O441" s="35">
        <v>60</v>
      </c>
      <c r="P441" s="7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4"/>
      <c r="R441" s="564"/>
      <c r="S441" s="564"/>
      <c r="T441" s="565"/>
      <c r="U441" s="37"/>
      <c r="V441" s="37"/>
      <c r="W441" s="38" t="s">
        <v>68</v>
      </c>
      <c r="X441" s="56">
        <v>0</v>
      </c>
      <c r="Y441" s="53">
        <f t="shared" si="54"/>
        <v>0</v>
      </c>
      <c r="Z441" s="39" t="str">
        <f>IFERROR(IF(Y441=0,"",ROUNDUP(Y441/H441,0)*0.00937),"")</f>
        <v/>
      </c>
      <c r="AA441" s="65"/>
      <c r="AB441" s="66"/>
      <c r="AC441" s="497" t="s">
        <v>660</v>
      </c>
      <c r="AG441" s="75"/>
      <c r="AJ441" s="79"/>
      <c r="AK441" s="79">
        <v>0</v>
      </c>
      <c r="BB441" s="498" t="s">
        <v>1</v>
      </c>
      <c r="BM441" s="75">
        <f t="shared" si="56"/>
        <v>0</v>
      </c>
      <c r="BN441" s="75">
        <f t="shared" si="57"/>
        <v>0</v>
      </c>
      <c r="BO441" s="75">
        <f t="shared" si="58"/>
        <v>0</v>
      </c>
      <c r="BP441" s="75">
        <f t="shared" si="59"/>
        <v>0</v>
      </c>
    </row>
    <row r="442" spans="1:68" ht="27" hidden="1" customHeight="1" x14ac:dyDescent="0.25">
      <c r="A442" s="60" t="s">
        <v>683</v>
      </c>
      <c r="B442" s="60" t="s">
        <v>684</v>
      </c>
      <c r="C442" s="34">
        <v>4301012050</v>
      </c>
      <c r="D442" s="558">
        <v>4680115885479</v>
      </c>
      <c r="E442" s="559"/>
      <c r="F442" s="59">
        <v>0.4</v>
      </c>
      <c r="G442" s="35">
        <v>6</v>
      </c>
      <c r="H442" s="59">
        <v>2.4</v>
      </c>
      <c r="I442" s="59">
        <v>2.58</v>
      </c>
      <c r="J442" s="35">
        <v>182</v>
      </c>
      <c r="K442" s="35" t="s">
        <v>75</v>
      </c>
      <c r="L442" s="35"/>
      <c r="M442" s="36" t="s">
        <v>106</v>
      </c>
      <c r="N442" s="36"/>
      <c r="O442" s="35">
        <v>60</v>
      </c>
      <c r="P442" s="66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4"/>
      <c r="R442" s="564"/>
      <c r="S442" s="564"/>
      <c r="T442" s="565"/>
      <c r="U442" s="37"/>
      <c r="V442" s="37"/>
      <c r="W442" s="38" t="s">
        <v>68</v>
      </c>
      <c r="X442" s="56">
        <v>0</v>
      </c>
      <c r="Y442" s="53">
        <f t="shared" si="54"/>
        <v>0</v>
      </c>
      <c r="Z442" s="39" t="str">
        <f>IFERROR(IF(Y442=0,"",ROUNDUP(Y442/H442,0)*0.00651),"")</f>
        <v/>
      </c>
      <c r="AA442" s="65"/>
      <c r="AB442" s="66"/>
      <c r="AC442" s="499" t="s">
        <v>673</v>
      </c>
      <c r="AG442" s="75"/>
      <c r="AJ442" s="79"/>
      <c r="AK442" s="79">
        <v>0</v>
      </c>
      <c r="BB442" s="500" t="s">
        <v>1</v>
      </c>
      <c r="BM442" s="75">
        <f t="shared" si="56"/>
        <v>0</v>
      </c>
      <c r="BN442" s="75">
        <f t="shared" si="57"/>
        <v>0</v>
      </c>
      <c r="BO442" s="75">
        <f t="shared" si="58"/>
        <v>0</v>
      </c>
      <c r="BP442" s="75">
        <f t="shared" si="59"/>
        <v>0</v>
      </c>
    </row>
    <row r="443" spans="1:68" ht="27" customHeight="1" x14ac:dyDescent="0.25">
      <c r="A443" s="60" t="s">
        <v>685</v>
      </c>
      <c r="B443" s="60" t="s">
        <v>686</v>
      </c>
      <c r="C443" s="34">
        <v>4301012034</v>
      </c>
      <c r="D443" s="558">
        <v>4607091389982</v>
      </c>
      <c r="E443" s="559"/>
      <c r="F443" s="59">
        <v>0.6</v>
      </c>
      <c r="G443" s="35">
        <v>8</v>
      </c>
      <c r="H443" s="59">
        <v>4.8</v>
      </c>
      <c r="I443" s="59">
        <v>6.96</v>
      </c>
      <c r="J443" s="35">
        <v>120</v>
      </c>
      <c r="K443" s="35" t="s">
        <v>110</v>
      </c>
      <c r="L443" s="35"/>
      <c r="M443" s="36" t="s">
        <v>106</v>
      </c>
      <c r="N443" s="36"/>
      <c r="O443" s="35">
        <v>60</v>
      </c>
      <c r="P443" s="66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4"/>
      <c r="R443" s="564"/>
      <c r="S443" s="564"/>
      <c r="T443" s="565"/>
      <c r="U443" s="37"/>
      <c r="V443" s="37"/>
      <c r="W443" s="38" t="s">
        <v>68</v>
      </c>
      <c r="X443" s="56">
        <v>500</v>
      </c>
      <c r="Y443" s="53">
        <f t="shared" si="54"/>
        <v>504</v>
      </c>
      <c r="Z443" s="39">
        <f>IFERROR(IF(Y443=0,"",ROUNDUP(Y443/H443,0)*0.00937),"")</f>
        <v>0.98385</v>
      </c>
      <c r="AA443" s="65"/>
      <c r="AB443" s="66"/>
      <c r="AC443" s="501" t="s">
        <v>673</v>
      </c>
      <c r="AG443" s="75"/>
      <c r="AJ443" s="79"/>
      <c r="AK443" s="79">
        <v>0</v>
      </c>
      <c r="BB443" s="502" t="s">
        <v>1</v>
      </c>
      <c r="BM443" s="75">
        <f t="shared" si="56"/>
        <v>725</v>
      </c>
      <c r="BN443" s="75">
        <f t="shared" si="57"/>
        <v>730.80000000000007</v>
      </c>
      <c r="BO443" s="75">
        <f t="shared" si="58"/>
        <v>0.86805555555555558</v>
      </c>
      <c r="BP443" s="75">
        <f t="shared" si="59"/>
        <v>0.875</v>
      </c>
    </row>
    <row r="444" spans="1:68" x14ac:dyDescent="0.2">
      <c r="A444" s="566"/>
      <c r="B444" s="557"/>
      <c r="C444" s="557"/>
      <c r="D444" s="557"/>
      <c r="E444" s="557"/>
      <c r="F444" s="557"/>
      <c r="G444" s="557"/>
      <c r="H444" s="557"/>
      <c r="I444" s="557"/>
      <c r="J444" s="557"/>
      <c r="K444" s="557"/>
      <c r="L444" s="557"/>
      <c r="M444" s="557"/>
      <c r="N444" s="557"/>
      <c r="O444" s="567"/>
      <c r="P444" s="553" t="s">
        <v>70</v>
      </c>
      <c r="Q444" s="554"/>
      <c r="R444" s="554"/>
      <c r="S444" s="554"/>
      <c r="T444" s="554"/>
      <c r="U444" s="554"/>
      <c r="V444" s="555"/>
      <c r="W444" s="40" t="s">
        <v>71</v>
      </c>
      <c r="X444" s="4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482.95454545454544</v>
      </c>
      <c r="Y444" s="4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485</v>
      </c>
      <c r="Z444" s="4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5.5286500000000007</v>
      </c>
      <c r="AA444" s="64"/>
      <c r="AB444" s="64"/>
      <c r="AC444" s="64"/>
    </row>
    <row r="445" spans="1:68" x14ac:dyDescent="0.2">
      <c r="A445" s="557"/>
      <c r="B445" s="557"/>
      <c r="C445" s="557"/>
      <c r="D445" s="557"/>
      <c r="E445" s="557"/>
      <c r="F445" s="557"/>
      <c r="G445" s="557"/>
      <c r="H445" s="557"/>
      <c r="I445" s="557"/>
      <c r="J445" s="557"/>
      <c r="K445" s="557"/>
      <c r="L445" s="557"/>
      <c r="M445" s="557"/>
      <c r="N445" s="557"/>
      <c r="O445" s="567"/>
      <c r="P445" s="553" t="s">
        <v>70</v>
      </c>
      <c r="Q445" s="554"/>
      <c r="R445" s="554"/>
      <c r="S445" s="554"/>
      <c r="T445" s="554"/>
      <c r="U445" s="554"/>
      <c r="V445" s="555"/>
      <c r="W445" s="40" t="s">
        <v>68</v>
      </c>
      <c r="X445" s="41">
        <f>IFERROR(SUM(X432:X443),"0")</f>
        <v>2500</v>
      </c>
      <c r="Y445" s="41">
        <f>IFERROR(SUM(Y432:Y443),"0")</f>
        <v>2510.4</v>
      </c>
      <c r="Z445" s="40"/>
      <c r="AA445" s="64"/>
      <c r="AB445" s="64"/>
      <c r="AC445" s="64"/>
    </row>
    <row r="446" spans="1:68" ht="14.25" hidden="1" customHeight="1" x14ac:dyDescent="0.25">
      <c r="A446" s="556" t="s">
        <v>134</v>
      </c>
      <c r="B446" s="557"/>
      <c r="C446" s="557"/>
      <c r="D446" s="557"/>
      <c r="E446" s="557"/>
      <c r="F446" s="557"/>
      <c r="G446" s="557"/>
      <c r="H446" s="557"/>
      <c r="I446" s="557"/>
      <c r="J446" s="557"/>
      <c r="K446" s="557"/>
      <c r="L446" s="557"/>
      <c r="M446" s="557"/>
      <c r="N446" s="557"/>
      <c r="O446" s="557"/>
      <c r="P446" s="557"/>
      <c r="Q446" s="557"/>
      <c r="R446" s="557"/>
      <c r="S446" s="557"/>
      <c r="T446" s="557"/>
      <c r="U446" s="557"/>
      <c r="V446" s="557"/>
      <c r="W446" s="557"/>
      <c r="X446" s="557"/>
      <c r="Y446" s="557"/>
      <c r="Z446" s="557"/>
      <c r="AA446" s="63"/>
      <c r="AB446" s="63"/>
      <c r="AC446" s="63"/>
    </row>
    <row r="447" spans="1:68" ht="16.5" customHeight="1" x14ac:dyDescent="0.25">
      <c r="A447" s="60" t="s">
        <v>687</v>
      </c>
      <c r="B447" s="60" t="s">
        <v>688</v>
      </c>
      <c r="C447" s="34">
        <v>4301020334</v>
      </c>
      <c r="D447" s="558">
        <v>4607091388930</v>
      </c>
      <c r="E447" s="559"/>
      <c r="F447" s="59">
        <v>0.88</v>
      </c>
      <c r="G447" s="35">
        <v>6</v>
      </c>
      <c r="H447" s="59">
        <v>5.28</v>
      </c>
      <c r="I447" s="59">
        <v>5.64</v>
      </c>
      <c r="J447" s="35">
        <v>104</v>
      </c>
      <c r="K447" s="35" t="s">
        <v>105</v>
      </c>
      <c r="L447" s="35"/>
      <c r="M447" s="36" t="s">
        <v>76</v>
      </c>
      <c r="N447" s="36"/>
      <c r="O447" s="35">
        <v>70</v>
      </c>
      <c r="P447" s="8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4"/>
      <c r="R447" s="564"/>
      <c r="S447" s="564"/>
      <c r="T447" s="565"/>
      <c r="U447" s="37"/>
      <c r="V447" s="37"/>
      <c r="W447" s="38" t="s">
        <v>68</v>
      </c>
      <c r="X447" s="56">
        <v>300</v>
      </c>
      <c r="Y447" s="53">
        <f>IFERROR(IF(X447="",0,CEILING((X447/$H447),1)*$H447),"")</f>
        <v>300.96000000000004</v>
      </c>
      <c r="Z447" s="39">
        <f>IFERROR(IF(Y447=0,"",ROUNDUP(Y447/H447,0)*0.01196),"")</f>
        <v>0.68171999999999999</v>
      </c>
      <c r="AA447" s="65"/>
      <c r="AB447" s="66"/>
      <c r="AC447" s="503" t="s">
        <v>689</v>
      </c>
      <c r="AG447" s="75"/>
      <c r="AJ447" s="79"/>
      <c r="AK447" s="79">
        <v>0</v>
      </c>
      <c r="BB447" s="504" t="s">
        <v>1</v>
      </c>
      <c r="BM447" s="75">
        <f>IFERROR(X447*I447/H447,"0")</f>
        <v>320.45454545454544</v>
      </c>
      <c r="BN447" s="75">
        <f>IFERROR(Y447*I447/H447,"0")</f>
        <v>321.48</v>
      </c>
      <c r="BO447" s="75">
        <f>IFERROR(1/J447*(X447/H447),"0")</f>
        <v>0.54632867132867136</v>
      </c>
      <c r="BP447" s="75">
        <f>IFERROR(1/J447*(Y447/H447),"0")</f>
        <v>0.54807692307692313</v>
      </c>
    </row>
    <row r="448" spans="1:68" ht="16.5" hidden="1" customHeight="1" x14ac:dyDescent="0.25">
      <c r="A448" s="60" t="s">
        <v>690</v>
      </c>
      <c r="B448" s="60" t="s">
        <v>691</v>
      </c>
      <c r="C448" s="34">
        <v>4301020384</v>
      </c>
      <c r="D448" s="558">
        <v>4680115886407</v>
      </c>
      <c r="E448" s="559"/>
      <c r="F448" s="59">
        <v>0.4</v>
      </c>
      <c r="G448" s="35">
        <v>6</v>
      </c>
      <c r="H448" s="59">
        <v>2.4</v>
      </c>
      <c r="I448" s="59">
        <v>2.58</v>
      </c>
      <c r="J448" s="35">
        <v>182</v>
      </c>
      <c r="K448" s="35" t="s">
        <v>75</v>
      </c>
      <c r="L448" s="35"/>
      <c r="M448" s="36" t="s">
        <v>76</v>
      </c>
      <c r="N448" s="36"/>
      <c r="O448" s="35">
        <v>70</v>
      </c>
      <c r="P448" s="8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4"/>
      <c r="R448" s="564"/>
      <c r="S448" s="564"/>
      <c r="T448" s="565"/>
      <c r="U448" s="37"/>
      <c r="V448" s="37"/>
      <c r="W448" s="38" t="s">
        <v>68</v>
      </c>
      <c r="X448" s="56">
        <v>0</v>
      </c>
      <c r="Y448" s="53">
        <f>IFERROR(IF(X448="",0,CEILING((X448/$H448),1)*$H448),"")</f>
        <v>0</v>
      </c>
      <c r="Z448" s="39" t="str">
        <f>IFERROR(IF(Y448=0,"",ROUNDUP(Y448/H448,0)*0.00651),"")</f>
        <v/>
      </c>
      <c r="AA448" s="65"/>
      <c r="AB448" s="66"/>
      <c r="AC448" s="505" t="s">
        <v>689</v>
      </c>
      <c r="AG448" s="75"/>
      <c r="AJ448" s="79"/>
      <c r="AK448" s="79">
        <v>0</v>
      </c>
      <c r="BB448" s="506" t="s">
        <v>1</v>
      </c>
      <c r="BM448" s="75">
        <f>IFERROR(X448*I448/H448,"0")</f>
        <v>0</v>
      </c>
      <c r="BN448" s="75">
        <f>IFERROR(Y448*I448/H448,"0")</f>
        <v>0</v>
      </c>
      <c r="BO448" s="75">
        <f>IFERROR(1/J448*(X448/H448),"0")</f>
        <v>0</v>
      </c>
      <c r="BP448" s="75">
        <f>IFERROR(1/J448*(Y448/H448),"0")</f>
        <v>0</v>
      </c>
    </row>
    <row r="449" spans="1:68" ht="16.5" hidden="1" customHeight="1" x14ac:dyDescent="0.25">
      <c r="A449" s="60" t="s">
        <v>692</v>
      </c>
      <c r="B449" s="60" t="s">
        <v>693</v>
      </c>
      <c r="C449" s="34">
        <v>4301020385</v>
      </c>
      <c r="D449" s="558">
        <v>4680115880054</v>
      </c>
      <c r="E449" s="559"/>
      <c r="F449" s="59">
        <v>0.6</v>
      </c>
      <c r="G449" s="35">
        <v>8</v>
      </c>
      <c r="H449" s="59">
        <v>4.8</v>
      </c>
      <c r="I449" s="59">
        <v>6.93</v>
      </c>
      <c r="J449" s="35">
        <v>132</v>
      </c>
      <c r="K449" s="35" t="s">
        <v>110</v>
      </c>
      <c r="L449" s="35"/>
      <c r="M449" s="36" t="s">
        <v>106</v>
      </c>
      <c r="N449" s="36"/>
      <c r="O449" s="35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4"/>
      <c r="R449" s="564"/>
      <c r="S449" s="564"/>
      <c r="T449" s="565"/>
      <c r="U449" s="37"/>
      <c r="V449" s="37"/>
      <c r="W449" s="38" t="s">
        <v>68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IFERROR(IF(Y449=0,"",ROUNDUP(Y449/H449,0)*0.00902),"")</f>
        <v/>
      </c>
      <c r="AA449" s="65"/>
      <c r="AB449" s="66"/>
      <c r="AC449" s="507" t="s">
        <v>689</v>
      </c>
      <c r="AG449" s="75"/>
      <c r="AJ449" s="79"/>
      <c r="AK449" s="79">
        <v>0</v>
      </c>
      <c r="BB449" s="508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x14ac:dyDescent="0.2">
      <c r="A450" s="566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53" t="s">
        <v>70</v>
      </c>
      <c r="Q450" s="554"/>
      <c r="R450" s="554"/>
      <c r="S450" s="554"/>
      <c r="T450" s="554"/>
      <c r="U450" s="554"/>
      <c r="V450" s="555"/>
      <c r="W450" s="40" t="s">
        <v>71</v>
      </c>
      <c r="X450" s="41">
        <f>IFERROR(X447/H447,"0")+IFERROR(X448/H448,"0")+IFERROR(X449/H449,"0")</f>
        <v>56.818181818181813</v>
      </c>
      <c r="Y450" s="41">
        <f>IFERROR(Y447/H447,"0")+IFERROR(Y448/H448,"0")+IFERROR(Y449/H449,"0")</f>
        <v>57.000000000000007</v>
      </c>
      <c r="Z450" s="41">
        <f>IFERROR(IF(Z447="",0,Z447),"0")+IFERROR(IF(Z448="",0,Z448),"0")+IFERROR(IF(Z449="",0,Z449),"0")</f>
        <v>0.68171999999999999</v>
      </c>
      <c r="AA450" s="64"/>
      <c r="AB450" s="64"/>
      <c r="AC450" s="64"/>
    </row>
    <row r="451" spans="1:68" x14ac:dyDescent="0.2">
      <c r="A451" s="557"/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67"/>
      <c r="P451" s="553" t="s">
        <v>70</v>
      </c>
      <c r="Q451" s="554"/>
      <c r="R451" s="554"/>
      <c r="S451" s="554"/>
      <c r="T451" s="554"/>
      <c r="U451" s="554"/>
      <c r="V451" s="555"/>
      <c r="W451" s="40" t="s">
        <v>68</v>
      </c>
      <c r="X451" s="41">
        <f>IFERROR(SUM(X447:X449),"0")</f>
        <v>300</v>
      </c>
      <c r="Y451" s="41">
        <f>IFERROR(SUM(Y447:Y449),"0")</f>
        <v>300.96000000000004</v>
      </c>
      <c r="Z451" s="40"/>
      <c r="AA451" s="64"/>
      <c r="AB451" s="64"/>
      <c r="AC451" s="64"/>
    </row>
    <row r="452" spans="1:68" ht="14.25" hidden="1" customHeight="1" x14ac:dyDescent="0.25">
      <c r="A452" s="556" t="s">
        <v>63</v>
      </c>
      <c r="B452" s="557"/>
      <c r="C452" s="557"/>
      <c r="D452" s="557"/>
      <c r="E452" s="557"/>
      <c r="F452" s="557"/>
      <c r="G452" s="557"/>
      <c r="H452" s="557"/>
      <c r="I452" s="557"/>
      <c r="J452" s="557"/>
      <c r="K452" s="557"/>
      <c r="L452" s="557"/>
      <c r="M452" s="557"/>
      <c r="N452" s="557"/>
      <c r="O452" s="557"/>
      <c r="P452" s="557"/>
      <c r="Q452" s="557"/>
      <c r="R452" s="557"/>
      <c r="S452" s="557"/>
      <c r="T452" s="557"/>
      <c r="U452" s="557"/>
      <c r="V452" s="557"/>
      <c r="W452" s="557"/>
      <c r="X452" s="557"/>
      <c r="Y452" s="557"/>
      <c r="Z452" s="557"/>
      <c r="AA452" s="63"/>
      <c r="AB452" s="63"/>
      <c r="AC452" s="63"/>
    </row>
    <row r="453" spans="1:68" ht="27" customHeight="1" x14ac:dyDescent="0.25">
      <c r="A453" s="60" t="s">
        <v>694</v>
      </c>
      <c r="B453" s="60" t="s">
        <v>695</v>
      </c>
      <c r="C453" s="34">
        <v>4301031349</v>
      </c>
      <c r="D453" s="558">
        <v>4680115883116</v>
      </c>
      <c r="E453" s="559"/>
      <c r="F453" s="59">
        <v>0.88</v>
      </c>
      <c r="G453" s="35">
        <v>6</v>
      </c>
      <c r="H453" s="59">
        <v>5.28</v>
      </c>
      <c r="I453" s="59">
        <v>5.64</v>
      </c>
      <c r="J453" s="35">
        <v>104</v>
      </c>
      <c r="K453" s="35" t="s">
        <v>105</v>
      </c>
      <c r="L453" s="35"/>
      <c r="M453" s="36" t="s">
        <v>106</v>
      </c>
      <c r="N453" s="36"/>
      <c r="O453" s="35">
        <v>70</v>
      </c>
      <c r="P453" s="61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4"/>
      <c r="R453" s="564"/>
      <c r="S453" s="564"/>
      <c r="T453" s="565"/>
      <c r="U453" s="37"/>
      <c r="V453" s="37"/>
      <c r="W453" s="38" t="s">
        <v>68</v>
      </c>
      <c r="X453" s="56">
        <v>800</v>
      </c>
      <c r="Y453" s="53">
        <f t="shared" ref="Y453:Y458" si="60">IFERROR(IF(X453="",0,CEILING((X453/$H453),1)*$H453),"")</f>
        <v>802.56000000000006</v>
      </c>
      <c r="Z453" s="39">
        <f>IFERROR(IF(Y453=0,"",ROUNDUP(Y453/H453,0)*0.01196),"")</f>
        <v>1.81792</v>
      </c>
      <c r="AA453" s="65"/>
      <c r="AB453" s="66"/>
      <c r="AC453" s="509" t="s">
        <v>696</v>
      </c>
      <c r="AG453" s="75"/>
      <c r="AJ453" s="79"/>
      <c r="AK453" s="79">
        <v>0</v>
      </c>
      <c r="BB453" s="510" t="s">
        <v>1</v>
      </c>
      <c r="BM453" s="75">
        <f t="shared" ref="BM453:BM458" si="61">IFERROR(X453*I453/H453,"0")</f>
        <v>854.5454545454545</v>
      </c>
      <c r="BN453" s="75">
        <f t="shared" ref="BN453:BN458" si="62">IFERROR(Y453*I453/H453,"0")</f>
        <v>857.28</v>
      </c>
      <c r="BO453" s="75">
        <f t="shared" ref="BO453:BO458" si="63">IFERROR(1/J453*(X453/H453),"0")</f>
        <v>1.4568764568764567</v>
      </c>
      <c r="BP453" s="75">
        <f t="shared" ref="BP453:BP458" si="64">IFERROR(1/J453*(Y453/H453),"0")</f>
        <v>1.4615384615384617</v>
      </c>
    </row>
    <row r="454" spans="1:68" ht="27" customHeight="1" x14ac:dyDescent="0.25">
      <c r="A454" s="60" t="s">
        <v>697</v>
      </c>
      <c r="B454" s="60" t="s">
        <v>698</v>
      </c>
      <c r="C454" s="34">
        <v>4301031350</v>
      </c>
      <c r="D454" s="558">
        <v>4680115883093</v>
      </c>
      <c r="E454" s="559"/>
      <c r="F454" s="59">
        <v>0.88</v>
      </c>
      <c r="G454" s="35">
        <v>6</v>
      </c>
      <c r="H454" s="59">
        <v>5.28</v>
      </c>
      <c r="I454" s="59">
        <v>5.64</v>
      </c>
      <c r="J454" s="35">
        <v>104</v>
      </c>
      <c r="K454" s="35" t="s">
        <v>105</v>
      </c>
      <c r="L454" s="35"/>
      <c r="M454" s="36" t="s">
        <v>67</v>
      </c>
      <c r="N454" s="36"/>
      <c r="O454" s="35">
        <v>70</v>
      </c>
      <c r="P454" s="56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4"/>
      <c r="R454" s="564"/>
      <c r="S454" s="564"/>
      <c r="T454" s="565"/>
      <c r="U454" s="37"/>
      <c r="V454" s="37"/>
      <c r="W454" s="38" t="s">
        <v>68</v>
      </c>
      <c r="X454" s="56">
        <v>800</v>
      </c>
      <c r="Y454" s="53">
        <f t="shared" si="60"/>
        <v>802.56000000000006</v>
      </c>
      <c r="Z454" s="39">
        <f>IFERROR(IF(Y454=0,"",ROUNDUP(Y454/H454,0)*0.01196),"")</f>
        <v>1.81792</v>
      </c>
      <c r="AA454" s="65"/>
      <c r="AB454" s="66"/>
      <c r="AC454" s="511" t="s">
        <v>699</v>
      </c>
      <c r="AG454" s="75"/>
      <c r="AJ454" s="79"/>
      <c r="AK454" s="79">
        <v>0</v>
      </c>
      <c r="BB454" s="512" t="s">
        <v>1</v>
      </c>
      <c r="BM454" s="75">
        <f t="shared" si="61"/>
        <v>854.5454545454545</v>
      </c>
      <c r="BN454" s="75">
        <f t="shared" si="62"/>
        <v>857.28</v>
      </c>
      <c r="BO454" s="75">
        <f t="shared" si="63"/>
        <v>1.4568764568764567</v>
      </c>
      <c r="BP454" s="75">
        <f t="shared" si="64"/>
        <v>1.4615384615384617</v>
      </c>
    </row>
    <row r="455" spans="1:68" ht="27" customHeight="1" x14ac:dyDescent="0.25">
      <c r="A455" s="60" t="s">
        <v>700</v>
      </c>
      <c r="B455" s="60" t="s">
        <v>701</v>
      </c>
      <c r="C455" s="34">
        <v>4301031353</v>
      </c>
      <c r="D455" s="558">
        <v>4680115883109</v>
      </c>
      <c r="E455" s="559"/>
      <c r="F455" s="59">
        <v>0.88</v>
      </c>
      <c r="G455" s="35">
        <v>6</v>
      </c>
      <c r="H455" s="59">
        <v>5.28</v>
      </c>
      <c r="I455" s="59">
        <v>5.64</v>
      </c>
      <c r="J455" s="35">
        <v>104</v>
      </c>
      <c r="K455" s="35" t="s">
        <v>105</v>
      </c>
      <c r="L455" s="35"/>
      <c r="M455" s="36" t="s">
        <v>67</v>
      </c>
      <c r="N455" s="36"/>
      <c r="O455" s="35">
        <v>70</v>
      </c>
      <c r="P455" s="6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4"/>
      <c r="R455" s="564"/>
      <c r="S455" s="564"/>
      <c r="T455" s="565"/>
      <c r="U455" s="37"/>
      <c r="V455" s="37"/>
      <c r="W455" s="38" t="s">
        <v>68</v>
      </c>
      <c r="X455" s="56">
        <v>800</v>
      </c>
      <c r="Y455" s="53">
        <f t="shared" si="60"/>
        <v>802.56000000000006</v>
      </c>
      <c r="Z455" s="39">
        <f>IFERROR(IF(Y455=0,"",ROUNDUP(Y455/H455,0)*0.01196),"")</f>
        <v>1.81792</v>
      </c>
      <c r="AA455" s="65"/>
      <c r="AB455" s="66"/>
      <c r="AC455" s="513" t="s">
        <v>702</v>
      </c>
      <c r="AG455" s="75"/>
      <c r="AJ455" s="79"/>
      <c r="AK455" s="79">
        <v>0</v>
      </c>
      <c r="BB455" s="514" t="s">
        <v>1</v>
      </c>
      <c r="BM455" s="75">
        <f t="shared" si="61"/>
        <v>854.5454545454545</v>
      </c>
      <c r="BN455" s="75">
        <f t="shared" si="62"/>
        <v>857.28</v>
      </c>
      <c r="BO455" s="75">
        <f t="shared" si="63"/>
        <v>1.4568764568764567</v>
      </c>
      <c r="BP455" s="75">
        <f t="shared" si="64"/>
        <v>1.4615384615384617</v>
      </c>
    </row>
    <row r="456" spans="1:68" ht="27" hidden="1" customHeight="1" x14ac:dyDescent="0.25">
      <c r="A456" s="60" t="s">
        <v>703</v>
      </c>
      <c r="B456" s="60" t="s">
        <v>704</v>
      </c>
      <c r="C456" s="34">
        <v>4301031419</v>
      </c>
      <c r="D456" s="558">
        <v>4680115882072</v>
      </c>
      <c r="E456" s="559"/>
      <c r="F456" s="59">
        <v>0.6</v>
      </c>
      <c r="G456" s="35">
        <v>8</v>
      </c>
      <c r="H456" s="59">
        <v>4.8</v>
      </c>
      <c r="I456" s="59">
        <v>6.93</v>
      </c>
      <c r="J456" s="35">
        <v>132</v>
      </c>
      <c r="K456" s="35" t="s">
        <v>110</v>
      </c>
      <c r="L456" s="35"/>
      <c r="M456" s="36" t="s">
        <v>106</v>
      </c>
      <c r="N456" s="36"/>
      <c r="O456" s="35">
        <v>70</v>
      </c>
      <c r="P456" s="67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4"/>
      <c r="R456" s="564"/>
      <c r="S456" s="564"/>
      <c r="T456" s="565"/>
      <c r="U456" s="37"/>
      <c r="V456" s="37"/>
      <c r="W456" s="38" t="s">
        <v>68</v>
      </c>
      <c r="X456" s="56">
        <v>0</v>
      </c>
      <c r="Y456" s="53">
        <f t="shared" si="60"/>
        <v>0</v>
      </c>
      <c r="Z456" s="39" t="str">
        <f>IFERROR(IF(Y456=0,"",ROUNDUP(Y456/H456,0)*0.00902),"")</f>
        <v/>
      </c>
      <c r="AA456" s="65"/>
      <c r="AB456" s="66"/>
      <c r="AC456" s="515" t="s">
        <v>696</v>
      </c>
      <c r="AG456" s="75"/>
      <c r="AJ456" s="79"/>
      <c r="AK456" s="79">
        <v>0</v>
      </c>
      <c r="BB456" s="516" t="s">
        <v>1</v>
      </c>
      <c r="BM456" s="75">
        <f t="shared" si="61"/>
        <v>0</v>
      </c>
      <c r="BN456" s="75">
        <f t="shared" si="62"/>
        <v>0</v>
      </c>
      <c r="BO456" s="75">
        <f t="shared" si="63"/>
        <v>0</v>
      </c>
      <c r="BP456" s="75">
        <f t="shared" si="64"/>
        <v>0</v>
      </c>
    </row>
    <row r="457" spans="1:68" ht="27" hidden="1" customHeight="1" x14ac:dyDescent="0.25">
      <c r="A457" s="60" t="s">
        <v>705</v>
      </c>
      <c r="B457" s="60" t="s">
        <v>706</v>
      </c>
      <c r="C457" s="34">
        <v>4301031418</v>
      </c>
      <c r="D457" s="558">
        <v>4680115882102</v>
      </c>
      <c r="E457" s="559"/>
      <c r="F457" s="59">
        <v>0.6</v>
      </c>
      <c r="G457" s="35">
        <v>8</v>
      </c>
      <c r="H457" s="59">
        <v>4.8</v>
      </c>
      <c r="I457" s="59">
        <v>6.69</v>
      </c>
      <c r="J457" s="35">
        <v>132</v>
      </c>
      <c r="K457" s="35" t="s">
        <v>110</v>
      </c>
      <c r="L457" s="35"/>
      <c r="M457" s="36" t="s">
        <v>67</v>
      </c>
      <c r="N457" s="36"/>
      <c r="O457" s="35">
        <v>70</v>
      </c>
      <c r="P457" s="58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4"/>
      <c r="R457" s="564"/>
      <c r="S457" s="564"/>
      <c r="T457" s="565"/>
      <c r="U457" s="37"/>
      <c r="V457" s="37"/>
      <c r="W457" s="38" t="s">
        <v>68</v>
      </c>
      <c r="X457" s="56">
        <v>0</v>
      </c>
      <c r="Y457" s="53">
        <f t="shared" si="60"/>
        <v>0</v>
      </c>
      <c r="Z457" s="39" t="str">
        <f>IFERROR(IF(Y457=0,"",ROUNDUP(Y457/H457,0)*0.00902),"")</f>
        <v/>
      </c>
      <c r="AA457" s="65"/>
      <c r="AB457" s="66"/>
      <c r="AC457" s="517" t="s">
        <v>699</v>
      </c>
      <c r="AG457" s="75"/>
      <c r="AJ457" s="79"/>
      <c r="AK457" s="79">
        <v>0</v>
      </c>
      <c r="BB457" s="518" t="s">
        <v>1</v>
      </c>
      <c r="BM457" s="75">
        <f t="shared" si="61"/>
        <v>0</v>
      </c>
      <c r="BN457" s="75">
        <f t="shared" si="62"/>
        <v>0</v>
      </c>
      <c r="BO457" s="75">
        <f t="shared" si="63"/>
        <v>0</v>
      </c>
      <c r="BP457" s="75">
        <f t="shared" si="64"/>
        <v>0</v>
      </c>
    </row>
    <row r="458" spans="1:68" ht="27" hidden="1" customHeight="1" x14ac:dyDescent="0.25">
      <c r="A458" s="60" t="s">
        <v>707</v>
      </c>
      <c r="B458" s="60" t="s">
        <v>708</v>
      </c>
      <c r="C458" s="34">
        <v>4301031417</v>
      </c>
      <c r="D458" s="558">
        <v>4680115882096</v>
      </c>
      <c r="E458" s="559"/>
      <c r="F458" s="59">
        <v>0.6</v>
      </c>
      <c r="G458" s="35">
        <v>8</v>
      </c>
      <c r="H458" s="59">
        <v>4.8</v>
      </c>
      <c r="I458" s="59">
        <v>6.69</v>
      </c>
      <c r="J458" s="35">
        <v>132</v>
      </c>
      <c r="K458" s="35" t="s">
        <v>110</v>
      </c>
      <c r="L458" s="35"/>
      <c r="M458" s="36" t="s">
        <v>67</v>
      </c>
      <c r="N458" s="36"/>
      <c r="O458" s="35">
        <v>70</v>
      </c>
      <c r="P458" s="60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4"/>
      <c r="R458" s="564"/>
      <c r="S458" s="564"/>
      <c r="T458" s="565"/>
      <c r="U458" s="37"/>
      <c r="V458" s="37"/>
      <c r="W458" s="38" t="s">
        <v>68</v>
      </c>
      <c r="X458" s="56">
        <v>0</v>
      </c>
      <c r="Y458" s="53">
        <f t="shared" si="60"/>
        <v>0</v>
      </c>
      <c r="Z458" s="39" t="str">
        <f>IFERROR(IF(Y458=0,"",ROUNDUP(Y458/H458,0)*0.00902),"")</f>
        <v/>
      </c>
      <c r="AA458" s="65"/>
      <c r="AB458" s="66"/>
      <c r="AC458" s="519" t="s">
        <v>702</v>
      </c>
      <c r="AG458" s="75"/>
      <c r="AJ458" s="79"/>
      <c r="AK458" s="79">
        <v>0</v>
      </c>
      <c r="BB458" s="520" t="s">
        <v>1</v>
      </c>
      <c r="BM458" s="75">
        <f t="shared" si="61"/>
        <v>0</v>
      </c>
      <c r="BN458" s="75">
        <f t="shared" si="62"/>
        <v>0</v>
      </c>
      <c r="BO458" s="75">
        <f t="shared" si="63"/>
        <v>0</v>
      </c>
      <c r="BP458" s="75">
        <f t="shared" si="64"/>
        <v>0</v>
      </c>
    </row>
    <row r="459" spans="1:68" x14ac:dyDescent="0.2">
      <c r="A459" s="566"/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67"/>
      <c r="P459" s="553" t="s">
        <v>70</v>
      </c>
      <c r="Q459" s="554"/>
      <c r="R459" s="554"/>
      <c r="S459" s="554"/>
      <c r="T459" s="554"/>
      <c r="U459" s="554"/>
      <c r="V459" s="555"/>
      <c r="W459" s="40" t="s">
        <v>71</v>
      </c>
      <c r="X459" s="41">
        <f>IFERROR(X453/H453,"0")+IFERROR(X454/H454,"0")+IFERROR(X455/H455,"0")+IFERROR(X456/H456,"0")+IFERROR(X457/H457,"0")+IFERROR(X458/H458,"0")</f>
        <v>454.5454545454545</v>
      </c>
      <c r="Y459" s="41">
        <f>IFERROR(Y453/H453,"0")+IFERROR(Y454/H454,"0")+IFERROR(Y455/H455,"0")+IFERROR(Y456/H456,"0")+IFERROR(Y457/H457,"0")+IFERROR(Y458/H458,"0")</f>
        <v>456</v>
      </c>
      <c r="Z459" s="41">
        <f>IFERROR(IF(Z453="",0,Z453),"0")+IFERROR(IF(Z454="",0,Z454),"0")+IFERROR(IF(Z455="",0,Z455),"0")+IFERROR(IF(Z456="",0,Z456),"0")+IFERROR(IF(Z457="",0,Z457),"0")+IFERROR(IF(Z458="",0,Z458),"0")</f>
        <v>5.4537599999999999</v>
      </c>
      <c r="AA459" s="64"/>
      <c r="AB459" s="64"/>
      <c r="AC459" s="64"/>
    </row>
    <row r="460" spans="1:68" x14ac:dyDescent="0.2">
      <c r="A460" s="557"/>
      <c r="B460" s="557"/>
      <c r="C460" s="557"/>
      <c r="D460" s="557"/>
      <c r="E460" s="557"/>
      <c r="F460" s="557"/>
      <c r="G460" s="557"/>
      <c r="H460" s="557"/>
      <c r="I460" s="557"/>
      <c r="J460" s="557"/>
      <c r="K460" s="557"/>
      <c r="L460" s="557"/>
      <c r="M460" s="557"/>
      <c r="N460" s="557"/>
      <c r="O460" s="567"/>
      <c r="P460" s="553" t="s">
        <v>70</v>
      </c>
      <c r="Q460" s="554"/>
      <c r="R460" s="554"/>
      <c r="S460" s="554"/>
      <c r="T460" s="554"/>
      <c r="U460" s="554"/>
      <c r="V460" s="555"/>
      <c r="W460" s="40" t="s">
        <v>68</v>
      </c>
      <c r="X460" s="41">
        <f>IFERROR(SUM(X453:X458),"0")</f>
        <v>2400</v>
      </c>
      <c r="Y460" s="41">
        <f>IFERROR(SUM(Y453:Y458),"0")</f>
        <v>2407.6800000000003</v>
      </c>
      <c r="Z460" s="40"/>
      <c r="AA460" s="64"/>
      <c r="AB460" s="64"/>
      <c r="AC460" s="64"/>
    </row>
    <row r="461" spans="1:68" ht="14.25" hidden="1" customHeight="1" x14ac:dyDescent="0.25">
      <c r="A461" s="556" t="s">
        <v>72</v>
      </c>
      <c r="B461" s="557"/>
      <c r="C461" s="557"/>
      <c r="D461" s="557"/>
      <c r="E461" s="557"/>
      <c r="F461" s="557"/>
      <c r="G461" s="557"/>
      <c r="H461" s="557"/>
      <c r="I461" s="557"/>
      <c r="J461" s="557"/>
      <c r="K461" s="557"/>
      <c r="L461" s="557"/>
      <c r="M461" s="557"/>
      <c r="N461" s="557"/>
      <c r="O461" s="557"/>
      <c r="P461" s="557"/>
      <c r="Q461" s="557"/>
      <c r="R461" s="557"/>
      <c r="S461" s="557"/>
      <c r="T461" s="557"/>
      <c r="U461" s="557"/>
      <c r="V461" s="557"/>
      <c r="W461" s="557"/>
      <c r="X461" s="557"/>
      <c r="Y461" s="557"/>
      <c r="Z461" s="557"/>
      <c r="AA461" s="63"/>
      <c r="AB461" s="63"/>
      <c r="AC461" s="63"/>
    </row>
    <row r="462" spans="1:68" ht="16.5" hidden="1" customHeight="1" x14ac:dyDescent="0.25">
      <c r="A462" s="60" t="s">
        <v>709</v>
      </c>
      <c r="B462" s="60" t="s">
        <v>710</v>
      </c>
      <c r="C462" s="34">
        <v>4301051232</v>
      </c>
      <c r="D462" s="558">
        <v>4607091383409</v>
      </c>
      <c r="E462" s="559"/>
      <c r="F462" s="59">
        <v>1.3</v>
      </c>
      <c r="G462" s="35">
        <v>6</v>
      </c>
      <c r="H462" s="59">
        <v>7.8</v>
      </c>
      <c r="I462" s="59">
        <v>8.3010000000000002</v>
      </c>
      <c r="J462" s="35">
        <v>64</v>
      </c>
      <c r="K462" s="35" t="s">
        <v>105</v>
      </c>
      <c r="L462" s="35"/>
      <c r="M462" s="36" t="s">
        <v>76</v>
      </c>
      <c r="N462" s="36"/>
      <c r="O462" s="35">
        <v>45</v>
      </c>
      <c r="P462" s="7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4"/>
      <c r="R462" s="564"/>
      <c r="S462" s="564"/>
      <c r="T462" s="565"/>
      <c r="U462" s="37"/>
      <c r="V462" s="37"/>
      <c r="W462" s="38" t="s">
        <v>68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IFERROR(IF(Y462=0,"",ROUNDUP(Y462/H462,0)*0.01898),"")</f>
        <v/>
      </c>
      <c r="AA462" s="65"/>
      <c r="AB462" s="66"/>
      <c r="AC462" s="521" t="s">
        <v>711</v>
      </c>
      <c r="AG462" s="75"/>
      <c r="AJ462" s="79"/>
      <c r="AK462" s="79">
        <v>0</v>
      </c>
      <c r="BB462" s="522" t="s">
        <v>1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16.5" hidden="1" customHeight="1" x14ac:dyDescent="0.25">
      <c r="A463" s="60" t="s">
        <v>712</v>
      </c>
      <c r="B463" s="60" t="s">
        <v>713</v>
      </c>
      <c r="C463" s="34">
        <v>4301051233</v>
      </c>
      <c r="D463" s="558">
        <v>4607091383416</v>
      </c>
      <c r="E463" s="559"/>
      <c r="F463" s="59">
        <v>1.3</v>
      </c>
      <c r="G463" s="35">
        <v>6</v>
      </c>
      <c r="H463" s="59">
        <v>7.8</v>
      </c>
      <c r="I463" s="59">
        <v>8.3010000000000002</v>
      </c>
      <c r="J463" s="35">
        <v>64</v>
      </c>
      <c r="K463" s="35" t="s">
        <v>105</v>
      </c>
      <c r="L463" s="35"/>
      <c r="M463" s="36" t="s">
        <v>76</v>
      </c>
      <c r="N463" s="36"/>
      <c r="O463" s="35">
        <v>45</v>
      </c>
      <c r="P463" s="8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4"/>
      <c r="R463" s="564"/>
      <c r="S463" s="564"/>
      <c r="T463" s="565"/>
      <c r="U463" s="37"/>
      <c r="V463" s="37"/>
      <c r="W463" s="38" t="s">
        <v>68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IFERROR(IF(Y463=0,"",ROUNDUP(Y463/H463,0)*0.01898),"")</f>
        <v/>
      </c>
      <c r="AA463" s="65"/>
      <c r="AB463" s="66"/>
      <c r="AC463" s="523" t="s">
        <v>714</v>
      </c>
      <c r="AG463" s="75"/>
      <c r="AJ463" s="79"/>
      <c r="AK463" s="79">
        <v>0</v>
      </c>
      <c r="BB463" s="524" t="s">
        <v>1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hidden="1" customHeight="1" x14ac:dyDescent="0.25">
      <c r="A464" s="60" t="s">
        <v>715</v>
      </c>
      <c r="B464" s="60" t="s">
        <v>716</v>
      </c>
      <c r="C464" s="34">
        <v>4301051064</v>
      </c>
      <c r="D464" s="558">
        <v>4680115883536</v>
      </c>
      <c r="E464" s="559"/>
      <c r="F464" s="59">
        <v>0.3</v>
      </c>
      <c r="G464" s="35">
        <v>6</v>
      </c>
      <c r="H464" s="59">
        <v>1.8</v>
      </c>
      <c r="I464" s="59">
        <v>2.0459999999999998</v>
      </c>
      <c r="J464" s="35">
        <v>182</v>
      </c>
      <c r="K464" s="35" t="s">
        <v>75</v>
      </c>
      <c r="L464" s="35"/>
      <c r="M464" s="36" t="s">
        <v>76</v>
      </c>
      <c r="N464" s="36"/>
      <c r="O464" s="35">
        <v>45</v>
      </c>
      <c r="P464" s="6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4"/>
      <c r="R464" s="564"/>
      <c r="S464" s="564"/>
      <c r="T464" s="565"/>
      <c r="U464" s="37"/>
      <c r="V464" s="37"/>
      <c r="W464" s="38" t="s">
        <v>68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IFERROR(IF(Y464=0,"",ROUNDUP(Y464/H464,0)*0.00651),"")</f>
        <v/>
      </c>
      <c r="AA464" s="65"/>
      <c r="AB464" s="66"/>
      <c r="AC464" s="525" t="s">
        <v>717</v>
      </c>
      <c r="AG464" s="75"/>
      <c r="AJ464" s="79"/>
      <c r="AK464" s="79">
        <v>0</v>
      </c>
      <c r="BB464" s="526" t="s">
        <v>1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idden="1" x14ac:dyDescent="0.2">
      <c r="A465" s="566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53" t="s">
        <v>70</v>
      </c>
      <c r="Q465" s="554"/>
      <c r="R465" s="554"/>
      <c r="S465" s="554"/>
      <c r="T465" s="554"/>
      <c r="U465" s="554"/>
      <c r="V465" s="555"/>
      <c r="W465" s="40" t="s">
        <v>71</v>
      </c>
      <c r="X465" s="41">
        <f>IFERROR(X462/H462,"0")+IFERROR(X463/H463,"0")+IFERROR(X464/H464,"0")</f>
        <v>0</v>
      </c>
      <c r="Y465" s="41">
        <f>IFERROR(Y462/H462,"0")+IFERROR(Y463/H463,"0")+IFERROR(Y464/H464,"0")</f>
        <v>0</v>
      </c>
      <c r="Z465" s="41">
        <f>IFERROR(IF(Z462="",0,Z462),"0")+IFERROR(IF(Z463="",0,Z463),"0")+IFERROR(IF(Z464="",0,Z464),"0")</f>
        <v>0</v>
      </c>
      <c r="AA465" s="64"/>
      <c r="AB465" s="64"/>
      <c r="AC465" s="64"/>
    </row>
    <row r="466" spans="1:68" hidden="1" x14ac:dyDescent="0.2">
      <c r="A466" s="557"/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67"/>
      <c r="P466" s="553" t="s">
        <v>70</v>
      </c>
      <c r="Q466" s="554"/>
      <c r="R466" s="554"/>
      <c r="S466" s="554"/>
      <c r="T466" s="554"/>
      <c r="U466" s="554"/>
      <c r="V466" s="555"/>
      <c r="W466" s="40" t="s">
        <v>68</v>
      </c>
      <c r="X466" s="41">
        <f>IFERROR(SUM(X462:X464),"0")</f>
        <v>0</v>
      </c>
      <c r="Y466" s="41">
        <f>IFERROR(SUM(Y462:Y464),"0")</f>
        <v>0</v>
      </c>
      <c r="Z466" s="40"/>
      <c r="AA466" s="64"/>
      <c r="AB466" s="64"/>
      <c r="AC466" s="64"/>
    </row>
    <row r="467" spans="1:68" ht="27.75" hidden="1" customHeight="1" x14ac:dyDescent="0.2">
      <c r="A467" s="597" t="s">
        <v>718</v>
      </c>
      <c r="B467" s="598"/>
      <c r="C467" s="598"/>
      <c r="D467" s="598"/>
      <c r="E467" s="598"/>
      <c r="F467" s="598"/>
      <c r="G467" s="598"/>
      <c r="H467" s="598"/>
      <c r="I467" s="598"/>
      <c r="J467" s="598"/>
      <c r="K467" s="598"/>
      <c r="L467" s="598"/>
      <c r="M467" s="598"/>
      <c r="N467" s="598"/>
      <c r="O467" s="598"/>
      <c r="P467" s="598"/>
      <c r="Q467" s="598"/>
      <c r="R467" s="598"/>
      <c r="S467" s="598"/>
      <c r="T467" s="598"/>
      <c r="U467" s="598"/>
      <c r="V467" s="598"/>
      <c r="W467" s="598"/>
      <c r="X467" s="598"/>
      <c r="Y467" s="598"/>
      <c r="Z467" s="598"/>
      <c r="AA467" s="52"/>
      <c r="AB467" s="52"/>
      <c r="AC467" s="52"/>
    </row>
    <row r="468" spans="1:68" ht="16.5" hidden="1" customHeight="1" x14ac:dyDescent="0.25">
      <c r="A468" s="562" t="s">
        <v>718</v>
      </c>
      <c r="B468" s="557"/>
      <c r="C468" s="557"/>
      <c r="D468" s="557"/>
      <c r="E468" s="557"/>
      <c r="F468" s="557"/>
      <c r="G468" s="557"/>
      <c r="H468" s="557"/>
      <c r="I468" s="557"/>
      <c r="J468" s="557"/>
      <c r="K468" s="557"/>
      <c r="L468" s="557"/>
      <c r="M468" s="557"/>
      <c r="N468" s="557"/>
      <c r="O468" s="557"/>
      <c r="P468" s="557"/>
      <c r="Q468" s="557"/>
      <c r="R468" s="557"/>
      <c r="S468" s="557"/>
      <c r="T468" s="557"/>
      <c r="U468" s="557"/>
      <c r="V468" s="557"/>
      <c r="W468" s="557"/>
      <c r="X468" s="557"/>
      <c r="Y468" s="557"/>
      <c r="Z468" s="557"/>
      <c r="AA468" s="62"/>
      <c r="AB468" s="62"/>
      <c r="AC468" s="62"/>
    </row>
    <row r="469" spans="1:68" ht="14.25" hidden="1" customHeight="1" x14ac:dyDescent="0.25">
      <c r="A469" s="556" t="s">
        <v>102</v>
      </c>
      <c r="B469" s="557"/>
      <c r="C469" s="557"/>
      <c r="D469" s="557"/>
      <c r="E469" s="557"/>
      <c r="F469" s="557"/>
      <c r="G469" s="557"/>
      <c r="H469" s="557"/>
      <c r="I469" s="557"/>
      <c r="J469" s="557"/>
      <c r="K469" s="557"/>
      <c r="L469" s="557"/>
      <c r="M469" s="557"/>
      <c r="N469" s="557"/>
      <c r="O469" s="557"/>
      <c r="P469" s="557"/>
      <c r="Q469" s="557"/>
      <c r="R469" s="557"/>
      <c r="S469" s="557"/>
      <c r="T469" s="557"/>
      <c r="U469" s="557"/>
      <c r="V469" s="557"/>
      <c r="W469" s="557"/>
      <c r="X469" s="557"/>
      <c r="Y469" s="557"/>
      <c r="Z469" s="557"/>
      <c r="AA469" s="63"/>
      <c r="AB469" s="63"/>
      <c r="AC469" s="63"/>
    </row>
    <row r="470" spans="1:68" ht="27" hidden="1" customHeight="1" x14ac:dyDescent="0.25">
      <c r="A470" s="60" t="s">
        <v>719</v>
      </c>
      <c r="B470" s="60" t="s">
        <v>720</v>
      </c>
      <c r="C470" s="34">
        <v>4301011763</v>
      </c>
      <c r="D470" s="558">
        <v>4640242181011</v>
      </c>
      <c r="E470" s="559"/>
      <c r="F470" s="59">
        <v>1.35</v>
      </c>
      <c r="G470" s="35">
        <v>8</v>
      </c>
      <c r="H470" s="59">
        <v>10.8</v>
      </c>
      <c r="I470" s="59">
        <v>11.234999999999999</v>
      </c>
      <c r="J470" s="35">
        <v>64</v>
      </c>
      <c r="K470" s="35" t="s">
        <v>105</v>
      </c>
      <c r="L470" s="35"/>
      <c r="M470" s="36" t="s">
        <v>76</v>
      </c>
      <c r="N470" s="36"/>
      <c r="O470" s="35">
        <v>55</v>
      </c>
      <c r="P470" s="8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4"/>
      <c r="R470" s="564"/>
      <c r="S470" s="564"/>
      <c r="T470" s="565"/>
      <c r="U470" s="37"/>
      <c r="V470" s="37"/>
      <c r="W470" s="38" t="s">
        <v>68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IFERROR(IF(Y470=0,"",ROUNDUP(Y470/H470,0)*0.01898),"")</f>
        <v/>
      </c>
      <c r="AA470" s="65"/>
      <c r="AB470" s="66"/>
      <c r="AC470" s="527" t="s">
        <v>721</v>
      </c>
      <c r="AG470" s="75"/>
      <c r="AJ470" s="79"/>
      <c r="AK470" s="79">
        <v>0</v>
      </c>
      <c r="BB470" s="528" t="s">
        <v>1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ht="27" hidden="1" customHeight="1" x14ac:dyDescent="0.25">
      <c r="A471" s="60" t="s">
        <v>722</v>
      </c>
      <c r="B471" s="60" t="s">
        <v>723</v>
      </c>
      <c r="C471" s="34">
        <v>4301011585</v>
      </c>
      <c r="D471" s="558">
        <v>4640242180441</v>
      </c>
      <c r="E471" s="559"/>
      <c r="F471" s="59">
        <v>1.5</v>
      </c>
      <c r="G471" s="35">
        <v>8</v>
      </c>
      <c r="H471" s="59">
        <v>12</v>
      </c>
      <c r="I471" s="59">
        <v>12.435</v>
      </c>
      <c r="J471" s="35">
        <v>64</v>
      </c>
      <c r="K471" s="35" t="s">
        <v>105</v>
      </c>
      <c r="L471" s="35"/>
      <c r="M471" s="36" t="s">
        <v>106</v>
      </c>
      <c r="N471" s="36"/>
      <c r="O471" s="35">
        <v>50</v>
      </c>
      <c r="P471" s="59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4"/>
      <c r="R471" s="564"/>
      <c r="S471" s="564"/>
      <c r="T471" s="565"/>
      <c r="U471" s="37"/>
      <c r="V471" s="37"/>
      <c r="W471" s="38" t="s">
        <v>68</v>
      </c>
      <c r="X471" s="56">
        <v>0</v>
      </c>
      <c r="Y471" s="53">
        <f>IFERROR(IF(X471="",0,CEILING((X471/$H471),1)*$H471),"")</f>
        <v>0</v>
      </c>
      <c r="Z471" s="39" t="str">
        <f>IFERROR(IF(Y471=0,"",ROUNDUP(Y471/H471,0)*0.01898),"")</f>
        <v/>
      </c>
      <c r="AA471" s="65"/>
      <c r="AB471" s="66"/>
      <c r="AC471" s="529" t="s">
        <v>724</v>
      </c>
      <c r="AG471" s="75"/>
      <c r="AJ471" s="79"/>
      <c r="AK471" s="79">
        <v>0</v>
      </c>
      <c r="BB471" s="530" t="s">
        <v>1</v>
      </c>
      <c r="BM471" s="75">
        <f>IFERROR(X471*I471/H471,"0")</f>
        <v>0</v>
      </c>
      <c r="BN471" s="75">
        <f>IFERROR(Y471*I471/H471,"0")</f>
        <v>0</v>
      </c>
      <c r="BO471" s="75">
        <f>IFERROR(1/J471*(X471/H471),"0")</f>
        <v>0</v>
      </c>
      <c r="BP471" s="75">
        <f>IFERROR(1/J471*(Y471/H471),"0")</f>
        <v>0</v>
      </c>
    </row>
    <row r="472" spans="1:68" ht="27" hidden="1" customHeight="1" x14ac:dyDescent="0.25">
      <c r="A472" s="60" t="s">
        <v>725</v>
      </c>
      <c r="B472" s="60" t="s">
        <v>726</v>
      </c>
      <c r="C472" s="34">
        <v>4301011584</v>
      </c>
      <c r="D472" s="558">
        <v>4640242180564</v>
      </c>
      <c r="E472" s="559"/>
      <c r="F472" s="59">
        <v>1.5</v>
      </c>
      <c r="G472" s="35">
        <v>8</v>
      </c>
      <c r="H472" s="59">
        <v>12</v>
      </c>
      <c r="I472" s="59">
        <v>12.435</v>
      </c>
      <c r="J472" s="35">
        <v>64</v>
      </c>
      <c r="K472" s="35" t="s">
        <v>105</v>
      </c>
      <c r="L472" s="35"/>
      <c r="M472" s="36" t="s">
        <v>106</v>
      </c>
      <c r="N472" s="36"/>
      <c r="O472" s="35">
        <v>50</v>
      </c>
      <c r="P472" s="7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4"/>
      <c r="R472" s="564"/>
      <c r="S472" s="564"/>
      <c r="T472" s="565"/>
      <c r="U472" s="37"/>
      <c r="V472" s="37"/>
      <c r="W472" s="38" t="s">
        <v>68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31" t="s">
        <v>727</v>
      </c>
      <c r="AG472" s="75"/>
      <c r="AJ472" s="79"/>
      <c r="AK472" s="79">
        <v>0</v>
      </c>
      <c r="BB472" s="53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27" hidden="1" customHeight="1" x14ac:dyDescent="0.25">
      <c r="A473" s="60" t="s">
        <v>728</v>
      </c>
      <c r="B473" s="60" t="s">
        <v>729</v>
      </c>
      <c r="C473" s="34">
        <v>4301011764</v>
      </c>
      <c r="D473" s="558">
        <v>4640242181189</v>
      </c>
      <c r="E473" s="559"/>
      <c r="F473" s="59">
        <v>0.4</v>
      </c>
      <c r="G473" s="35">
        <v>10</v>
      </c>
      <c r="H473" s="59">
        <v>4</v>
      </c>
      <c r="I473" s="59">
        <v>4.21</v>
      </c>
      <c r="J473" s="35">
        <v>132</v>
      </c>
      <c r="K473" s="35" t="s">
        <v>110</v>
      </c>
      <c r="L473" s="35"/>
      <c r="M473" s="36" t="s">
        <v>76</v>
      </c>
      <c r="N473" s="36"/>
      <c r="O473" s="35">
        <v>55</v>
      </c>
      <c r="P473" s="6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4"/>
      <c r="R473" s="564"/>
      <c r="S473" s="564"/>
      <c r="T473" s="565"/>
      <c r="U473" s="37"/>
      <c r="V473" s="37"/>
      <c r="W473" s="38" t="s">
        <v>68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IFERROR(IF(Y473=0,"",ROUNDUP(Y473/H473,0)*0.00902),"")</f>
        <v/>
      </c>
      <c r="AA473" s="65"/>
      <c r="AB473" s="66"/>
      <c r="AC473" s="533" t="s">
        <v>721</v>
      </c>
      <c r="AG473" s="75"/>
      <c r="AJ473" s="79"/>
      <c r="AK473" s="79">
        <v>0</v>
      </c>
      <c r="BB473" s="53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idden="1" x14ac:dyDescent="0.2">
      <c r="A474" s="566"/>
      <c r="B474" s="557"/>
      <c r="C474" s="557"/>
      <c r="D474" s="557"/>
      <c r="E474" s="557"/>
      <c r="F474" s="557"/>
      <c r="G474" s="557"/>
      <c r="H474" s="557"/>
      <c r="I474" s="557"/>
      <c r="J474" s="557"/>
      <c r="K474" s="557"/>
      <c r="L474" s="557"/>
      <c r="M474" s="557"/>
      <c r="N474" s="557"/>
      <c r="O474" s="567"/>
      <c r="P474" s="553" t="s">
        <v>70</v>
      </c>
      <c r="Q474" s="554"/>
      <c r="R474" s="554"/>
      <c r="S474" s="554"/>
      <c r="T474" s="554"/>
      <c r="U474" s="554"/>
      <c r="V474" s="555"/>
      <c r="W474" s="40" t="s">
        <v>71</v>
      </c>
      <c r="X474" s="41">
        <f>IFERROR(X470/H470,"0")+IFERROR(X471/H471,"0")+IFERROR(X472/H472,"0")+IFERROR(X473/H473,"0")</f>
        <v>0</v>
      </c>
      <c r="Y474" s="41">
        <f>IFERROR(Y470/H470,"0")+IFERROR(Y471/H471,"0")+IFERROR(Y472/H472,"0")+IFERROR(Y473/H473,"0")</f>
        <v>0</v>
      </c>
      <c r="Z474" s="41">
        <f>IFERROR(IF(Z470="",0,Z470),"0")+IFERROR(IF(Z471="",0,Z471),"0")+IFERROR(IF(Z472="",0,Z472),"0")+IFERROR(IF(Z473="",0,Z473),"0")</f>
        <v>0</v>
      </c>
      <c r="AA474" s="64"/>
      <c r="AB474" s="64"/>
      <c r="AC474" s="64"/>
    </row>
    <row r="475" spans="1:68" hidden="1" x14ac:dyDescent="0.2">
      <c r="A475" s="557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53" t="s">
        <v>70</v>
      </c>
      <c r="Q475" s="554"/>
      <c r="R475" s="554"/>
      <c r="S475" s="554"/>
      <c r="T475" s="554"/>
      <c r="U475" s="554"/>
      <c r="V475" s="555"/>
      <c r="W475" s="40" t="s">
        <v>68</v>
      </c>
      <c r="X475" s="41">
        <f>IFERROR(SUM(X470:X473),"0")</f>
        <v>0</v>
      </c>
      <c r="Y475" s="41">
        <f>IFERROR(SUM(Y470:Y473),"0")</f>
        <v>0</v>
      </c>
      <c r="Z475" s="40"/>
      <c r="AA475" s="64"/>
      <c r="AB475" s="64"/>
      <c r="AC475" s="64"/>
    </row>
    <row r="476" spans="1:68" ht="14.25" hidden="1" customHeight="1" x14ac:dyDescent="0.25">
      <c r="A476" s="556" t="s">
        <v>134</v>
      </c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57"/>
      <c r="P476" s="557"/>
      <c r="Q476" s="557"/>
      <c r="R476" s="557"/>
      <c r="S476" s="557"/>
      <c r="T476" s="557"/>
      <c r="U476" s="557"/>
      <c r="V476" s="557"/>
      <c r="W476" s="557"/>
      <c r="X476" s="557"/>
      <c r="Y476" s="557"/>
      <c r="Z476" s="557"/>
      <c r="AA476" s="63"/>
      <c r="AB476" s="63"/>
      <c r="AC476" s="63"/>
    </row>
    <row r="477" spans="1:68" ht="27" hidden="1" customHeight="1" x14ac:dyDescent="0.25">
      <c r="A477" s="60" t="s">
        <v>730</v>
      </c>
      <c r="B477" s="60" t="s">
        <v>731</v>
      </c>
      <c r="C477" s="34">
        <v>4301020400</v>
      </c>
      <c r="D477" s="558">
        <v>4640242180519</v>
      </c>
      <c r="E477" s="559"/>
      <c r="F477" s="59">
        <v>1.5</v>
      </c>
      <c r="G477" s="35">
        <v>8</v>
      </c>
      <c r="H477" s="59">
        <v>12</v>
      </c>
      <c r="I477" s="59">
        <v>12.435</v>
      </c>
      <c r="J477" s="35">
        <v>64</v>
      </c>
      <c r="K477" s="35" t="s">
        <v>105</v>
      </c>
      <c r="L477" s="35"/>
      <c r="M477" s="36" t="s">
        <v>106</v>
      </c>
      <c r="N477" s="36"/>
      <c r="O477" s="35">
        <v>50</v>
      </c>
      <c r="P477" s="75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4"/>
      <c r="R477" s="564"/>
      <c r="S477" s="564"/>
      <c r="T477" s="565"/>
      <c r="U477" s="37"/>
      <c r="V477" s="37"/>
      <c r="W477" s="38" t="s">
        <v>68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IFERROR(IF(Y477=0,"",ROUNDUP(Y477/H477,0)*0.01898),"")</f>
        <v/>
      </c>
      <c r="AA477" s="65"/>
      <c r="AB477" s="66"/>
      <c r="AC477" s="535" t="s">
        <v>732</v>
      </c>
      <c r="AG477" s="75"/>
      <c r="AJ477" s="79"/>
      <c r="AK477" s="79">
        <v>0</v>
      </c>
      <c r="BB477" s="536" t="s">
        <v>1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ht="27" hidden="1" customHeight="1" x14ac:dyDescent="0.25">
      <c r="A478" s="60" t="s">
        <v>733</v>
      </c>
      <c r="B478" s="60" t="s">
        <v>734</v>
      </c>
      <c r="C478" s="34">
        <v>4301020260</v>
      </c>
      <c r="D478" s="558">
        <v>4640242180526</v>
      </c>
      <c r="E478" s="559"/>
      <c r="F478" s="59">
        <v>1.8</v>
      </c>
      <c r="G478" s="35">
        <v>6</v>
      </c>
      <c r="H478" s="59">
        <v>10.8</v>
      </c>
      <c r="I478" s="59">
        <v>11.234999999999999</v>
      </c>
      <c r="J478" s="35">
        <v>64</v>
      </c>
      <c r="K478" s="35" t="s">
        <v>105</v>
      </c>
      <c r="L478" s="35"/>
      <c r="M478" s="36" t="s">
        <v>106</v>
      </c>
      <c r="N478" s="36"/>
      <c r="O478" s="35">
        <v>50</v>
      </c>
      <c r="P478" s="811" t="s">
        <v>735</v>
      </c>
      <c r="Q478" s="564"/>
      <c r="R478" s="564"/>
      <c r="S478" s="564"/>
      <c r="T478" s="565"/>
      <c r="U478" s="37"/>
      <c r="V478" s="37"/>
      <c r="W478" s="38" t="s">
        <v>68</v>
      </c>
      <c r="X478" s="56">
        <v>0</v>
      </c>
      <c r="Y478" s="53">
        <f>IFERROR(IF(X478="",0,CEILING((X478/$H478),1)*$H478),"")</f>
        <v>0</v>
      </c>
      <c r="Z478" s="39" t="str">
        <f>IFERROR(IF(Y478=0,"",ROUNDUP(Y478/H478,0)*0.01898),"")</f>
        <v/>
      </c>
      <c r="AA478" s="65"/>
      <c r="AB478" s="66"/>
      <c r="AC478" s="537" t="s">
        <v>736</v>
      </c>
      <c r="AG478" s="75"/>
      <c r="AJ478" s="79"/>
      <c r="AK478" s="79">
        <v>0</v>
      </c>
      <c r="BB478" s="538" t="s">
        <v>1</v>
      </c>
      <c r="BM478" s="75">
        <f>IFERROR(X478*I478/H478,"0")</f>
        <v>0</v>
      </c>
      <c r="BN478" s="75">
        <f>IFERROR(Y478*I478/H478,"0")</f>
        <v>0</v>
      </c>
      <c r="BO478" s="75">
        <f>IFERROR(1/J478*(X478/H478),"0")</f>
        <v>0</v>
      </c>
      <c r="BP478" s="75">
        <f>IFERROR(1/J478*(Y478/H478),"0")</f>
        <v>0</v>
      </c>
    </row>
    <row r="479" spans="1:68" ht="27" hidden="1" customHeight="1" x14ac:dyDescent="0.25">
      <c r="A479" s="60" t="s">
        <v>737</v>
      </c>
      <c r="B479" s="60" t="s">
        <v>738</v>
      </c>
      <c r="C479" s="34">
        <v>4301020295</v>
      </c>
      <c r="D479" s="558">
        <v>4640242181363</v>
      </c>
      <c r="E479" s="559"/>
      <c r="F479" s="59">
        <v>0.4</v>
      </c>
      <c r="G479" s="35">
        <v>10</v>
      </c>
      <c r="H479" s="59">
        <v>4</v>
      </c>
      <c r="I479" s="59">
        <v>4.21</v>
      </c>
      <c r="J479" s="35">
        <v>132</v>
      </c>
      <c r="K479" s="35" t="s">
        <v>110</v>
      </c>
      <c r="L479" s="35"/>
      <c r="M479" s="36" t="s">
        <v>106</v>
      </c>
      <c r="N479" s="36"/>
      <c r="O479" s="35">
        <v>50</v>
      </c>
      <c r="P479" s="66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4"/>
      <c r="R479" s="564"/>
      <c r="S479" s="564"/>
      <c r="T479" s="565"/>
      <c r="U479" s="37"/>
      <c r="V479" s="37"/>
      <c r="W479" s="38" t="s">
        <v>68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IFERROR(IF(Y479=0,"",ROUNDUP(Y479/H479,0)*0.00902),"")</f>
        <v/>
      </c>
      <c r="AA479" s="65"/>
      <c r="AB479" s="66"/>
      <c r="AC479" s="539" t="s">
        <v>739</v>
      </c>
      <c r="AG479" s="75"/>
      <c r="AJ479" s="79"/>
      <c r="AK479" s="79">
        <v>0</v>
      </c>
      <c r="BB479" s="540" t="s">
        <v>1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hidden="1" x14ac:dyDescent="0.2">
      <c r="A480" s="566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53" t="s">
        <v>70</v>
      </c>
      <c r="Q480" s="554"/>
      <c r="R480" s="554"/>
      <c r="S480" s="554"/>
      <c r="T480" s="554"/>
      <c r="U480" s="554"/>
      <c r="V480" s="555"/>
      <c r="W480" s="40" t="s">
        <v>71</v>
      </c>
      <c r="X480" s="41">
        <f>IFERROR(X477/H477,"0")+IFERROR(X478/H478,"0")+IFERROR(X479/H479,"0")</f>
        <v>0</v>
      </c>
      <c r="Y480" s="41">
        <f>IFERROR(Y477/H477,"0")+IFERROR(Y478/H478,"0")+IFERROR(Y479/H479,"0")</f>
        <v>0</v>
      </c>
      <c r="Z480" s="41">
        <f>IFERROR(IF(Z477="",0,Z477),"0")+IFERROR(IF(Z478="",0,Z478),"0")+IFERROR(IF(Z479="",0,Z479),"0")</f>
        <v>0</v>
      </c>
      <c r="AA480" s="64"/>
      <c r="AB480" s="64"/>
      <c r="AC480" s="64"/>
    </row>
    <row r="481" spans="1:68" hidden="1" x14ac:dyDescent="0.2">
      <c r="A481" s="557"/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67"/>
      <c r="P481" s="553" t="s">
        <v>70</v>
      </c>
      <c r="Q481" s="554"/>
      <c r="R481" s="554"/>
      <c r="S481" s="554"/>
      <c r="T481" s="554"/>
      <c r="U481" s="554"/>
      <c r="V481" s="555"/>
      <c r="W481" s="40" t="s">
        <v>68</v>
      </c>
      <c r="X481" s="41">
        <f>IFERROR(SUM(X477:X479),"0")</f>
        <v>0</v>
      </c>
      <c r="Y481" s="41">
        <f>IFERROR(SUM(Y477:Y479),"0")</f>
        <v>0</v>
      </c>
      <c r="Z481" s="40"/>
      <c r="AA481" s="64"/>
      <c r="AB481" s="64"/>
      <c r="AC481" s="64"/>
    </row>
    <row r="482" spans="1:68" ht="14.25" hidden="1" customHeight="1" x14ac:dyDescent="0.25">
      <c r="A482" s="556" t="s">
        <v>63</v>
      </c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57"/>
      <c r="P482" s="557"/>
      <c r="Q482" s="557"/>
      <c r="R482" s="557"/>
      <c r="S482" s="557"/>
      <c r="T482" s="557"/>
      <c r="U482" s="557"/>
      <c r="V482" s="557"/>
      <c r="W482" s="557"/>
      <c r="X482" s="557"/>
      <c r="Y482" s="557"/>
      <c r="Z482" s="557"/>
      <c r="AA482" s="63"/>
      <c r="AB482" s="63"/>
      <c r="AC482" s="63"/>
    </row>
    <row r="483" spans="1:68" ht="27" hidden="1" customHeight="1" x14ac:dyDescent="0.25">
      <c r="A483" s="60" t="s">
        <v>740</v>
      </c>
      <c r="B483" s="60" t="s">
        <v>741</v>
      </c>
      <c r="C483" s="34">
        <v>4301031280</v>
      </c>
      <c r="D483" s="558">
        <v>4640242180816</v>
      </c>
      <c r="E483" s="559"/>
      <c r="F483" s="59">
        <v>0.7</v>
      </c>
      <c r="G483" s="35">
        <v>6</v>
      </c>
      <c r="H483" s="59">
        <v>4.2</v>
      </c>
      <c r="I483" s="59">
        <v>4.47</v>
      </c>
      <c r="J483" s="35">
        <v>132</v>
      </c>
      <c r="K483" s="35" t="s">
        <v>110</v>
      </c>
      <c r="L483" s="35"/>
      <c r="M483" s="36" t="s">
        <v>67</v>
      </c>
      <c r="N483" s="36"/>
      <c r="O483" s="35">
        <v>40</v>
      </c>
      <c r="P483" s="80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4"/>
      <c r="R483" s="564"/>
      <c r="S483" s="564"/>
      <c r="T483" s="565"/>
      <c r="U483" s="37"/>
      <c r="V483" s="37"/>
      <c r="W483" s="38" t="s">
        <v>68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/>
      <c r="AB483" s="66"/>
      <c r="AC483" s="541" t="s">
        <v>742</v>
      </c>
      <c r="AG483" s="75"/>
      <c r="AJ483" s="79"/>
      <c r="AK483" s="79">
        <v>0</v>
      </c>
      <c r="BB483" s="542" t="s">
        <v>1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hidden="1" customHeight="1" x14ac:dyDescent="0.25">
      <c r="A484" s="60" t="s">
        <v>743</v>
      </c>
      <c r="B484" s="60" t="s">
        <v>744</v>
      </c>
      <c r="C484" s="34">
        <v>4301031244</v>
      </c>
      <c r="D484" s="558">
        <v>4640242180595</v>
      </c>
      <c r="E484" s="559"/>
      <c r="F484" s="59">
        <v>0.7</v>
      </c>
      <c r="G484" s="35">
        <v>6</v>
      </c>
      <c r="H484" s="59">
        <v>4.2</v>
      </c>
      <c r="I484" s="59">
        <v>4.47</v>
      </c>
      <c r="J484" s="35">
        <v>132</v>
      </c>
      <c r="K484" s="35" t="s">
        <v>110</v>
      </c>
      <c r="L484" s="35"/>
      <c r="M484" s="36" t="s">
        <v>67</v>
      </c>
      <c r="N484" s="36"/>
      <c r="O484" s="35">
        <v>40</v>
      </c>
      <c r="P484" s="8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4"/>
      <c r="R484" s="564"/>
      <c r="S484" s="564"/>
      <c r="T484" s="565"/>
      <c r="U484" s="37"/>
      <c r="V484" s="37"/>
      <c r="W484" s="38" t="s">
        <v>68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IFERROR(IF(Y484=0,"",ROUNDUP(Y484/H484,0)*0.00902),"")</f>
        <v/>
      </c>
      <c r="AA484" s="65"/>
      <c r="AB484" s="66"/>
      <c r="AC484" s="543" t="s">
        <v>745</v>
      </c>
      <c r="AG484" s="75"/>
      <c r="AJ484" s="79"/>
      <c r="AK484" s="79">
        <v>0</v>
      </c>
      <c r="BB484" s="544" t="s">
        <v>1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idden="1" x14ac:dyDescent="0.2">
      <c r="A485" s="566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53" t="s">
        <v>70</v>
      </c>
      <c r="Q485" s="554"/>
      <c r="R485" s="554"/>
      <c r="S485" s="554"/>
      <c r="T485" s="554"/>
      <c r="U485" s="554"/>
      <c r="V485" s="555"/>
      <c r="W485" s="40" t="s">
        <v>71</v>
      </c>
      <c r="X485" s="41">
        <f>IFERROR(X483/H483,"0")+IFERROR(X484/H484,"0")</f>
        <v>0</v>
      </c>
      <c r="Y485" s="41">
        <f>IFERROR(Y483/H483,"0")+IFERROR(Y484/H484,"0")</f>
        <v>0</v>
      </c>
      <c r="Z485" s="41">
        <f>IFERROR(IF(Z483="",0,Z483),"0")+IFERROR(IF(Z484="",0,Z484),"0")</f>
        <v>0</v>
      </c>
      <c r="AA485" s="64"/>
      <c r="AB485" s="64"/>
      <c r="AC485" s="64"/>
    </row>
    <row r="486" spans="1:68" hidden="1" x14ac:dyDescent="0.2">
      <c r="A486" s="55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7"/>
      <c r="P486" s="553" t="s">
        <v>70</v>
      </c>
      <c r="Q486" s="554"/>
      <c r="R486" s="554"/>
      <c r="S486" s="554"/>
      <c r="T486" s="554"/>
      <c r="U486" s="554"/>
      <c r="V486" s="555"/>
      <c r="W486" s="40" t="s">
        <v>68</v>
      </c>
      <c r="X486" s="41">
        <f>IFERROR(SUM(X483:X484),"0")</f>
        <v>0</v>
      </c>
      <c r="Y486" s="41">
        <f>IFERROR(SUM(Y483:Y484),"0")</f>
        <v>0</v>
      </c>
      <c r="Z486" s="40"/>
      <c r="AA486" s="64"/>
      <c r="AB486" s="64"/>
      <c r="AC486" s="64"/>
    </row>
    <row r="487" spans="1:68" ht="14.25" hidden="1" customHeight="1" x14ac:dyDescent="0.25">
      <c r="A487" s="556" t="s">
        <v>72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63"/>
      <c r="AB487" s="63"/>
      <c r="AC487" s="63"/>
    </row>
    <row r="488" spans="1:68" ht="27" customHeight="1" x14ac:dyDescent="0.25">
      <c r="A488" s="60" t="s">
        <v>746</v>
      </c>
      <c r="B488" s="60" t="s">
        <v>747</v>
      </c>
      <c r="C488" s="34">
        <v>4301052046</v>
      </c>
      <c r="D488" s="558">
        <v>4640242180533</v>
      </c>
      <c r="E488" s="559"/>
      <c r="F488" s="59">
        <v>1.5</v>
      </c>
      <c r="G488" s="35">
        <v>6</v>
      </c>
      <c r="H488" s="59">
        <v>9</v>
      </c>
      <c r="I488" s="59">
        <v>9.5190000000000001</v>
      </c>
      <c r="J488" s="35">
        <v>64</v>
      </c>
      <c r="K488" s="35" t="s">
        <v>105</v>
      </c>
      <c r="L488" s="35"/>
      <c r="M488" s="36" t="s">
        <v>92</v>
      </c>
      <c r="N488" s="36"/>
      <c r="O488" s="35">
        <v>45</v>
      </c>
      <c r="P488" s="72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4"/>
      <c r="R488" s="564"/>
      <c r="S488" s="564"/>
      <c r="T488" s="565"/>
      <c r="U488" s="37"/>
      <c r="V488" s="37"/>
      <c r="W488" s="38" t="s">
        <v>68</v>
      </c>
      <c r="X488" s="56">
        <v>250</v>
      </c>
      <c r="Y488" s="53">
        <f>IFERROR(IF(X488="",0,CEILING((X488/$H488),1)*$H488),"")</f>
        <v>252</v>
      </c>
      <c r="Z488" s="39">
        <f>IFERROR(IF(Y488=0,"",ROUNDUP(Y488/H488,0)*0.01898),"")</f>
        <v>0.53144000000000002</v>
      </c>
      <c r="AA488" s="65"/>
      <c r="AB488" s="66"/>
      <c r="AC488" s="545" t="s">
        <v>748</v>
      </c>
      <c r="AG488" s="75"/>
      <c r="AJ488" s="79"/>
      <c r="AK488" s="79">
        <v>0</v>
      </c>
      <c r="BB488" s="546" t="s">
        <v>1</v>
      </c>
      <c r="BM488" s="75">
        <f>IFERROR(X488*I488/H488,"0")</f>
        <v>264.41666666666669</v>
      </c>
      <c r="BN488" s="75">
        <f>IFERROR(Y488*I488/H488,"0")</f>
        <v>266.53199999999998</v>
      </c>
      <c r="BO488" s="75">
        <f>IFERROR(1/J488*(X488/H488),"0")</f>
        <v>0.43402777777777779</v>
      </c>
      <c r="BP488" s="75">
        <f>IFERROR(1/J488*(Y488/H488),"0")</f>
        <v>0.4375</v>
      </c>
    </row>
    <row r="489" spans="1:68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53" t="s">
        <v>70</v>
      </c>
      <c r="Q489" s="554"/>
      <c r="R489" s="554"/>
      <c r="S489" s="554"/>
      <c r="T489" s="554"/>
      <c r="U489" s="554"/>
      <c r="V489" s="555"/>
      <c r="W489" s="40" t="s">
        <v>71</v>
      </c>
      <c r="X489" s="41">
        <f>IFERROR(X488/H488,"0")</f>
        <v>27.777777777777779</v>
      </c>
      <c r="Y489" s="41">
        <f>IFERROR(Y488/H488,"0")</f>
        <v>28</v>
      </c>
      <c r="Z489" s="41">
        <f>IFERROR(IF(Z488="",0,Z488),"0")</f>
        <v>0.53144000000000002</v>
      </c>
      <c r="AA489" s="64"/>
      <c r="AB489" s="64"/>
      <c r="AC489" s="64"/>
    </row>
    <row r="490" spans="1:68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53" t="s">
        <v>70</v>
      </c>
      <c r="Q490" s="554"/>
      <c r="R490" s="554"/>
      <c r="S490" s="554"/>
      <c r="T490" s="554"/>
      <c r="U490" s="554"/>
      <c r="V490" s="555"/>
      <c r="W490" s="40" t="s">
        <v>68</v>
      </c>
      <c r="X490" s="41">
        <f>IFERROR(SUM(X488:X488),"0")</f>
        <v>250</v>
      </c>
      <c r="Y490" s="41">
        <f>IFERROR(SUM(Y488:Y488),"0")</f>
        <v>252</v>
      </c>
      <c r="Z490" s="40"/>
      <c r="AA490" s="64"/>
      <c r="AB490" s="64"/>
      <c r="AC490" s="64"/>
    </row>
    <row r="491" spans="1:68" ht="14.25" hidden="1" customHeight="1" x14ac:dyDescent="0.25">
      <c r="A491" s="556" t="s">
        <v>164</v>
      </c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57"/>
      <c r="P491" s="557"/>
      <c r="Q491" s="557"/>
      <c r="R491" s="557"/>
      <c r="S491" s="557"/>
      <c r="T491" s="557"/>
      <c r="U491" s="557"/>
      <c r="V491" s="557"/>
      <c r="W491" s="557"/>
      <c r="X491" s="557"/>
      <c r="Y491" s="557"/>
      <c r="Z491" s="557"/>
      <c r="AA491" s="63"/>
      <c r="AB491" s="63"/>
      <c r="AC491" s="63"/>
    </row>
    <row r="492" spans="1:68" ht="27" hidden="1" customHeight="1" x14ac:dyDescent="0.25">
      <c r="A492" s="60" t="s">
        <v>749</v>
      </c>
      <c r="B492" s="60" t="s">
        <v>750</v>
      </c>
      <c r="C492" s="34">
        <v>4301060491</v>
      </c>
      <c r="D492" s="558">
        <v>4640242180120</v>
      </c>
      <c r="E492" s="559"/>
      <c r="F492" s="59">
        <v>1.5</v>
      </c>
      <c r="G492" s="35">
        <v>6</v>
      </c>
      <c r="H492" s="59">
        <v>9</v>
      </c>
      <c r="I492" s="59">
        <v>9.4350000000000005</v>
      </c>
      <c r="J492" s="35">
        <v>64</v>
      </c>
      <c r="K492" s="35" t="s">
        <v>105</v>
      </c>
      <c r="L492" s="35"/>
      <c r="M492" s="36" t="s">
        <v>76</v>
      </c>
      <c r="N492" s="36"/>
      <c r="O492" s="35">
        <v>40</v>
      </c>
      <c r="P492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4"/>
      <c r="R492" s="564"/>
      <c r="S492" s="564"/>
      <c r="T492" s="565"/>
      <c r="U492" s="37"/>
      <c r="V492" s="37"/>
      <c r="W492" s="38" t="s">
        <v>68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IFERROR(IF(Y492=0,"",ROUNDUP(Y492/H492,0)*0.01898),"")</f>
        <v/>
      </c>
      <c r="AA492" s="65"/>
      <c r="AB492" s="66"/>
      <c r="AC492" s="547" t="s">
        <v>751</v>
      </c>
      <c r="AG492" s="75"/>
      <c r="AJ492" s="79"/>
      <c r="AK492" s="79">
        <v>0</v>
      </c>
      <c r="BB492" s="548" t="s">
        <v>1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hidden="1" customHeight="1" x14ac:dyDescent="0.25">
      <c r="A493" s="60" t="s">
        <v>752</v>
      </c>
      <c r="B493" s="60" t="s">
        <v>753</v>
      </c>
      <c r="C493" s="34">
        <v>4301060493</v>
      </c>
      <c r="D493" s="558">
        <v>4640242180137</v>
      </c>
      <c r="E493" s="559"/>
      <c r="F493" s="59">
        <v>1.5</v>
      </c>
      <c r="G493" s="35">
        <v>6</v>
      </c>
      <c r="H493" s="59">
        <v>9</v>
      </c>
      <c r="I493" s="59">
        <v>9.4350000000000005</v>
      </c>
      <c r="J493" s="35">
        <v>64</v>
      </c>
      <c r="K493" s="35" t="s">
        <v>105</v>
      </c>
      <c r="L493" s="35"/>
      <c r="M493" s="36" t="s">
        <v>76</v>
      </c>
      <c r="N493" s="36"/>
      <c r="O493" s="35">
        <v>40</v>
      </c>
      <c r="P493" s="6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4"/>
      <c r="R493" s="564"/>
      <c r="S493" s="564"/>
      <c r="T493" s="565"/>
      <c r="U493" s="37"/>
      <c r="V493" s="37"/>
      <c r="W493" s="38" t="s">
        <v>68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IFERROR(IF(Y493=0,"",ROUNDUP(Y493/H493,0)*0.01898),"")</f>
        <v/>
      </c>
      <c r="AA493" s="65"/>
      <c r="AB493" s="66"/>
      <c r="AC493" s="549" t="s">
        <v>754</v>
      </c>
      <c r="AG493" s="75"/>
      <c r="AJ493" s="79"/>
      <c r="AK493" s="79">
        <v>0</v>
      </c>
      <c r="BB493" s="550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idden="1" x14ac:dyDescent="0.2">
      <c r="A494" s="566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67"/>
      <c r="P494" s="553" t="s">
        <v>70</v>
      </c>
      <c r="Q494" s="554"/>
      <c r="R494" s="554"/>
      <c r="S494" s="554"/>
      <c r="T494" s="554"/>
      <c r="U494" s="554"/>
      <c r="V494" s="555"/>
      <c r="W494" s="40" t="s">
        <v>71</v>
      </c>
      <c r="X494" s="41">
        <f>IFERROR(X492/H492,"0")+IFERROR(X493/H493,"0")</f>
        <v>0</v>
      </c>
      <c r="Y494" s="41">
        <f>IFERROR(Y492/H492,"0")+IFERROR(Y493/H493,"0")</f>
        <v>0</v>
      </c>
      <c r="Z494" s="41">
        <f>IFERROR(IF(Z492="",0,Z492),"0")+IFERROR(IF(Z493="",0,Z493),"0")</f>
        <v>0</v>
      </c>
      <c r="AA494" s="64"/>
      <c r="AB494" s="64"/>
      <c r="AC494" s="64"/>
    </row>
    <row r="495" spans="1:68" hidden="1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567"/>
      <c r="P495" s="553" t="s">
        <v>70</v>
      </c>
      <c r="Q495" s="554"/>
      <c r="R495" s="554"/>
      <c r="S495" s="554"/>
      <c r="T495" s="554"/>
      <c r="U495" s="554"/>
      <c r="V495" s="555"/>
      <c r="W495" s="40" t="s">
        <v>68</v>
      </c>
      <c r="X495" s="41">
        <f>IFERROR(SUM(X492:X493),"0")</f>
        <v>0</v>
      </c>
      <c r="Y495" s="41">
        <f>IFERROR(SUM(Y492:Y493),"0")</f>
        <v>0</v>
      </c>
      <c r="Z495" s="40"/>
      <c r="AA495" s="64"/>
      <c r="AB495" s="64"/>
      <c r="AC495" s="64"/>
    </row>
    <row r="496" spans="1:68" ht="16.5" hidden="1" customHeight="1" x14ac:dyDescent="0.25">
      <c r="A496" s="562" t="s">
        <v>755</v>
      </c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57"/>
      <c r="P496" s="557"/>
      <c r="Q496" s="557"/>
      <c r="R496" s="557"/>
      <c r="S496" s="557"/>
      <c r="T496" s="557"/>
      <c r="U496" s="557"/>
      <c r="V496" s="557"/>
      <c r="W496" s="557"/>
      <c r="X496" s="557"/>
      <c r="Y496" s="557"/>
      <c r="Z496" s="557"/>
      <c r="AA496" s="62"/>
      <c r="AB496" s="62"/>
      <c r="AC496" s="62"/>
    </row>
    <row r="497" spans="1:68" ht="14.25" hidden="1" customHeight="1" x14ac:dyDescent="0.25">
      <c r="A497" s="556" t="s">
        <v>134</v>
      </c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57"/>
      <c r="P497" s="557"/>
      <c r="Q497" s="557"/>
      <c r="R497" s="557"/>
      <c r="S497" s="557"/>
      <c r="T497" s="557"/>
      <c r="U497" s="557"/>
      <c r="V497" s="557"/>
      <c r="W497" s="557"/>
      <c r="X497" s="557"/>
      <c r="Y497" s="557"/>
      <c r="Z497" s="557"/>
      <c r="AA497" s="63"/>
      <c r="AB497" s="63"/>
      <c r="AC497" s="63"/>
    </row>
    <row r="498" spans="1:68" ht="27" hidden="1" customHeight="1" x14ac:dyDescent="0.25">
      <c r="A498" s="60" t="s">
        <v>756</v>
      </c>
      <c r="B498" s="60" t="s">
        <v>757</v>
      </c>
      <c r="C498" s="34">
        <v>4301020314</v>
      </c>
      <c r="D498" s="558">
        <v>4640242180090</v>
      </c>
      <c r="E498" s="559"/>
      <c r="F498" s="59">
        <v>1.5</v>
      </c>
      <c r="G498" s="35">
        <v>8</v>
      </c>
      <c r="H498" s="59">
        <v>12</v>
      </c>
      <c r="I498" s="59">
        <v>12.435</v>
      </c>
      <c r="J498" s="35">
        <v>64</v>
      </c>
      <c r="K498" s="35" t="s">
        <v>105</v>
      </c>
      <c r="L498" s="35"/>
      <c r="M498" s="36" t="s">
        <v>106</v>
      </c>
      <c r="N498" s="36"/>
      <c r="O498" s="35">
        <v>50</v>
      </c>
      <c r="P498" s="677" t="s">
        <v>758</v>
      </c>
      <c r="Q498" s="564"/>
      <c r="R498" s="564"/>
      <c r="S498" s="564"/>
      <c r="T498" s="565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51" t="s">
        <v>759</v>
      </c>
      <c r="AG498" s="75"/>
      <c r="AJ498" s="79"/>
      <c r="AK498" s="79">
        <v>0</v>
      </c>
      <c r="BB498" s="55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idden="1" x14ac:dyDescent="0.2">
      <c r="A499" s="566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567"/>
      <c r="P499" s="553" t="s">
        <v>70</v>
      </c>
      <c r="Q499" s="554"/>
      <c r="R499" s="554"/>
      <c r="S499" s="554"/>
      <c r="T499" s="554"/>
      <c r="U499" s="554"/>
      <c r="V499" s="555"/>
      <c r="W499" s="40" t="s">
        <v>71</v>
      </c>
      <c r="X499" s="41">
        <f>IFERROR(X498/H498,"0")</f>
        <v>0</v>
      </c>
      <c r="Y499" s="41">
        <f>IFERROR(Y498/H498,"0")</f>
        <v>0</v>
      </c>
      <c r="Z499" s="41">
        <f>IFERROR(IF(Z498="",0,Z498),"0")</f>
        <v>0</v>
      </c>
      <c r="AA499" s="64"/>
      <c r="AB499" s="64"/>
      <c r="AC499" s="64"/>
    </row>
    <row r="500" spans="1:68" hidden="1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567"/>
      <c r="P500" s="553" t="s">
        <v>70</v>
      </c>
      <c r="Q500" s="554"/>
      <c r="R500" s="554"/>
      <c r="S500" s="554"/>
      <c r="T500" s="554"/>
      <c r="U500" s="554"/>
      <c r="V500" s="555"/>
      <c r="W500" s="40" t="s">
        <v>68</v>
      </c>
      <c r="X500" s="41">
        <f>IFERROR(SUM(X498:X498),"0")</f>
        <v>0</v>
      </c>
      <c r="Y500" s="41">
        <f>IFERROR(SUM(Y498:Y498),"0")</f>
        <v>0</v>
      </c>
      <c r="Z500" s="40"/>
      <c r="AA500" s="64"/>
      <c r="AB500" s="64"/>
      <c r="AC500" s="64"/>
    </row>
    <row r="501" spans="1:68" ht="15" customHeight="1" x14ac:dyDescent="0.2">
      <c r="A501" s="714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5"/>
      <c r="P501" s="588" t="s">
        <v>760</v>
      </c>
      <c r="Q501" s="589"/>
      <c r="R501" s="589"/>
      <c r="S501" s="589"/>
      <c r="T501" s="589"/>
      <c r="U501" s="589"/>
      <c r="V501" s="590"/>
      <c r="W501" s="40" t="s">
        <v>68</v>
      </c>
      <c r="X501" s="41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14020</v>
      </c>
      <c r="Y501" s="41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14163.82</v>
      </c>
      <c r="Z501" s="40"/>
      <c r="AA501" s="64"/>
      <c r="AB501" s="64"/>
      <c r="AC501" s="64"/>
    </row>
    <row r="502" spans="1:68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5"/>
      <c r="P502" s="588" t="s">
        <v>761</v>
      </c>
      <c r="Q502" s="589"/>
      <c r="R502" s="589"/>
      <c r="S502" s="589"/>
      <c r="T502" s="589"/>
      <c r="U502" s="589"/>
      <c r="V502" s="590"/>
      <c r="W502" s="40" t="s">
        <v>68</v>
      </c>
      <c r="X502" s="41">
        <f>IFERROR(SUM(BM22:BM498),"0")</f>
        <v>15138.461507713229</v>
      </c>
      <c r="Y502" s="41">
        <f>IFERROR(SUM(BN22:BN498),"0")</f>
        <v>15291.303999999998</v>
      </c>
      <c r="Z502" s="40"/>
      <c r="AA502" s="64"/>
      <c r="AB502" s="64"/>
      <c r="AC502" s="64"/>
    </row>
    <row r="503" spans="1:68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5"/>
      <c r="P503" s="588" t="s">
        <v>762</v>
      </c>
      <c r="Q503" s="589"/>
      <c r="R503" s="589"/>
      <c r="S503" s="589"/>
      <c r="T503" s="589"/>
      <c r="U503" s="589"/>
      <c r="V503" s="590"/>
      <c r="W503" s="40" t="s">
        <v>763</v>
      </c>
      <c r="X503" s="42">
        <f>ROUNDUP(SUM(BO22:BO498),0)</f>
        <v>26</v>
      </c>
      <c r="Y503" s="42">
        <f>ROUNDUP(SUM(BP22:BP498),0)</f>
        <v>26</v>
      </c>
      <c r="Z503" s="40"/>
      <c r="AA503" s="64"/>
      <c r="AB503" s="64"/>
      <c r="AC503" s="64"/>
    </row>
    <row r="504" spans="1:68" x14ac:dyDescent="0.2">
      <c r="A504" s="557"/>
      <c r="B504" s="557"/>
      <c r="C504" s="557"/>
      <c r="D504" s="557"/>
      <c r="E504" s="557"/>
      <c r="F504" s="557"/>
      <c r="G504" s="557"/>
      <c r="H504" s="557"/>
      <c r="I504" s="557"/>
      <c r="J504" s="557"/>
      <c r="K504" s="557"/>
      <c r="L504" s="557"/>
      <c r="M504" s="557"/>
      <c r="N504" s="557"/>
      <c r="O504" s="705"/>
      <c r="P504" s="588" t="s">
        <v>764</v>
      </c>
      <c r="Q504" s="589"/>
      <c r="R504" s="589"/>
      <c r="S504" s="589"/>
      <c r="T504" s="589"/>
      <c r="U504" s="589"/>
      <c r="V504" s="590"/>
      <c r="W504" s="40" t="s">
        <v>68</v>
      </c>
      <c r="X504" s="41">
        <f>GrossWeightTotal+PalletQtyTotal*25</f>
        <v>15788.461507713229</v>
      </c>
      <c r="Y504" s="41">
        <f>GrossWeightTotalR+PalletQtyTotalR*25</f>
        <v>15941.303999999998</v>
      </c>
      <c r="Z504" s="40"/>
      <c r="AA504" s="64"/>
      <c r="AB504" s="64"/>
      <c r="AC504" s="64"/>
    </row>
    <row r="505" spans="1:68" x14ac:dyDescent="0.2">
      <c r="A505" s="557"/>
      <c r="B505" s="557"/>
      <c r="C505" s="557"/>
      <c r="D505" s="557"/>
      <c r="E505" s="557"/>
      <c r="F505" s="557"/>
      <c r="G505" s="557"/>
      <c r="H505" s="557"/>
      <c r="I505" s="557"/>
      <c r="J505" s="557"/>
      <c r="K505" s="557"/>
      <c r="L505" s="557"/>
      <c r="M505" s="557"/>
      <c r="N505" s="557"/>
      <c r="O505" s="705"/>
      <c r="P505" s="588" t="s">
        <v>765</v>
      </c>
      <c r="Q505" s="589"/>
      <c r="R505" s="589"/>
      <c r="S505" s="589"/>
      <c r="T505" s="589"/>
      <c r="U505" s="589"/>
      <c r="V505" s="590"/>
      <c r="W505" s="40" t="s">
        <v>763</v>
      </c>
      <c r="X505" s="41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2856.1728830981706</v>
      </c>
      <c r="Y505" s="41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2877</v>
      </c>
      <c r="Z505" s="40"/>
      <c r="AA505" s="64"/>
      <c r="AB505" s="64"/>
      <c r="AC505" s="64"/>
    </row>
    <row r="506" spans="1:68" ht="14.25" hidden="1" customHeight="1" x14ac:dyDescent="0.2">
      <c r="A506" s="557"/>
      <c r="B506" s="557"/>
      <c r="C506" s="557"/>
      <c r="D506" s="557"/>
      <c r="E506" s="557"/>
      <c r="F506" s="557"/>
      <c r="G506" s="557"/>
      <c r="H506" s="557"/>
      <c r="I506" s="557"/>
      <c r="J506" s="557"/>
      <c r="K506" s="557"/>
      <c r="L506" s="557"/>
      <c r="M506" s="557"/>
      <c r="N506" s="557"/>
      <c r="O506" s="705"/>
      <c r="P506" s="588" t="s">
        <v>766</v>
      </c>
      <c r="Q506" s="589"/>
      <c r="R506" s="589"/>
      <c r="S506" s="589"/>
      <c r="T506" s="589"/>
      <c r="U506" s="589"/>
      <c r="V506" s="590"/>
      <c r="W506" s="43" t="s">
        <v>767</v>
      </c>
      <c r="X506" s="40"/>
      <c r="Y506" s="40"/>
      <c r="Z506" s="40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30.678699999999999</v>
      </c>
      <c r="AA506" s="64"/>
      <c r="AB506" s="64"/>
      <c r="AC506" s="64"/>
    </row>
    <row r="507" spans="1:68" ht="13.5" customHeight="1" thickBot="1" x14ac:dyDescent="0.25"/>
    <row r="508" spans="1:68" ht="27" customHeight="1" thickTop="1" thickBot="1" x14ac:dyDescent="0.25">
      <c r="A508" s="44" t="s">
        <v>768</v>
      </c>
      <c r="B508" s="80" t="s">
        <v>62</v>
      </c>
      <c r="C508" s="576" t="s">
        <v>100</v>
      </c>
      <c r="D508" s="672"/>
      <c r="E508" s="672"/>
      <c r="F508" s="672"/>
      <c r="G508" s="672"/>
      <c r="H508" s="673"/>
      <c r="I508" s="576" t="s">
        <v>252</v>
      </c>
      <c r="J508" s="672"/>
      <c r="K508" s="672"/>
      <c r="L508" s="672"/>
      <c r="M508" s="672"/>
      <c r="N508" s="672"/>
      <c r="O508" s="672"/>
      <c r="P508" s="672"/>
      <c r="Q508" s="672"/>
      <c r="R508" s="672"/>
      <c r="S508" s="673"/>
      <c r="T508" s="576" t="s">
        <v>542</v>
      </c>
      <c r="U508" s="673"/>
      <c r="V508" s="576" t="s">
        <v>598</v>
      </c>
      <c r="W508" s="672"/>
      <c r="X508" s="672"/>
      <c r="Y508" s="673"/>
      <c r="Z508" s="80" t="s">
        <v>654</v>
      </c>
      <c r="AA508" s="576" t="s">
        <v>718</v>
      </c>
      <c r="AB508" s="673"/>
      <c r="AC508" s="9"/>
      <c r="AF508" s="1"/>
    </row>
    <row r="509" spans="1:68" ht="14.25" customHeight="1" thickTop="1" x14ac:dyDescent="0.2">
      <c r="A509" s="611" t="s">
        <v>769</v>
      </c>
      <c r="B509" s="576" t="s">
        <v>62</v>
      </c>
      <c r="C509" s="576" t="s">
        <v>101</v>
      </c>
      <c r="D509" s="576" t="s">
        <v>116</v>
      </c>
      <c r="E509" s="576" t="s">
        <v>171</v>
      </c>
      <c r="F509" s="576" t="s">
        <v>191</v>
      </c>
      <c r="G509" s="576" t="s">
        <v>224</v>
      </c>
      <c r="H509" s="576" t="s">
        <v>100</v>
      </c>
      <c r="I509" s="576" t="s">
        <v>253</v>
      </c>
      <c r="J509" s="576" t="s">
        <v>293</v>
      </c>
      <c r="K509" s="576" t="s">
        <v>353</v>
      </c>
      <c r="L509" s="576" t="s">
        <v>398</v>
      </c>
      <c r="M509" s="576" t="s">
        <v>414</v>
      </c>
      <c r="N509" s="1"/>
      <c r="O509" s="576" t="s">
        <v>428</v>
      </c>
      <c r="P509" s="576" t="s">
        <v>438</v>
      </c>
      <c r="Q509" s="576" t="s">
        <v>445</v>
      </c>
      <c r="R509" s="576" t="s">
        <v>450</v>
      </c>
      <c r="S509" s="576" t="s">
        <v>532</v>
      </c>
      <c r="T509" s="576" t="s">
        <v>543</v>
      </c>
      <c r="U509" s="576" t="s">
        <v>578</v>
      </c>
      <c r="V509" s="576" t="s">
        <v>599</v>
      </c>
      <c r="W509" s="576" t="s">
        <v>631</v>
      </c>
      <c r="X509" s="576" t="s">
        <v>646</v>
      </c>
      <c r="Y509" s="576" t="s">
        <v>650</v>
      </c>
      <c r="Z509" s="576" t="s">
        <v>654</v>
      </c>
      <c r="AA509" s="576" t="s">
        <v>718</v>
      </c>
      <c r="AB509" s="576" t="s">
        <v>755</v>
      </c>
      <c r="AC509" s="9"/>
      <c r="AF509" s="1"/>
    </row>
    <row r="510" spans="1:68" ht="13.5" customHeight="1" thickBot="1" x14ac:dyDescent="0.25">
      <c r="A510" s="612"/>
      <c r="B510" s="577"/>
      <c r="C510" s="577"/>
      <c r="D510" s="577"/>
      <c r="E510" s="577"/>
      <c r="F510" s="577"/>
      <c r="G510" s="577"/>
      <c r="H510" s="577"/>
      <c r="I510" s="577"/>
      <c r="J510" s="577"/>
      <c r="K510" s="577"/>
      <c r="L510" s="577"/>
      <c r="M510" s="577"/>
      <c r="N510" s="1"/>
      <c r="O510" s="577"/>
      <c r="P510" s="577"/>
      <c r="Q510" s="577"/>
      <c r="R510" s="577"/>
      <c r="S510" s="577"/>
      <c r="T510" s="577"/>
      <c r="U510" s="577"/>
      <c r="V510" s="577"/>
      <c r="W510" s="577"/>
      <c r="X510" s="577"/>
      <c r="Y510" s="577"/>
      <c r="Z510" s="577"/>
      <c r="AA510" s="577"/>
      <c r="AB510" s="577"/>
      <c r="AC510" s="9"/>
      <c r="AF510" s="1"/>
    </row>
    <row r="511" spans="1:68" ht="18" customHeight="1" thickTop="1" thickBot="1" x14ac:dyDescent="0.25">
      <c r="A511" s="44" t="s">
        <v>770</v>
      </c>
      <c r="B511" s="50">
        <f>IFERROR(Y22*1,"0")+IFERROR(Y26*1,"0")+IFERROR(Y27*1,"0")+IFERROR(Y28*1,"0")+IFERROR(Y29*1,"0")+IFERROR(Y30*1,"0")+IFERROR(Y31*1,"0")+IFERROR(Y35*1,"0")</f>
        <v>0</v>
      </c>
      <c r="C511" s="50">
        <f>IFERROR(Y41*1,"0")+IFERROR(Y42*1,"0")+IFERROR(Y43*1,"0")+IFERROR(Y47*1,"0")</f>
        <v>100</v>
      </c>
      <c r="D511" s="50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810.90000000000009</v>
      </c>
      <c r="E511" s="50">
        <f>IFERROR(Y87*1,"0")+IFERROR(Y88*1,"0")+IFERROR(Y89*1,"0")+IFERROR(Y93*1,"0")+IFERROR(Y94*1,"0")+IFERROR(Y95*1,"0")+IFERROR(Y96*1,"0")</f>
        <v>1464.48</v>
      </c>
      <c r="F511" s="50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1277.0999999999999</v>
      </c>
      <c r="G511" s="50">
        <f>IFERROR(Y127*1,"0")+IFERROR(Y128*1,"0")+IFERROR(Y132*1,"0")+IFERROR(Y133*1,"0")+IFERROR(Y137*1,"0")+IFERROR(Y138*1,"0")</f>
        <v>0</v>
      </c>
      <c r="H511" s="50">
        <f>IFERROR(Y143*1,"0")+IFERROR(Y144*1,"0")+IFERROR(Y148*1,"0")+IFERROR(Y149*1,"0")+IFERROR(Y150*1,"0")</f>
        <v>0</v>
      </c>
      <c r="I511" s="50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50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2270.6999999999998</v>
      </c>
      <c r="K511" s="50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50">
        <f>IFERROR(Y251*1,"0")+IFERROR(Y252*1,"0")+IFERROR(Y253*1,"0")+IFERROR(Y254*1,"0")+IFERROR(Y255*1,"0")</f>
        <v>0</v>
      </c>
      <c r="M511" s="50">
        <f>IFERROR(Y260*1,"0")+IFERROR(Y261*1,"0")+IFERROR(Y262*1,"0")+IFERROR(Y263*1,"0")</f>
        <v>0</v>
      </c>
      <c r="N511" s="1"/>
      <c r="O511" s="50">
        <f>IFERROR(Y268*1,"0")+IFERROR(Y269*1,"0")+IFERROR(Y270*1,"0")</f>
        <v>0</v>
      </c>
      <c r="P511" s="50">
        <f>IFERROR(Y275*1,"0")+IFERROR(Y279*1,"0")</f>
        <v>0</v>
      </c>
      <c r="Q511" s="50">
        <f>IFERROR(Y284*1,"0")</f>
        <v>0</v>
      </c>
      <c r="R511" s="50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223.79999999999998</v>
      </c>
      <c r="S511" s="50">
        <f>IFERROR(Y336*1,"0")+IFERROR(Y337*1,"0")+IFERROR(Y338*1,"0")</f>
        <v>151.20000000000002</v>
      </c>
      <c r="T511" s="50">
        <f>IFERROR(Y344*1,"0")+IFERROR(Y345*1,"0")+IFERROR(Y346*1,"0")+IFERROR(Y347*1,"0")+IFERROR(Y348*1,"0")+IFERROR(Y349*1,"0")+IFERROR(Y350*1,"0")+IFERROR(Y354*1,"0")+IFERROR(Y355*1,"0")+IFERROR(Y359*1,"0")+IFERROR(Y360*1,"0")+IFERROR(Y364*1,"0")</f>
        <v>1338</v>
      </c>
      <c r="U511" s="50">
        <f>IFERROR(Y369*1,"0")+IFERROR(Y370*1,"0")+IFERROR(Y371*1,"0")+IFERROR(Y375*1,"0")+IFERROR(Y379*1,"0")+IFERROR(Y380*1,"0")+IFERROR(Y384*1,"0")</f>
        <v>1002.6</v>
      </c>
      <c r="V511" s="50">
        <f>IFERROR(Y390*1,"0")+IFERROR(Y391*1,"0")+IFERROR(Y392*1,"0")+IFERROR(Y393*1,"0")+IFERROR(Y394*1,"0")+IFERROR(Y395*1,"0")+IFERROR(Y396*1,"0")+IFERROR(Y397*1,"0")+IFERROR(Y398*1,"0")+IFERROR(Y399*1,"0")+IFERROR(Y403*1,"0")+IFERROR(Y404*1,"0")</f>
        <v>54</v>
      </c>
      <c r="W511" s="50">
        <f>IFERROR(Y409*1,"0")+IFERROR(Y413*1,"0")+IFERROR(Y414*1,"0")+IFERROR(Y415*1,"0")+IFERROR(Y416*1,"0")</f>
        <v>0</v>
      </c>
      <c r="X511" s="50">
        <f>IFERROR(Y421*1,"0")</f>
        <v>0</v>
      </c>
      <c r="Y511" s="50">
        <f>IFERROR(Y426*1,"0")</f>
        <v>0</v>
      </c>
      <c r="Z511" s="50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5219.0400000000009</v>
      </c>
      <c r="AA511" s="50">
        <f>IFERROR(Y470*1,"0")+IFERROR(Y471*1,"0")+IFERROR(Y472*1,"0")+IFERROR(Y473*1,"0")+IFERROR(Y477*1,"0")+IFERROR(Y478*1,"0")+IFERROR(Y479*1,"0")+IFERROR(Y483*1,"0")+IFERROR(Y484*1,"0")+IFERROR(Y488*1,"0")+IFERROR(Y492*1,"0")+IFERROR(Y493*1,"0")</f>
        <v>252</v>
      </c>
      <c r="AB511" s="50">
        <f>IFERROR(Y498*1,"0")</f>
        <v>0</v>
      </c>
      <c r="AC511" s="9"/>
      <c r="AF511" s="1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540,00"/>
        <filter val="100,00"/>
        <filter val="11,11"/>
        <filter val="116,67"/>
        <filter val="120,00"/>
        <filter val="131,48"/>
        <filter val="14 020,00"/>
        <filter val="15 138,46"/>
        <filter val="15 788,46"/>
        <filter val="150,00"/>
        <filter val="160,00"/>
        <filter val="172,22"/>
        <filter val="2 400,00"/>
        <filter val="2 500,00"/>
        <filter val="2 856,17"/>
        <filter val="20,00"/>
        <filter val="20,51"/>
        <filter val="200,00"/>
        <filter val="23,15"/>
        <filter val="25,00"/>
        <filter val="250,00"/>
        <filter val="259,26"/>
        <filter val="26"/>
        <filter val="27,78"/>
        <filter val="30,00"/>
        <filter val="300,00"/>
        <filter val="32,41"/>
        <filter val="322,11"/>
        <filter val="33,33"/>
        <filter val="350,00"/>
        <filter val="400,00"/>
        <filter val="454,55"/>
        <filter val="46,67"/>
        <filter val="482,95"/>
        <filter val="50,00"/>
        <filter val="500,00"/>
        <filter val="510,95"/>
        <filter val="56,82"/>
        <filter val="60,00"/>
        <filter val="600,00"/>
        <filter val="700,00"/>
        <filter val="71,43"/>
        <filter val="710,00"/>
        <filter val="800,00"/>
        <filter val="9,26"/>
        <filter val="900,00"/>
      </filters>
    </filterColumn>
    <filterColumn colId="29" showButton="0"/>
    <filterColumn colId="30" showButton="0"/>
  </autoFilter>
  <mergeCells count="894">
    <mergeCell ref="A497:Z497"/>
    <mergeCell ref="P361:V361"/>
    <mergeCell ref="P140:V140"/>
    <mergeCell ref="A136:Z136"/>
    <mergeCell ref="A192:Z192"/>
    <mergeCell ref="A21:Z21"/>
    <mergeCell ref="D184:E184"/>
    <mergeCell ref="D121:E121"/>
    <mergeCell ref="P296:V296"/>
    <mergeCell ref="P356:V356"/>
    <mergeCell ref="A181:Z181"/>
    <mergeCell ref="D42:E42"/>
    <mergeCell ref="P338:T338"/>
    <mergeCell ref="D344:E344"/>
    <mergeCell ref="D173:E173"/>
    <mergeCell ref="A213:O214"/>
    <mergeCell ref="D471:E471"/>
    <mergeCell ref="A151:O152"/>
    <mergeCell ref="A131:Z131"/>
    <mergeCell ref="D421:E421"/>
    <mergeCell ref="Y17:Y18"/>
    <mergeCell ref="U17:V17"/>
    <mergeCell ref="D355:E355"/>
    <mergeCell ref="A8:C8"/>
    <mergeCell ref="D293:E293"/>
    <mergeCell ref="P360:T360"/>
    <mergeCell ref="A153:Z153"/>
    <mergeCell ref="D268:E268"/>
    <mergeCell ref="D395:E395"/>
    <mergeCell ref="D110:E110"/>
    <mergeCell ref="D336:E336"/>
    <mergeCell ref="P293:T293"/>
    <mergeCell ref="J9:M9"/>
    <mergeCell ref="D114:E114"/>
    <mergeCell ref="A38:Z38"/>
    <mergeCell ref="A40:Z40"/>
    <mergeCell ref="D359:E359"/>
    <mergeCell ref="P96:T96"/>
    <mergeCell ref="H17:H18"/>
    <mergeCell ref="P261:T261"/>
    <mergeCell ref="A10:C10"/>
    <mergeCell ref="D17:E18"/>
    <mergeCell ref="X17:X18"/>
    <mergeCell ref="P23:V23"/>
    <mergeCell ref="M509:M510"/>
    <mergeCell ref="P272:V272"/>
    <mergeCell ref="D133:E133"/>
    <mergeCell ref="O509:O510"/>
    <mergeCell ref="P381:V381"/>
    <mergeCell ref="D54:E54"/>
    <mergeCell ref="P185:V185"/>
    <mergeCell ref="P427:V427"/>
    <mergeCell ref="D483:E483"/>
    <mergeCell ref="D458:E458"/>
    <mergeCell ref="D433:E433"/>
    <mergeCell ref="D262:E262"/>
    <mergeCell ref="A39:Z39"/>
    <mergeCell ref="P285:V285"/>
    <mergeCell ref="A44:O45"/>
    <mergeCell ref="P501:V501"/>
    <mergeCell ref="D291:E291"/>
    <mergeCell ref="P174:T174"/>
    <mergeCell ref="P447:T447"/>
    <mergeCell ref="P372:V372"/>
    <mergeCell ref="D331:E331"/>
    <mergeCell ref="D57:E57"/>
    <mergeCell ref="P449:T449"/>
    <mergeCell ref="Q6:R6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A118:O119"/>
    <mergeCell ref="D102:E102"/>
    <mergeCell ref="V12:W12"/>
    <mergeCell ref="P149:T149"/>
    <mergeCell ref="D95:E95"/>
    <mergeCell ref="A51:Z51"/>
    <mergeCell ref="A83:O84"/>
    <mergeCell ref="P121:T121"/>
    <mergeCell ref="M17:M18"/>
    <mergeCell ref="O17:O18"/>
    <mergeCell ref="P62:T62"/>
    <mergeCell ref="P75:T75"/>
    <mergeCell ref="A9:C9"/>
    <mergeCell ref="P348:T348"/>
    <mergeCell ref="Q13:R13"/>
    <mergeCell ref="A476:Z476"/>
    <mergeCell ref="P509:P510"/>
    <mergeCell ref="N17:N18"/>
    <mergeCell ref="A58:O59"/>
    <mergeCell ref="Q5:R5"/>
    <mergeCell ref="P370:T370"/>
    <mergeCell ref="D242:E242"/>
    <mergeCell ref="A315:Z315"/>
    <mergeCell ref="P199:T199"/>
    <mergeCell ref="F17:F18"/>
    <mergeCell ref="D478:E478"/>
    <mergeCell ref="P435:T435"/>
    <mergeCell ref="P291:T291"/>
    <mergeCell ref="D163:E163"/>
    <mergeCell ref="P484:T484"/>
    <mergeCell ref="D234:E234"/>
    <mergeCell ref="P434:T434"/>
    <mergeCell ref="P305:V305"/>
    <mergeCell ref="P263:T263"/>
    <mergeCell ref="D244:E244"/>
    <mergeCell ref="P228:T228"/>
    <mergeCell ref="P355:T355"/>
    <mergeCell ref="D279:E279"/>
    <mergeCell ref="D223:E223"/>
    <mergeCell ref="A499:O500"/>
    <mergeCell ref="D29:E29"/>
    <mergeCell ref="P344:T344"/>
    <mergeCell ref="D216:E216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A494:O495"/>
    <mergeCell ref="P351:V351"/>
    <mergeCell ref="P422:V422"/>
    <mergeCell ref="A412:Z412"/>
    <mergeCell ref="P239:V239"/>
    <mergeCell ref="P439:T439"/>
    <mergeCell ref="P433:T433"/>
    <mergeCell ref="P262:T262"/>
    <mergeCell ref="A107:Z107"/>
    <mergeCell ref="A469:Z469"/>
    <mergeCell ref="P336:T336"/>
    <mergeCell ref="P423:V423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P411:V411"/>
    <mergeCell ref="A221:Z221"/>
    <mergeCell ref="A25:Z25"/>
    <mergeCell ref="D455:E455"/>
    <mergeCell ref="P67:T67"/>
    <mergeCell ref="P119:V119"/>
    <mergeCell ref="A36:O37"/>
    <mergeCell ref="P253:T253"/>
    <mergeCell ref="D392:E392"/>
    <mergeCell ref="P82:T82"/>
    <mergeCell ref="V11:W11"/>
    <mergeCell ref="D457:E457"/>
    <mergeCell ref="A326:O327"/>
    <mergeCell ref="P57:T57"/>
    <mergeCell ref="D165:E165"/>
    <mergeCell ref="P2:W3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D228:E228"/>
    <mergeCell ref="D35:E35"/>
    <mergeCell ref="D404:E404"/>
    <mergeCell ref="A23:O24"/>
    <mergeCell ref="D10:E10"/>
    <mergeCell ref="F10:G10"/>
    <mergeCell ref="D243:E243"/>
    <mergeCell ref="P349:T349"/>
    <mergeCell ref="D270:E270"/>
    <mergeCell ref="P78:V78"/>
    <mergeCell ref="D397:E397"/>
    <mergeCell ref="P376:V376"/>
    <mergeCell ref="P128:T128"/>
    <mergeCell ref="D310:E310"/>
    <mergeCell ref="Z509:Z510"/>
    <mergeCell ref="P494:V494"/>
    <mergeCell ref="A297:Z297"/>
    <mergeCell ref="P410:V410"/>
    <mergeCell ref="P481:V481"/>
    <mergeCell ref="P102:T102"/>
    <mergeCell ref="P196:T196"/>
    <mergeCell ref="A313:O314"/>
    <mergeCell ref="P354:T354"/>
    <mergeCell ref="P352:V352"/>
    <mergeCell ref="P281:V281"/>
    <mergeCell ref="D226:E226"/>
    <mergeCell ref="P183:T183"/>
    <mergeCell ref="D462:E462"/>
    <mergeCell ref="D164:E164"/>
    <mergeCell ref="P364:T364"/>
    <mergeCell ref="P406:V406"/>
    <mergeCell ref="F509:F510"/>
    <mergeCell ref="P346:T346"/>
    <mergeCell ref="D292:E292"/>
    <mergeCell ref="H509:H510"/>
    <mergeCell ref="D227:E227"/>
    <mergeCell ref="A105:O106"/>
    <mergeCell ref="D294:E294"/>
    <mergeCell ref="AA509:AA510"/>
    <mergeCell ref="P114:T114"/>
    <mergeCell ref="P41:T41"/>
    <mergeCell ref="P483:T483"/>
    <mergeCell ref="A328:Z328"/>
    <mergeCell ref="D22:E22"/>
    <mergeCell ref="D149:E149"/>
    <mergeCell ref="P470:T470"/>
    <mergeCell ref="D447:E447"/>
    <mergeCell ref="P301:T301"/>
    <mergeCell ref="P178:T178"/>
    <mergeCell ref="A400:O401"/>
    <mergeCell ref="P270:T270"/>
    <mergeCell ref="P463:T463"/>
    <mergeCell ref="D384:E384"/>
    <mergeCell ref="A64:O65"/>
    <mergeCell ref="D449:E449"/>
    <mergeCell ref="P428:V428"/>
    <mergeCell ref="P478:T478"/>
    <mergeCell ref="D150:E150"/>
    <mergeCell ref="P129:V129"/>
    <mergeCell ref="P101:T101"/>
    <mergeCell ref="P415:T415"/>
    <mergeCell ref="P286:V286"/>
    <mergeCell ref="P474:V474"/>
    <mergeCell ref="A155:Z155"/>
    <mergeCell ref="P401:V401"/>
    <mergeCell ref="P134:V134"/>
    <mergeCell ref="P339:V339"/>
    <mergeCell ref="D318:E318"/>
    <mergeCell ref="A220:Z220"/>
    <mergeCell ref="P97:V97"/>
    <mergeCell ref="A233:Z233"/>
    <mergeCell ref="D348:E348"/>
    <mergeCell ref="D193:E193"/>
    <mergeCell ref="P206:T206"/>
    <mergeCell ref="D127:E127"/>
    <mergeCell ref="P448:T448"/>
    <mergeCell ref="D347:E347"/>
    <mergeCell ref="P304:T304"/>
    <mergeCell ref="P450:V450"/>
    <mergeCell ref="D196:E196"/>
    <mergeCell ref="P294:T294"/>
    <mergeCell ref="P219:V219"/>
    <mergeCell ref="P145:V145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D304:E304"/>
    <mergeCell ref="P162:T162"/>
    <mergeCell ref="A278:Z278"/>
    <mergeCell ref="D143:E143"/>
    <mergeCell ref="A85:Z85"/>
    <mergeCell ref="P398:T398"/>
    <mergeCell ref="P227:T227"/>
    <mergeCell ref="P226:T226"/>
    <mergeCell ref="P93:T93"/>
    <mergeCell ref="D207:E207"/>
    <mergeCell ref="P269:T269"/>
    <mergeCell ref="P164:T164"/>
    <mergeCell ref="D299:E299"/>
    <mergeCell ref="D370:E370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P502:V502"/>
    <mergeCell ref="D441:E441"/>
    <mergeCell ref="P462:T462"/>
    <mergeCell ref="P405:V405"/>
    <mergeCell ref="A231:O232"/>
    <mergeCell ref="D222:E222"/>
    <mergeCell ref="P35:T35"/>
    <mergeCell ref="P399:T399"/>
    <mergeCell ref="G17:G18"/>
    <mergeCell ref="A450:O451"/>
    <mergeCell ref="Y509:Y510"/>
    <mergeCell ref="P382:V382"/>
    <mergeCell ref="P357:V357"/>
    <mergeCell ref="P188:T188"/>
    <mergeCell ref="A182:Z182"/>
    <mergeCell ref="AA17:AA18"/>
    <mergeCell ref="H10:M10"/>
    <mergeCell ref="AC17:AC18"/>
    <mergeCell ref="P279:T279"/>
    <mergeCell ref="A420:Z420"/>
    <mergeCell ref="P472:T472"/>
    <mergeCell ref="A491:Z491"/>
    <mergeCell ref="D393:E393"/>
    <mergeCell ref="P108:T108"/>
    <mergeCell ref="D89:E89"/>
    <mergeCell ref="A72:Z72"/>
    <mergeCell ref="P254:T254"/>
    <mergeCell ref="P445:V445"/>
    <mergeCell ref="P251:T251"/>
    <mergeCell ref="A175:O176"/>
    <mergeCell ref="A235:O236"/>
    <mergeCell ref="A288:Z288"/>
    <mergeCell ref="P318:T318"/>
    <mergeCell ref="D128:E128"/>
    <mergeCell ref="D199:E199"/>
    <mergeCell ref="D364:E364"/>
    <mergeCell ref="P109:T109"/>
    <mergeCell ref="D435:E435"/>
    <mergeCell ref="D413:E413"/>
    <mergeCell ref="Q509:Q510"/>
    <mergeCell ref="D198:E198"/>
    <mergeCell ref="P161:T161"/>
    <mergeCell ref="S509:S510"/>
    <mergeCell ref="D440:E440"/>
    <mergeCell ref="D269:E269"/>
    <mergeCell ref="A157:O158"/>
    <mergeCell ref="P27:T27"/>
    <mergeCell ref="P325:T325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156:T156"/>
    <mergeCell ref="A444:O445"/>
    <mergeCell ref="P105:V105"/>
    <mergeCell ref="P366:V366"/>
    <mergeCell ref="P170:V170"/>
    <mergeCell ref="A141:Z141"/>
    <mergeCell ref="P212:T212"/>
    <mergeCell ref="R509:R510"/>
    <mergeCell ref="T509:T510"/>
    <mergeCell ref="P143:T143"/>
    <mergeCell ref="A129:O130"/>
    <mergeCell ref="P441:T441"/>
    <mergeCell ref="A365:O366"/>
    <mergeCell ref="P477:T477"/>
    <mergeCell ref="D349:E349"/>
    <mergeCell ref="P157:V157"/>
    <mergeCell ref="P213:V213"/>
    <mergeCell ref="A147:Z147"/>
    <mergeCell ref="A274:Z274"/>
    <mergeCell ref="P207:T207"/>
    <mergeCell ref="P299:T299"/>
    <mergeCell ref="P326:V326"/>
    <mergeCell ref="D138:E138"/>
    <mergeCell ref="P386:V386"/>
    <mergeCell ref="P393:T393"/>
    <mergeCell ref="P152:V152"/>
    <mergeCell ref="P330:T330"/>
    <mergeCell ref="D438:E438"/>
    <mergeCell ref="P395:T395"/>
    <mergeCell ref="A276:O277"/>
    <mergeCell ref="I508:S508"/>
    <mergeCell ref="V6:W9"/>
    <mergeCell ref="P345:T345"/>
    <mergeCell ref="D217:E217"/>
    <mergeCell ref="P222:T222"/>
    <mergeCell ref="A13:M13"/>
    <mergeCell ref="D87:E87"/>
    <mergeCell ref="P79:V79"/>
    <mergeCell ref="A12:M12"/>
    <mergeCell ref="A14:M14"/>
    <mergeCell ref="D9:E9"/>
    <mergeCell ref="F9:G9"/>
    <mergeCell ref="D52:E52"/>
    <mergeCell ref="D27:E27"/>
    <mergeCell ref="P15:T16"/>
    <mergeCell ref="P43:T43"/>
    <mergeCell ref="D31:E31"/>
    <mergeCell ref="P49:V49"/>
    <mergeCell ref="P36:V36"/>
    <mergeCell ref="P59:V59"/>
    <mergeCell ref="V10:W10"/>
    <mergeCell ref="D53:E53"/>
    <mergeCell ref="D47:E47"/>
    <mergeCell ref="P323:T323"/>
    <mergeCell ref="P70:V70"/>
    <mergeCell ref="D61:E61"/>
    <mergeCell ref="A15:M15"/>
    <mergeCell ref="D346:E346"/>
    <mergeCell ref="P229:T229"/>
    <mergeCell ref="P77:T77"/>
    <mergeCell ref="P204:T204"/>
    <mergeCell ref="P193:T193"/>
    <mergeCell ref="P22:T22"/>
    <mergeCell ref="P236:V236"/>
    <mergeCell ref="P123:V123"/>
    <mergeCell ref="P240:V240"/>
    <mergeCell ref="D225:E225"/>
    <mergeCell ref="P61:T61"/>
    <mergeCell ref="D200:E200"/>
    <mergeCell ref="A273:Z273"/>
    <mergeCell ref="D68:E68"/>
    <mergeCell ref="D132:E132"/>
    <mergeCell ref="D161:E161"/>
    <mergeCell ref="D204:E204"/>
    <mergeCell ref="P217:T217"/>
    <mergeCell ref="P32:V32"/>
    <mergeCell ref="A90:O91"/>
    <mergeCell ref="D62:E62"/>
    <mergeCell ref="D56:E56"/>
    <mergeCell ref="AA508:AB508"/>
    <mergeCell ref="P309:T309"/>
    <mergeCell ref="P505:V505"/>
    <mergeCell ref="P89:T89"/>
    <mergeCell ref="D178:E178"/>
    <mergeCell ref="D172:E172"/>
    <mergeCell ref="P88:T88"/>
    <mergeCell ref="P26:T26"/>
    <mergeCell ref="P324:T324"/>
    <mergeCell ref="D463:E463"/>
    <mergeCell ref="A92:Z92"/>
    <mergeCell ref="P71:V71"/>
    <mergeCell ref="P313:V313"/>
    <mergeCell ref="P373:V373"/>
    <mergeCell ref="P202:V202"/>
    <mergeCell ref="P444:V444"/>
    <mergeCell ref="P500:V500"/>
    <mergeCell ref="A496:Z496"/>
    <mergeCell ref="P380:T380"/>
    <mergeCell ref="P58:V58"/>
    <mergeCell ref="A419:Z419"/>
    <mergeCell ref="D477:E477"/>
    <mergeCell ref="P375:T375"/>
    <mergeCell ref="P440:T440"/>
    <mergeCell ref="A501:O506"/>
    <mergeCell ref="P245:T245"/>
    <mergeCell ref="D188:E188"/>
    <mergeCell ref="P224:T224"/>
    <mergeCell ref="P322:T322"/>
    <mergeCell ref="A285:O286"/>
    <mergeCell ref="P260:T260"/>
    <mergeCell ref="D399:E399"/>
    <mergeCell ref="P211:T211"/>
    <mergeCell ref="D484:E484"/>
    <mergeCell ref="D415:E415"/>
    <mergeCell ref="A467:Z467"/>
    <mergeCell ref="A461:Z461"/>
    <mergeCell ref="D434:E434"/>
    <mergeCell ref="P488:T488"/>
    <mergeCell ref="P409:T409"/>
    <mergeCell ref="D436:E436"/>
    <mergeCell ref="A305:O306"/>
    <mergeCell ref="A339:O340"/>
    <mergeCell ref="P317:T317"/>
    <mergeCell ref="D323:E323"/>
    <mergeCell ref="D394:E394"/>
    <mergeCell ref="P499:V499"/>
    <mergeCell ref="D251:E251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P311:T311"/>
    <mergeCell ref="D183:E183"/>
    <mergeCell ref="P438:T438"/>
    <mergeCell ref="D275:E275"/>
    <mergeCell ref="D104:E104"/>
    <mergeCell ref="P83:V83"/>
    <mergeCell ref="T6:U9"/>
    <mergeCell ref="P319:V319"/>
    <mergeCell ref="Q10:R10"/>
    <mergeCell ref="D41:E41"/>
    <mergeCell ref="A429:Z429"/>
    <mergeCell ref="P256:V256"/>
    <mergeCell ref="D371:E371"/>
    <mergeCell ref="A482:Z482"/>
    <mergeCell ref="P397:T397"/>
    <mergeCell ref="P74:T74"/>
    <mergeCell ref="A19:Z19"/>
    <mergeCell ref="P310:T310"/>
    <mergeCell ref="A489:O490"/>
    <mergeCell ref="D109:E109"/>
    <mergeCell ref="P163:T163"/>
    <mergeCell ref="A353:Z353"/>
    <mergeCell ref="D345:E345"/>
    <mergeCell ref="A280:O281"/>
    <mergeCell ref="P138:T138"/>
    <mergeCell ref="P84:V84"/>
    <mergeCell ref="D43:E43"/>
    <mergeCell ref="P320:V320"/>
    <mergeCell ref="P314:V314"/>
    <mergeCell ref="P216:T216"/>
    <mergeCell ref="P385:V385"/>
    <mergeCell ref="D137:E137"/>
    <mergeCell ref="P124:V124"/>
    <mergeCell ref="P197:T197"/>
    <mergeCell ref="P53:T53"/>
    <mergeCell ref="D167:E167"/>
    <mergeCell ref="P289:T289"/>
    <mergeCell ref="J509:J510"/>
    <mergeCell ref="D330:E330"/>
    <mergeCell ref="D63:E63"/>
    <mergeCell ref="L509:L510"/>
    <mergeCell ref="D492:E492"/>
    <mergeCell ref="D96:E96"/>
    <mergeCell ref="A372:O373"/>
    <mergeCell ref="P306:V306"/>
    <mergeCell ref="A201:O202"/>
    <mergeCell ref="D350:E350"/>
    <mergeCell ref="V508:Y508"/>
    <mergeCell ref="D325:E325"/>
    <mergeCell ref="D396:E396"/>
    <mergeCell ref="P208:T208"/>
    <mergeCell ref="D456:E456"/>
    <mergeCell ref="D116:E116"/>
    <mergeCell ref="D414:E414"/>
    <mergeCell ref="A177:Z177"/>
    <mergeCell ref="A335:Z335"/>
    <mergeCell ref="D162:E162"/>
    <mergeCell ref="D156:E156"/>
    <mergeCell ref="P210:T210"/>
    <mergeCell ref="D398:E398"/>
    <mergeCell ref="D454:E454"/>
    <mergeCell ref="P122:T122"/>
    <mergeCell ref="D166:E166"/>
    <mergeCell ref="D329:E329"/>
    <mergeCell ref="P160:T160"/>
    <mergeCell ref="D290:E290"/>
    <mergeCell ref="P98:V98"/>
    <mergeCell ref="D94:E94"/>
    <mergeCell ref="P148:T148"/>
    <mergeCell ref="D69:E69"/>
    <mergeCell ref="P175:V175"/>
    <mergeCell ref="P115:T115"/>
    <mergeCell ref="D254:E254"/>
    <mergeCell ref="P231:V231"/>
    <mergeCell ref="P238:T238"/>
    <mergeCell ref="P493:T493"/>
    <mergeCell ref="P371:T371"/>
    <mergeCell ref="A487:Z487"/>
    <mergeCell ref="D103:E103"/>
    <mergeCell ref="C17:C18"/>
    <mergeCell ref="K17:K18"/>
    <mergeCell ref="D230:E230"/>
    <mergeCell ref="D168:E168"/>
    <mergeCell ref="P137:T137"/>
    <mergeCell ref="P486:V486"/>
    <mergeCell ref="D416:E416"/>
    <mergeCell ref="P65:V65"/>
    <mergeCell ref="A259:Z259"/>
    <mergeCell ref="A126:Z126"/>
    <mergeCell ref="A424:Z424"/>
    <mergeCell ref="D74:E74"/>
    <mergeCell ref="P151:V151"/>
    <mergeCell ref="P87:T87"/>
    <mergeCell ref="A203:Z203"/>
    <mergeCell ref="P492:T492"/>
    <mergeCell ref="D403:E403"/>
    <mergeCell ref="P68:T68"/>
    <mergeCell ref="A247:O248"/>
    <mergeCell ref="P186:V186"/>
    <mergeCell ref="I509:I510"/>
    <mergeCell ref="P223:T223"/>
    <mergeCell ref="A480:O481"/>
    <mergeCell ref="K509:K510"/>
    <mergeCell ref="P350:T350"/>
    <mergeCell ref="P201:V201"/>
    <mergeCell ref="D160:E160"/>
    <mergeCell ref="P139:V139"/>
    <mergeCell ref="I17:I18"/>
    <mergeCell ref="P52:T52"/>
    <mergeCell ref="C508:H508"/>
    <mergeCell ref="A48:O49"/>
    <mergeCell ref="A319:O320"/>
    <mergeCell ref="P189:T189"/>
    <mergeCell ref="P456:T456"/>
    <mergeCell ref="P176:V176"/>
    <mergeCell ref="A417:O418"/>
    <mergeCell ref="P414:T414"/>
    <mergeCell ref="P498:T498"/>
    <mergeCell ref="P295:V295"/>
    <mergeCell ref="A120:Z120"/>
    <mergeCell ref="P276:V276"/>
    <mergeCell ref="P214:V214"/>
    <mergeCell ref="T508:U508"/>
    <mergeCell ref="P465:V465"/>
    <mergeCell ref="D322:E322"/>
    <mergeCell ref="D260:E260"/>
    <mergeCell ref="P205:T205"/>
    <mergeCell ref="D453:E453"/>
    <mergeCell ref="D309:E309"/>
    <mergeCell ref="P416:T416"/>
    <mergeCell ref="P443:T443"/>
    <mergeCell ref="D197:E197"/>
    <mergeCell ref="D253:E253"/>
    <mergeCell ref="P232:V232"/>
    <mergeCell ref="D289:E289"/>
    <mergeCell ref="D464:E464"/>
    <mergeCell ref="P300:T300"/>
    <mergeCell ref="A356:O357"/>
    <mergeCell ref="P303:T303"/>
    <mergeCell ref="P308:T308"/>
    <mergeCell ref="D391:E391"/>
    <mergeCell ref="D354:E354"/>
    <mergeCell ref="A332:O333"/>
    <mergeCell ref="A367:Z367"/>
    <mergeCell ref="P359:T359"/>
    <mergeCell ref="A465:O466"/>
    <mergeCell ref="A389:Z389"/>
    <mergeCell ref="P490:V490"/>
    <mergeCell ref="P426:T426"/>
    <mergeCell ref="P255:T255"/>
    <mergeCell ref="A342:Z342"/>
    <mergeCell ref="A171:Z171"/>
    <mergeCell ref="A100:Z100"/>
    <mergeCell ref="A407:Z407"/>
    <mergeCell ref="P112:V112"/>
    <mergeCell ref="P277:V277"/>
    <mergeCell ref="P284:T284"/>
    <mergeCell ref="A446:Z446"/>
    <mergeCell ref="P194:T194"/>
    <mergeCell ref="P167:T167"/>
    <mergeCell ref="D148:E148"/>
    <mergeCell ref="P403:T403"/>
    <mergeCell ref="D324:E324"/>
    <mergeCell ref="P117:T117"/>
    <mergeCell ref="D311:E311"/>
    <mergeCell ref="D115:E115"/>
    <mergeCell ref="P417:V417"/>
    <mergeCell ref="D261:E261"/>
    <mergeCell ref="P442:T442"/>
    <mergeCell ref="P489:V489"/>
    <mergeCell ref="D448:E448"/>
    <mergeCell ref="D1:F1"/>
    <mergeCell ref="P47:T47"/>
    <mergeCell ref="A307:Z307"/>
    <mergeCell ref="P111:V111"/>
    <mergeCell ref="J17:J18"/>
    <mergeCell ref="D82:E82"/>
    <mergeCell ref="L17:L18"/>
    <mergeCell ref="P48:V48"/>
    <mergeCell ref="P17:T18"/>
    <mergeCell ref="P63:T63"/>
    <mergeCell ref="Q9:R9"/>
    <mergeCell ref="Q11:R11"/>
    <mergeCell ref="A6:C6"/>
    <mergeCell ref="D88:E88"/>
    <mergeCell ref="D26:E26"/>
    <mergeCell ref="P55:T55"/>
    <mergeCell ref="Q12:R12"/>
    <mergeCell ref="P246:T246"/>
    <mergeCell ref="A250:Z250"/>
    <mergeCell ref="A5:C5"/>
    <mergeCell ref="A237:Z237"/>
    <mergeCell ref="P64:V64"/>
    <mergeCell ref="P135:V135"/>
    <mergeCell ref="H1:Q1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380:E380"/>
    <mergeCell ref="P337:T337"/>
    <mergeCell ref="A282:Z282"/>
    <mergeCell ref="P464:T464"/>
    <mergeCell ref="D209:E209"/>
    <mergeCell ref="P166:T166"/>
    <mergeCell ref="D245:E245"/>
    <mergeCell ref="A485:O486"/>
    <mergeCell ref="D301:E301"/>
    <mergeCell ref="P116:T116"/>
    <mergeCell ref="D122:E122"/>
    <mergeCell ref="D224:E224"/>
    <mergeCell ref="P103:T103"/>
    <mergeCell ref="A468:Z468"/>
    <mergeCell ref="P268:T268"/>
    <mergeCell ref="P480:V480"/>
    <mergeCell ref="P280:V280"/>
    <mergeCell ref="A99:Z99"/>
    <mergeCell ref="D284:E284"/>
    <mergeCell ref="D28:E28"/>
    <mergeCell ref="P257:V257"/>
    <mergeCell ref="P184:T184"/>
    <mergeCell ref="A374:Z374"/>
    <mergeCell ref="D432:E432"/>
    <mergeCell ref="A179:O180"/>
    <mergeCell ref="A410:O411"/>
    <mergeCell ref="P413:T413"/>
    <mergeCell ref="P340:V340"/>
    <mergeCell ref="A239:O240"/>
    <mergeCell ref="P242:T242"/>
    <mergeCell ref="D117:E117"/>
    <mergeCell ref="D67:E67"/>
    <mergeCell ref="D55:E55"/>
    <mergeCell ref="D30:E30"/>
    <mergeCell ref="P118:V118"/>
    <mergeCell ref="A241:Z241"/>
    <mergeCell ref="P45:V45"/>
    <mergeCell ref="P95:T95"/>
    <mergeCell ref="P316:T316"/>
    <mergeCell ref="D5:E5"/>
    <mergeCell ref="D303:E303"/>
    <mergeCell ref="P453:T453"/>
    <mergeCell ref="P42:T42"/>
    <mergeCell ref="D7:M7"/>
    <mergeCell ref="P91:V91"/>
    <mergeCell ref="A405:O406"/>
    <mergeCell ref="P327:V327"/>
    <mergeCell ref="P394:T394"/>
    <mergeCell ref="D144:E144"/>
    <mergeCell ref="D442:E442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W509:W510"/>
    <mergeCell ref="P209:T209"/>
    <mergeCell ref="A50:Z50"/>
    <mergeCell ref="A264:O265"/>
    <mergeCell ref="W17:W18"/>
    <mergeCell ref="P90:V90"/>
    <mergeCell ref="A86:Z86"/>
    <mergeCell ref="P503:V503"/>
    <mergeCell ref="P332:V332"/>
    <mergeCell ref="P459:V459"/>
    <mergeCell ref="A376:O377"/>
    <mergeCell ref="P234:T234"/>
    <mergeCell ref="A321:Z321"/>
    <mergeCell ref="A215:Z215"/>
    <mergeCell ref="P458:T458"/>
    <mergeCell ref="V509:V510"/>
    <mergeCell ref="P485:V485"/>
    <mergeCell ref="P473:T473"/>
    <mergeCell ref="A459:O460"/>
    <mergeCell ref="P331:T331"/>
    <mergeCell ref="D470:E470"/>
    <mergeCell ref="A509:A510"/>
    <mergeCell ref="C509:C510"/>
    <mergeCell ref="A32:O33"/>
    <mergeCell ref="D479:E479"/>
    <mergeCell ref="P248:V248"/>
    <mergeCell ref="A266:Z266"/>
    <mergeCell ref="A431:Z431"/>
    <mergeCell ref="P56:T56"/>
    <mergeCell ref="A34:Z34"/>
    <mergeCell ref="P302:T302"/>
    <mergeCell ref="D174:E174"/>
    <mergeCell ref="D472:E472"/>
    <mergeCell ref="P455:T455"/>
    <mergeCell ref="P466:V466"/>
    <mergeCell ref="P230:T230"/>
    <mergeCell ref="D211:E211"/>
    <mergeCell ref="P190:V190"/>
    <mergeCell ref="P168:T168"/>
    <mergeCell ref="P130:V130"/>
    <mergeCell ref="D390:E390"/>
    <mergeCell ref="P479:T479"/>
    <mergeCell ref="A402:Z402"/>
    <mergeCell ref="D229:E229"/>
    <mergeCell ref="D77:E77"/>
    <mergeCell ref="D108:E108"/>
    <mergeCell ref="D375:E375"/>
    <mergeCell ref="A111:O112"/>
    <mergeCell ref="P506:V506"/>
    <mergeCell ref="P235:V235"/>
    <mergeCell ref="A60:Z60"/>
    <mergeCell ref="A358:Z358"/>
    <mergeCell ref="P404:T404"/>
    <mergeCell ref="P252:T252"/>
    <mergeCell ref="P81:T81"/>
    <mergeCell ref="D195:E195"/>
    <mergeCell ref="P379:T379"/>
    <mergeCell ref="D493:E493"/>
    <mergeCell ref="D360:E360"/>
    <mergeCell ref="D189:E189"/>
    <mergeCell ref="A474:O475"/>
    <mergeCell ref="P471:T471"/>
    <mergeCell ref="D498:E498"/>
    <mergeCell ref="P460:V460"/>
    <mergeCell ref="P475:V475"/>
    <mergeCell ref="A452:Z452"/>
    <mergeCell ref="P451:V451"/>
    <mergeCell ref="A368:Z368"/>
    <mergeCell ref="D473:E473"/>
    <mergeCell ref="P144:T144"/>
    <mergeCell ref="A361:O362"/>
    <mergeCell ref="A190:O191"/>
    <mergeCell ref="U509:U510"/>
    <mergeCell ref="P150:T150"/>
    <mergeCell ref="A351:O352"/>
    <mergeCell ref="P392:T392"/>
    <mergeCell ref="A218:O219"/>
    <mergeCell ref="P28:T28"/>
    <mergeCell ref="A145:O146"/>
    <mergeCell ref="R1:T1"/>
    <mergeCell ref="P457:T457"/>
    <mergeCell ref="A139:O140"/>
    <mergeCell ref="A381:O382"/>
    <mergeCell ref="P165:T165"/>
    <mergeCell ref="P432:T432"/>
    <mergeCell ref="P400:V400"/>
    <mergeCell ref="D73:E73"/>
    <mergeCell ref="P30:T30"/>
    <mergeCell ref="P179:V179"/>
    <mergeCell ref="P290:T290"/>
    <mergeCell ref="P377:V377"/>
    <mergeCell ref="A258:Z258"/>
    <mergeCell ref="B509:B510"/>
    <mergeCell ref="P504:V504"/>
    <mergeCell ref="P37:V37"/>
    <mergeCell ref="D509:D510"/>
    <mergeCell ref="P454:T454"/>
    <mergeCell ref="A427:O428"/>
    <mergeCell ref="A256:O257"/>
    <mergeCell ref="P391:T391"/>
    <mergeCell ref="D312:E312"/>
    <mergeCell ref="D263:E263"/>
    <mergeCell ref="A363:Z363"/>
    <mergeCell ref="A70:O71"/>
    <mergeCell ref="D238:E238"/>
    <mergeCell ref="D426:E426"/>
    <mergeCell ref="A80:Z80"/>
    <mergeCell ref="P384:T384"/>
    <mergeCell ref="A378:Z378"/>
    <mergeCell ref="D205:E205"/>
    <mergeCell ref="P172:T172"/>
    <mergeCell ref="P275:T275"/>
    <mergeCell ref="P104:T104"/>
    <mergeCell ref="P244:T244"/>
    <mergeCell ref="P73:T73"/>
    <mergeCell ref="P437:T437"/>
    <mergeCell ref="P106:V106"/>
    <mergeCell ref="P264:V264"/>
    <mergeCell ref="A387:Z387"/>
    <mergeCell ref="A287:Z287"/>
    <mergeCell ref="P418:V418"/>
    <mergeCell ref="A408:Z408"/>
    <mergeCell ref="P362:V362"/>
    <mergeCell ref="A187:Z187"/>
    <mergeCell ref="P191:V191"/>
    <mergeCell ref="D337:E337"/>
    <mergeCell ref="H9:I9"/>
    <mergeCell ref="P24:V24"/>
    <mergeCell ref="A334:Z334"/>
    <mergeCell ref="A383:Z383"/>
    <mergeCell ref="P33:V33"/>
    <mergeCell ref="A343:Z343"/>
    <mergeCell ref="B17:B18"/>
    <mergeCell ref="D369:E369"/>
    <mergeCell ref="P312:T312"/>
    <mergeCell ref="D255:E255"/>
    <mergeCell ref="A113:Z113"/>
    <mergeCell ref="A159:Z159"/>
    <mergeCell ref="P195:T195"/>
    <mergeCell ref="A17:A18"/>
    <mergeCell ref="A185:O186"/>
    <mergeCell ref="P132:T132"/>
    <mergeCell ref="P146:V146"/>
    <mergeCell ref="D93:E93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771</v>
      </c>
      <c r="H1" s="9"/>
    </row>
    <row r="3" spans="2:8" x14ac:dyDescent="0.2">
      <c r="B3" s="51" t="s">
        <v>772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773</v>
      </c>
      <c r="C6" s="51" t="s">
        <v>774</v>
      </c>
      <c r="D6" s="51" t="s">
        <v>775</v>
      </c>
      <c r="E6" s="51"/>
    </row>
    <row r="7" spans="2:8" x14ac:dyDescent="0.2">
      <c r="B7" s="51" t="s">
        <v>776</v>
      </c>
      <c r="C7" s="51" t="s">
        <v>777</v>
      </c>
      <c r="D7" s="51" t="s">
        <v>778</v>
      </c>
      <c r="E7" s="51"/>
    </row>
    <row r="8" spans="2:8" x14ac:dyDescent="0.2">
      <c r="B8" s="51" t="s">
        <v>779</v>
      </c>
      <c r="C8" s="51" t="s">
        <v>780</v>
      </c>
      <c r="D8" s="51" t="s">
        <v>781</v>
      </c>
      <c r="E8" s="51"/>
    </row>
    <row r="9" spans="2:8" x14ac:dyDescent="0.2">
      <c r="B9" s="51" t="s">
        <v>14</v>
      </c>
      <c r="C9" s="51" t="s">
        <v>782</v>
      </c>
      <c r="D9" s="51" t="s">
        <v>783</v>
      </c>
      <c r="E9" s="51"/>
    </row>
    <row r="11" spans="2:8" x14ac:dyDescent="0.2">
      <c r="B11" s="51" t="s">
        <v>784</v>
      </c>
      <c r="C11" s="51" t="s">
        <v>774</v>
      </c>
      <c r="D11" s="51"/>
      <c r="E11" s="51"/>
    </row>
    <row r="13" spans="2:8" x14ac:dyDescent="0.2">
      <c r="B13" s="51" t="s">
        <v>785</v>
      </c>
      <c r="C13" s="51" t="s">
        <v>777</v>
      </c>
      <c r="D13" s="51"/>
      <c r="E13" s="51"/>
    </row>
    <row r="15" spans="2:8" x14ac:dyDescent="0.2">
      <c r="B15" s="51" t="s">
        <v>786</v>
      </c>
      <c r="C15" s="51" t="s">
        <v>780</v>
      </c>
      <c r="D15" s="51"/>
      <c r="E15" s="51"/>
    </row>
    <row r="17" spans="2:5" x14ac:dyDescent="0.2">
      <c r="B17" s="51" t="s">
        <v>787</v>
      </c>
      <c r="C17" s="51" t="s">
        <v>782</v>
      </c>
      <c r="D17" s="51"/>
      <c r="E17" s="51"/>
    </row>
    <row r="19" spans="2:5" x14ac:dyDescent="0.2">
      <c r="B19" s="51" t="s">
        <v>788</v>
      </c>
      <c r="C19" s="51"/>
      <c r="D19" s="51"/>
      <c r="E19" s="51"/>
    </row>
    <row r="20" spans="2:5" x14ac:dyDescent="0.2">
      <c r="B20" s="51" t="s">
        <v>789</v>
      </c>
      <c r="C20" s="51"/>
      <c r="D20" s="51"/>
      <c r="E20" s="51"/>
    </row>
    <row r="21" spans="2:5" x14ac:dyDescent="0.2">
      <c r="B21" s="51" t="s">
        <v>790</v>
      </c>
      <c r="C21" s="51"/>
      <c r="D21" s="51"/>
      <c r="E21" s="51"/>
    </row>
    <row r="22" spans="2:5" x14ac:dyDescent="0.2">
      <c r="B22" s="51" t="s">
        <v>791</v>
      </c>
      <c r="C22" s="51"/>
      <c r="D22" s="51"/>
      <c r="E22" s="51"/>
    </row>
    <row r="23" spans="2:5" x14ac:dyDescent="0.2">
      <c r="B23" s="51" t="s">
        <v>792</v>
      </c>
      <c r="C23" s="51"/>
      <c r="D23" s="51"/>
      <c r="E23" s="51"/>
    </row>
    <row r="24" spans="2:5" x14ac:dyDescent="0.2">
      <c r="B24" s="51" t="s">
        <v>793</v>
      </c>
      <c r="C24" s="51"/>
      <c r="D24" s="51"/>
      <c r="E24" s="51"/>
    </row>
    <row r="25" spans="2:5" x14ac:dyDescent="0.2">
      <c r="B25" s="51" t="s">
        <v>794</v>
      </c>
      <c r="C25" s="51"/>
      <c r="D25" s="51"/>
      <c r="E25" s="51"/>
    </row>
    <row r="26" spans="2:5" x14ac:dyDescent="0.2">
      <c r="B26" s="51" t="s">
        <v>795</v>
      </c>
      <c r="C26" s="51"/>
      <c r="D26" s="51"/>
      <c r="E26" s="51"/>
    </row>
    <row r="27" spans="2:5" x14ac:dyDescent="0.2">
      <c r="B27" s="51" t="s">
        <v>796</v>
      </c>
      <c r="C27" s="51"/>
      <c r="D27" s="51"/>
      <c r="E27" s="51"/>
    </row>
    <row r="28" spans="2:5" x14ac:dyDescent="0.2">
      <c r="B28" s="51" t="s">
        <v>797</v>
      </c>
      <c r="C28" s="51"/>
      <c r="D28" s="51"/>
      <c r="E28" s="51"/>
    </row>
    <row r="29" spans="2:5" x14ac:dyDescent="0.2">
      <c r="B29" s="51" t="s">
        <v>798</v>
      </c>
      <c r="C29" s="51"/>
      <c r="D29" s="51"/>
      <c r="E29" s="51"/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2025-09-22T11:37:15Z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