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Ост СЫР филиалы\"/>
    </mc:Choice>
  </mc:AlternateContent>
  <xr:revisionPtr revIDLastSave="0" documentId="13_ncr:1_{98D134BF-B178-4472-B60C-63FF074632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" i="1" l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6" i="1"/>
  <c r="S5" i="1" l="1"/>
  <c r="R45" i="1"/>
  <c r="R44" i="1"/>
  <c r="AI44" i="1" s="1"/>
  <c r="R42" i="1"/>
  <c r="AI42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6" i="1"/>
  <c r="AI43" i="1"/>
  <c r="AI45" i="1"/>
  <c r="V45" i="1"/>
  <c r="V44" i="1"/>
  <c r="V43" i="1"/>
  <c r="V42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6" i="1"/>
  <c r="V40" i="1" l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R5" i="1"/>
  <c r="Q39" i="1"/>
  <c r="Q23" i="1"/>
  <c r="Q18" i="1"/>
  <c r="Q19" i="1"/>
  <c r="Q33" i="1"/>
  <c r="Q43" i="1"/>
  <c r="Q9" i="1"/>
  <c r="Q7" i="1"/>
  <c r="Q6" i="1"/>
  <c r="P45" i="1"/>
  <c r="W45" i="1" s="1"/>
  <c r="P44" i="1"/>
  <c r="P43" i="1"/>
  <c r="W43" i="1" s="1"/>
  <c r="P4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6" i="1"/>
  <c r="W6" i="1" s="1"/>
  <c r="W37" i="1" l="1"/>
  <c r="W29" i="1"/>
  <c r="W21" i="1"/>
  <c r="W13" i="1"/>
  <c r="W33" i="1"/>
  <c r="W25" i="1"/>
  <c r="W17" i="1"/>
  <c r="W9" i="1"/>
  <c r="W42" i="1"/>
  <c r="W44" i="1"/>
  <c r="W39" i="1"/>
  <c r="W35" i="1"/>
  <c r="W31" i="1"/>
  <c r="W27" i="1"/>
  <c r="W23" i="1"/>
  <c r="W19" i="1"/>
  <c r="W15" i="1"/>
  <c r="W11" i="1"/>
  <c r="W7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3" i="1"/>
  <c r="L42" i="1"/>
  <c r="L7" i="1"/>
  <c r="L6" i="1"/>
  <c r="L45" i="1"/>
  <c r="L44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AI5" i="1" l="1"/>
  <c r="L5" i="1"/>
</calcChain>
</file>

<file path=xl/sharedStrings.xml><?xml version="1.0" encoding="utf-8"?>
<sst xmlns="http://schemas.openxmlformats.org/spreadsheetml/2006/main" count="179" uniqueCount="98">
  <si>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</si>
  <si>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</si>
  <si>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</si>
  <si>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</si>
  <si>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</si>
  <si>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</si>
  <si>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</si>
  <si>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</si>
  <si>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</si>
  <si>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</si>
  <si>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</si>
  <si>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</si>
  <si>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</si>
  <si>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</si>
  <si>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</si>
  <si>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</si>
  <si>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</si>
  <si>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</si>
  <si>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</si>
  <si>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</si>
  <si>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</si>
  <si>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</si>
  <si>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</si>
  <si>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</si>
  <si>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</si>
  <si>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</si>
  <si>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</si>
  <si>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</si>
  <si>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</si>
  <si>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</si>
  <si>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</si>
  <si>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</si>
  <si>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</si>
  <si>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</si>
  <si>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</si>
  <si>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</si>
  <si>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</si>
  <si>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</si>
  <si>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</si>
  <si>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</si>
  <si>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</si>
  <si>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</si>
  <si>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</si>
  <si>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</si>
  <si>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</si>
  <si>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</si>
  <si>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</si>
  <si>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</si>
  <si>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</si>
  <si>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</si>
  <si>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</si>
  <si>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</si>
  <si>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</si>
  <si>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</si>
  <si>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</si>
  <si>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</si>
  <si>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</si>
  <si>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</si>
  <si>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</si>
  <si>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</si>
  <si>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</si>
  <si>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</si>
  <si>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</si>
  <si>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</si>
  <si>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</si>
  <si>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</si>
  <si>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</si>
  <si>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</si>
  <si>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</si>
  <si>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</si>
  <si>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</si>
  <si>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</si>
  <si>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</si>
  <si>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</si>
  <si>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</si>
  <si>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</si>
  <si>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</si>
  <si>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</si>
  <si>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</si>
  <si>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</si>
  <si>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</si>
  <si>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</si>
  <si>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</si>
  <si>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</si>
  <si>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</si>
  <si>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</si>
  <si>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</si>
  <si>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</si>
  <si>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</si>
  <si>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</si>
  <si>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</si>
  <si>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(30кг)</t>
  </si>
  <si>
    <t>Сыч/Прод Коровино Тильзитер Оригин 50% ВЕС НОВАЯ (5 кг брус) СЗМЖ  ОСТАНКИНО</t>
  </si>
  <si>
    <t xml:space="preserve"> мин - 28шт / с 13,08,25 заказываем для ОП</t>
  </si>
  <si>
    <t>нужно увеличить продажи</t>
  </si>
  <si>
    <t>итого</t>
  </si>
  <si>
    <t>заказ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</si>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</sst>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9" width="7" style="25" customWidth="1"/>
    <col min="20" max="20" width="7" customWidth="1"/>
    <col min="21" max="21" width="21" customWidth="1"/>
    <col min="22" max="23" width="5" customWidth="1"/>
    <col min="24" max="33" width="6" customWidth="1"/>
    <col min="34" max="34" width="37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95</v>
      </c>
      <c r="S3" s="3" t="s">
        <v>96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 t="s">
        <v>97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326.34200000000004</v>
      </c>
      <c r="F5" s="4">
        <f>SUM(F6:F496)</f>
        <v>992.39200000000005</v>
      </c>
      <c r="G5" s="7"/>
      <c r="H5" s="1"/>
      <c r="I5" s="1"/>
      <c r="J5" s="1"/>
      <c r="K5" s="4">
        <f t="shared" ref="K5:T5" si="0">SUM(K6:K496)</f>
        <v>326.5</v>
      </c>
      <c r="L5" s="4">
        <f t="shared" si="0"/>
        <v>-0.15800000000000125</v>
      </c>
      <c r="M5" s="4">
        <f t="shared" si="0"/>
        <v>0</v>
      </c>
      <c r="N5" s="4">
        <f t="shared" si="0"/>
        <v>0</v>
      </c>
      <c r="O5" s="4">
        <f t="shared" si="0"/>
        <v>199</v>
      </c>
      <c r="P5" s="4">
        <f t="shared" si="0"/>
        <v>65.2684</v>
      </c>
      <c r="Q5" s="4">
        <f t="shared" si="0"/>
        <v>395.26439999999991</v>
      </c>
      <c r="R5" s="4">
        <f t="shared" si="0"/>
        <v>415.26439999999991</v>
      </c>
      <c r="S5" s="4">
        <f t="shared" si="0"/>
        <v>415</v>
      </c>
      <c r="T5" s="4">
        <f t="shared" si="0"/>
        <v>0</v>
      </c>
      <c r="U5" s="1"/>
      <c r="V5" s="1"/>
      <c r="W5" s="1"/>
      <c r="X5" s="4">
        <f t="shared" ref="X5:AG5" si="1">SUM(X6:X496)</f>
        <v>47.883400000000002</v>
      </c>
      <c r="Y5" s="4">
        <f t="shared" si="1"/>
        <v>62.784199999999998</v>
      </c>
      <c r="Z5" s="4">
        <f t="shared" si="1"/>
        <v>46.497199999999999</v>
      </c>
      <c r="AA5" s="4">
        <f t="shared" si="1"/>
        <v>29.519600000000004</v>
      </c>
      <c r="AB5" s="4">
        <f t="shared" si="1"/>
        <v>33.861799999999995</v>
      </c>
      <c r="AC5" s="4">
        <f t="shared" si="1"/>
        <v>29.220599999999994</v>
      </c>
      <c r="AD5" s="4">
        <f t="shared" si="1"/>
        <v>29.529200000000003</v>
      </c>
      <c r="AE5" s="4">
        <f t="shared" si="1"/>
        <v>35.285600000000002</v>
      </c>
      <c r="AF5" s="4">
        <f t="shared" si="1"/>
        <v>27.4</v>
      </c>
      <c r="AG5" s="4">
        <f t="shared" si="1"/>
        <v>43.201600000000006</v>
      </c>
      <c r="AH5" s="1"/>
      <c r="AI5" s="4">
        <f>SUM(AI6:AI496)</f>
        <v>170.44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36</v>
      </c>
      <c r="C6" s="1">
        <v>28</v>
      </c>
      <c r="D6" s="1"/>
      <c r="E6" s="1">
        <v>19</v>
      </c>
      <c r="F6" s="1">
        <v>9</v>
      </c>
      <c r="G6" s="7">
        <v>0.18</v>
      </c>
      <c r="H6" s="1">
        <v>270</v>
      </c>
      <c r="I6" s="1">
        <v>9988438</v>
      </c>
      <c r="J6" s="1"/>
      <c r="K6" s="1">
        <v>19</v>
      </c>
      <c r="L6" s="1">
        <f t="shared" ref="L6:L40" si="2">E6-K6</f>
        <v>0</v>
      </c>
      <c r="M6" s="1"/>
      <c r="N6" s="1"/>
      <c r="O6" s="1">
        <v>32</v>
      </c>
      <c r="P6" s="1">
        <f>E6/5</f>
        <v>3.8</v>
      </c>
      <c r="Q6" s="9">
        <f>20*P6-O6-F6</f>
        <v>35</v>
      </c>
      <c r="R6" s="9">
        <f>Q6</f>
        <v>35</v>
      </c>
      <c r="S6" s="9">
        <f>IFERROR(VLOOKUP(A6,заказ!A:B,2,0),0)</f>
        <v>32</v>
      </c>
      <c r="T6" s="9"/>
      <c r="U6" s="1"/>
      <c r="V6" s="1">
        <f>(F6+O6+R6)/P6</f>
        <v>20</v>
      </c>
      <c r="W6" s="1">
        <f>(F6+O6)/P6</f>
        <v>10.789473684210527</v>
      </c>
      <c r="X6" s="1">
        <v>2.4</v>
      </c>
      <c r="Y6" s="1">
        <v>1.2</v>
      </c>
      <c r="Z6" s="1">
        <v>1.4</v>
      </c>
      <c r="AA6" s="1">
        <v>1.6</v>
      </c>
      <c r="AB6" s="1">
        <v>0.6</v>
      </c>
      <c r="AC6" s="1">
        <v>0.6</v>
      </c>
      <c r="AD6" s="1">
        <v>1.8</v>
      </c>
      <c r="AE6" s="1">
        <v>0.8</v>
      </c>
      <c r="AF6" s="1">
        <v>0</v>
      </c>
      <c r="AG6" s="1">
        <v>0</v>
      </c>
      <c r="AH6" s="1"/>
      <c r="AI6" s="1">
        <f>G6*S6</f>
        <v>5.76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36</v>
      </c>
      <c r="C7" s="1">
        <v>35</v>
      </c>
      <c r="D7" s="1"/>
      <c r="E7" s="1">
        <v>16</v>
      </c>
      <c r="F7" s="1">
        <v>19</v>
      </c>
      <c r="G7" s="7">
        <v>0.18</v>
      </c>
      <c r="H7" s="1">
        <v>270</v>
      </c>
      <c r="I7" s="1">
        <v>9988445</v>
      </c>
      <c r="J7" s="1"/>
      <c r="K7" s="1">
        <v>16</v>
      </c>
      <c r="L7" s="1">
        <f t="shared" si="2"/>
        <v>0</v>
      </c>
      <c r="M7" s="1"/>
      <c r="N7" s="1"/>
      <c r="O7" s="1">
        <v>32</v>
      </c>
      <c r="P7" s="1">
        <f t="shared" ref="P7:P40" si="3">E7/5</f>
        <v>3.2</v>
      </c>
      <c r="Q7" s="9">
        <f>20*P7-O7-F7</f>
        <v>13</v>
      </c>
      <c r="R7" s="9">
        <f t="shared" ref="R7:R45" si="4">Q7</f>
        <v>13</v>
      </c>
      <c r="S7" s="9">
        <f>IFERROR(VLOOKUP(A7,заказ!A:B,2,0),0)</f>
        <v>16</v>
      </c>
      <c r="T7" s="9"/>
      <c r="U7" s="1"/>
      <c r="V7" s="1">
        <f t="shared" ref="V7:V45" si="5">(F7+O7+R7)/P7</f>
        <v>20</v>
      </c>
      <c r="W7" s="1">
        <f t="shared" ref="W7:W40" si="6">(F7+O7)/P7</f>
        <v>15.9375</v>
      </c>
      <c r="X7" s="1">
        <v>2.4</v>
      </c>
      <c r="Y7" s="1">
        <v>0.6</v>
      </c>
      <c r="Z7" s="1">
        <v>1.8</v>
      </c>
      <c r="AA7" s="1">
        <v>1.8</v>
      </c>
      <c r="AB7" s="1">
        <v>1.2</v>
      </c>
      <c r="AC7" s="1">
        <v>1.2</v>
      </c>
      <c r="AD7" s="1">
        <v>0.6</v>
      </c>
      <c r="AE7" s="1">
        <v>0.6</v>
      </c>
      <c r="AF7" s="1">
        <v>0</v>
      </c>
      <c r="AG7" s="1">
        <v>1.8</v>
      </c>
      <c r="AH7" s="1"/>
      <c r="AI7" s="1">
        <f t="shared" ref="AI7:AI40" si="7">G7*S7</f>
        <v>2.88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5" t="s">
        <v>44</v>
      </c>
      <c r="B8" s="15" t="s">
        <v>36</v>
      </c>
      <c r="C8" s="15"/>
      <c r="D8" s="15"/>
      <c r="E8" s="15"/>
      <c r="F8" s="15"/>
      <c r="G8" s="16">
        <v>0</v>
      </c>
      <c r="H8" s="15">
        <v>270</v>
      </c>
      <c r="I8" s="15">
        <v>9988452</v>
      </c>
      <c r="J8" s="15"/>
      <c r="K8" s="15"/>
      <c r="L8" s="15">
        <f t="shared" si="2"/>
        <v>0</v>
      </c>
      <c r="M8" s="15"/>
      <c r="N8" s="15"/>
      <c r="O8" s="15">
        <v>0</v>
      </c>
      <c r="P8" s="15">
        <f t="shared" si="3"/>
        <v>0</v>
      </c>
      <c r="Q8" s="17"/>
      <c r="R8" s="9">
        <f t="shared" si="4"/>
        <v>0</v>
      </c>
      <c r="S8" s="9">
        <f>IFERROR(VLOOKUP(A8,заказ!A:B,2,0),0)</f>
        <v>0</v>
      </c>
      <c r="T8" s="17"/>
      <c r="U8" s="15"/>
      <c r="V8" s="1" t="e">
        <f t="shared" si="5"/>
        <v>#DIV/0!</v>
      </c>
      <c r="W8" s="15" t="e">
        <f t="shared" si="6"/>
        <v>#DIV/0!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0.4</v>
      </c>
      <c r="AH8" s="15" t="s">
        <v>45</v>
      </c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46</v>
      </c>
      <c r="B9" s="1" t="s">
        <v>36</v>
      </c>
      <c r="C9" s="1">
        <v>17</v>
      </c>
      <c r="D9" s="1"/>
      <c r="E9" s="1">
        <v>11</v>
      </c>
      <c r="F9" s="1">
        <v>6</v>
      </c>
      <c r="G9" s="7">
        <v>0.4</v>
      </c>
      <c r="H9" s="1">
        <v>270</v>
      </c>
      <c r="I9" s="1">
        <v>9988476</v>
      </c>
      <c r="J9" s="1"/>
      <c r="K9" s="1">
        <v>11</v>
      </c>
      <c r="L9" s="1">
        <f t="shared" si="2"/>
        <v>0</v>
      </c>
      <c r="M9" s="1"/>
      <c r="N9" s="1"/>
      <c r="O9" s="1">
        <v>0</v>
      </c>
      <c r="P9" s="1">
        <f t="shared" si="3"/>
        <v>2.2000000000000002</v>
      </c>
      <c r="Q9" s="9">
        <f>20*P9-O9-F9</f>
        <v>38</v>
      </c>
      <c r="R9" s="9">
        <f t="shared" si="4"/>
        <v>38</v>
      </c>
      <c r="S9" s="9">
        <f>IFERROR(VLOOKUP(A9,заказ!A:B,2,0),0)</f>
        <v>28</v>
      </c>
      <c r="T9" s="9"/>
      <c r="U9" s="1"/>
      <c r="V9" s="1">
        <f t="shared" si="5"/>
        <v>20</v>
      </c>
      <c r="W9" s="1">
        <f t="shared" si="6"/>
        <v>2.7272727272727271</v>
      </c>
      <c r="X9" s="1">
        <v>1</v>
      </c>
      <c r="Y9" s="1">
        <v>0.4</v>
      </c>
      <c r="Z9" s="1">
        <v>0.8</v>
      </c>
      <c r="AA9" s="1">
        <v>0</v>
      </c>
      <c r="AB9" s="1">
        <v>0</v>
      </c>
      <c r="AC9" s="1">
        <v>0</v>
      </c>
      <c r="AD9" s="1">
        <v>0</v>
      </c>
      <c r="AE9" s="1">
        <v>0.2</v>
      </c>
      <c r="AF9" s="1">
        <v>0</v>
      </c>
      <c r="AG9" s="1">
        <v>0</v>
      </c>
      <c r="AH9" s="1" t="s">
        <v>93</v>
      </c>
      <c r="AI9" s="1">
        <f t="shared" si="7"/>
        <v>11.200000000000001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5" t="s">
        <v>47</v>
      </c>
      <c r="B10" s="15" t="s">
        <v>36</v>
      </c>
      <c r="C10" s="15"/>
      <c r="D10" s="15"/>
      <c r="E10" s="15"/>
      <c r="F10" s="15"/>
      <c r="G10" s="16">
        <v>0</v>
      </c>
      <c r="H10" s="15">
        <v>150</v>
      </c>
      <c r="I10" s="15">
        <v>5034819</v>
      </c>
      <c r="J10" s="15"/>
      <c r="K10" s="15"/>
      <c r="L10" s="15">
        <f t="shared" si="2"/>
        <v>0</v>
      </c>
      <c r="M10" s="15"/>
      <c r="N10" s="15"/>
      <c r="O10" s="15">
        <v>0</v>
      </c>
      <c r="P10" s="15">
        <f t="shared" si="3"/>
        <v>0</v>
      </c>
      <c r="Q10" s="17"/>
      <c r="R10" s="9">
        <f t="shared" si="4"/>
        <v>0</v>
      </c>
      <c r="S10" s="9">
        <f>IFERROR(VLOOKUP(A10,заказ!A:B,2,0),0)</f>
        <v>0</v>
      </c>
      <c r="T10" s="17"/>
      <c r="U10" s="15"/>
      <c r="V10" s="1" t="e">
        <f t="shared" si="5"/>
        <v>#DIV/0!</v>
      </c>
      <c r="W10" s="15" t="e">
        <f t="shared" si="6"/>
        <v>#DIV/0!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 t="s">
        <v>37</v>
      </c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5" t="s">
        <v>48</v>
      </c>
      <c r="B11" s="15" t="s">
        <v>49</v>
      </c>
      <c r="C11" s="15"/>
      <c r="D11" s="15"/>
      <c r="E11" s="15"/>
      <c r="F11" s="15"/>
      <c r="G11" s="16">
        <v>0</v>
      </c>
      <c r="H11" s="15">
        <v>150</v>
      </c>
      <c r="I11" s="15">
        <v>5041251</v>
      </c>
      <c r="J11" s="15"/>
      <c r="K11" s="15"/>
      <c r="L11" s="15">
        <f t="shared" si="2"/>
        <v>0</v>
      </c>
      <c r="M11" s="15"/>
      <c r="N11" s="15"/>
      <c r="O11" s="15">
        <v>0</v>
      </c>
      <c r="P11" s="15">
        <f t="shared" si="3"/>
        <v>0</v>
      </c>
      <c r="Q11" s="17"/>
      <c r="R11" s="9">
        <f t="shared" si="4"/>
        <v>0</v>
      </c>
      <c r="S11" s="9">
        <f>IFERROR(VLOOKUP(A11,заказ!A:B,2,0),0)</f>
        <v>0</v>
      </c>
      <c r="T11" s="17"/>
      <c r="U11" s="15"/>
      <c r="V11" s="1" t="e">
        <f t="shared" si="5"/>
        <v>#DIV/0!</v>
      </c>
      <c r="W11" s="15" t="e">
        <f t="shared" si="6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37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5" t="s">
        <v>50</v>
      </c>
      <c r="B12" s="15" t="s">
        <v>36</v>
      </c>
      <c r="C12" s="15"/>
      <c r="D12" s="15"/>
      <c r="E12" s="15"/>
      <c r="F12" s="15"/>
      <c r="G12" s="16">
        <v>0</v>
      </c>
      <c r="H12" s="15">
        <v>90</v>
      </c>
      <c r="I12" s="15">
        <v>8444163</v>
      </c>
      <c r="J12" s="15"/>
      <c r="K12" s="15"/>
      <c r="L12" s="15">
        <f t="shared" si="2"/>
        <v>0</v>
      </c>
      <c r="M12" s="15"/>
      <c r="N12" s="15"/>
      <c r="O12" s="15">
        <v>0</v>
      </c>
      <c r="P12" s="15">
        <f t="shared" si="3"/>
        <v>0</v>
      </c>
      <c r="Q12" s="17"/>
      <c r="R12" s="9">
        <f t="shared" si="4"/>
        <v>0</v>
      </c>
      <c r="S12" s="9">
        <f>IFERROR(VLOOKUP(A12,заказ!A:B,2,0),0)</f>
        <v>0</v>
      </c>
      <c r="T12" s="17"/>
      <c r="U12" s="15"/>
      <c r="V12" s="1" t="e">
        <f t="shared" si="5"/>
        <v>#DIV/0!</v>
      </c>
      <c r="W12" s="15" t="e">
        <f t="shared" si="6"/>
        <v>#DIV/0!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 t="s">
        <v>37</v>
      </c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36</v>
      </c>
      <c r="C13" s="1">
        <v>80</v>
      </c>
      <c r="D13" s="1"/>
      <c r="E13" s="1">
        <v>18</v>
      </c>
      <c r="F13" s="1">
        <v>62</v>
      </c>
      <c r="G13" s="7">
        <v>0.18</v>
      </c>
      <c r="H13" s="1">
        <v>150</v>
      </c>
      <c r="I13" s="1">
        <v>5038411</v>
      </c>
      <c r="J13" s="1"/>
      <c r="K13" s="1">
        <v>18</v>
      </c>
      <c r="L13" s="1">
        <f t="shared" si="2"/>
        <v>0</v>
      </c>
      <c r="M13" s="1"/>
      <c r="N13" s="1"/>
      <c r="O13" s="1">
        <v>30</v>
      </c>
      <c r="P13" s="1">
        <f t="shared" si="3"/>
        <v>3.6</v>
      </c>
      <c r="Q13" s="9"/>
      <c r="R13" s="9">
        <f t="shared" si="4"/>
        <v>0</v>
      </c>
      <c r="S13" s="9">
        <f>IFERROR(VLOOKUP(A13,заказ!A:B,2,0),0)</f>
        <v>0</v>
      </c>
      <c r="T13" s="9"/>
      <c r="U13" s="1"/>
      <c r="V13" s="1">
        <f t="shared" si="5"/>
        <v>25.555555555555554</v>
      </c>
      <c r="W13" s="1">
        <f t="shared" si="6"/>
        <v>25.555555555555554</v>
      </c>
      <c r="X13" s="1">
        <v>4.5999999999999996</v>
      </c>
      <c r="Y13" s="1">
        <v>4.5999999999999996</v>
      </c>
      <c r="Z13" s="1">
        <v>6.2</v>
      </c>
      <c r="AA13" s="1">
        <v>1.2</v>
      </c>
      <c r="AB13" s="1">
        <v>4</v>
      </c>
      <c r="AC13" s="1">
        <v>3.4</v>
      </c>
      <c r="AD13" s="1">
        <v>2</v>
      </c>
      <c r="AE13" s="1">
        <v>2.6</v>
      </c>
      <c r="AF13" s="1">
        <v>3.2</v>
      </c>
      <c r="AG13" s="1">
        <v>3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36</v>
      </c>
      <c r="C14" s="1">
        <v>66</v>
      </c>
      <c r="D14" s="1">
        <v>140</v>
      </c>
      <c r="E14" s="1">
        <v>29</v>
      </c>
      <c r="F14" s="1">
        <v>177</v>
      </c>
      <c r="G14" s="7">
        <v>0.18</v>
      </c>
      <c r="H14" s="1">
        <v>150</v>
      </c>
      <c r="I14" s="1">
        <v>5038459</v>
      </c>
      <c r="J14" s="1"/>
      <c r="K14" s="1">
        <v>28</v>
      </c>
      <c r="L14" s="1">
        <f t="shared" si="2"/>
        <v>1</v>
      </c>
      <c r="M14" s="1"/>
      <c r="N14" s="1"/>
      <c r="O14" s="1">
        <v>0</v>
      </c>
      <c r="P14" s="1">
        <f t="shared" si="3"/>
        <v>5.8</v>
      </c>
      <c r="Q14" s="9"/>
      <c r="R14" s="9">
        <f t="shared" si="4"/>
        <v>0</v>
      </c>
      <c r="S14" s="9">
        <f>IFERROR(VLOOKUP(A14,заказ!A:B,2,0),0)</f>
        <v>0</v>
      </c>
      <c r="T14" s="9"/>
      <c r="U14" s="1"/>
      <c r="V14" s="1">
        <f t="shared" si="5"/>
        <v>30.517241379310345</v>
      </c>
      <c r="W14" s="1">
        <f t="shared" si="6"/>
        <v>30.517241379310345</v>
      </c>
      <c r="X14" s="1">
        <v>8</v>
      </c>
      <c r="Y14" s="1">
        <v>12.2</v>
      </c>
      <c r="Z14" s="1">
        <v>8.1999999999999993</v>
      </c>
      <c r="AA14" s="1">
        <v>4.4000000000000004</v>
      </c>
      <c r="AB14" s="1">
        <v>5</v>
      </c>
      <c r="AC14" s="1">
        <v>6.8</v>
      </c>
      <c r="AD14" s="1">
        <v>3.6</v>
      </c>
      <c r="AE14" s="1">
        <v>7.4</v>
      </c>
      <c r="AF14" s="1">
        <v>4</v>
      </c>
      <c r="AG14" s="1">
        <v>6</v>
      </c>
      <c r="AH14" s="1"/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5" t="s">
        <v>53</v>
      </c>
      <c r="B15" s="15" t="s">
        <v>36</v>
      </c>
      <c r="C15" s="15"/>
      <c r="D15" s="15"/>
      <c r="E15" s="15"/>
      <c r="F15" s="15"/>
      <c r="G15" s="16">
        <v>0</v>
      </c>
      <c r="H15" s="15">
        <v>150</v>
      </c>
      <c r="I15" s="15">
        <v>5038831</v>
      </c>
      <c r="J15" s="15"/>
      <c r="K15" s="15"/>
      <c r="L15" s="15">
        <f t="shared" si="2"/>
        <v>0</v>
      </c>
      <c r="M15" s="15"/>
      <c r="N15" s="15"/>
      <c r="O15" s="15">
        <v>0</v>
      </c>
      <c r="P15" s="15">
        <f t="shared" si="3"/>
        <v>0</v>
      </c>
      <c r="Q15" s="17"/>
      <c r="R15" s="9">
        <f t="shared" si="4"/>
        <v>0</v>
      </c>
      <c r="S15" s="9">
        <f>IFERROR(VLOOKUP(A15,заказ!A:B,2,0),0)</f>
        <v>0</v>
      </c>
      <c r="T15" s="17"/>
      <c r="U15" s="15"/>
      <c r="V15" s="1" t="e">
        <f t="shared" si="5"/>
        <v>#DIV/0!</v>
      </c>
      <c r="W15" s="15" t="e">
        <f t="shared" si="6"/>
        <v>#DIV/0!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 t="s">
        <v>37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54</v>
      </c>
      <c r="B16" s="15" t="s">
        <v>36</v>
      </c>
      <c r="C16" s="15"/>
      <c r="D16" s="15"/>
      <c r="E16" s="15"/>
      <c r="F16" s="15"/>
      <c r="G16" s="16">
        <v>0</v>
      </c>
      <c r="H16" s="15">
        <v>120</v>
      </c>
      <c r="I16" s="15">
        <v>5038855</v>
      </c>
      <c r="J16" s="15"/>
      <c r="K16" s="15"/>
      <c r="L16" s="15">
        <f t="shared" si="2"/>
        <v>0</v>
      </c>
      <c r="M16" s="15"/>
      <c r="N16" s="15"/>
      <c r="O16" s="15">
        <v>0</v>
      </c>
      <c r="P16" s="15">
        <f t="shared" si="3"/>
        <v>0</v>
      </c>
      <c r="Q16" s="17"/>
      <c r="R16" s="9">
        <f t="shared" si="4"/>
        <v>0</v>
      </c>
      <c r="S16" s="9">
        <f>IFERROR(VLOOKUP(A16,заказ!A:B,2,0),0)</f>
        <v>0</v>
      </c>
      <c r="T16" s="17"/>
      <c r="U16" s="15"/>
      <c r="V16" s="1" t="e">
        <f t="shared" si="5"/>
        <v>#DIV/0!</v>
      </c>
      <c r="W16" s="15" t="e">
        <f t="shared" si="6"/>
        <v>#DIV/0!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 t="s">
        <v>37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36</v>
      </c>
      <c r="C17" s="1">
        <v>88</v>
      </c>
      <c r="D17" s="1">
        <v>100</v>
      </c>
      <c r="E17" s="1">
        <v>34</v>
      </c>
      <c r="F17" s="1">
        <v>154</v>
      </c>
      <c r="G17" s="7">
        <v>0.18</v>
      </c>
      <c r="H17" s="1">
        <v>150</v>
      </c>
      <c r="I17" s="1">
        <v>5038435</v>
      </c>
      <c r="J17" s="1"/>
      <c r="K17" s="1">
        <v>34</v>
      </c>
      <c r="L17" s="1">
        <f t="shared" si="2"/>
        <v>0</v>
      </c>
      <c r="M17" s="1"/>
      <c r="N17" s="1"/>
      <c r="O17" s="1">
        <v>0</v>
      </c>
      <c r="P17" s="1">
        <f t="shared" si="3"/>
        <v>6.8</v>
      </c>
      <c r="Q17" s="9"/>
      <c r="R17" s="9">
        <f t="shared" si="4"/>
        <v>0</v>
      </c>
      <c r="S17" s="9">
        <f>IFERROR(VLOOKUP(A17,заказ!A:B,2,0),0)</f>
        <v>0</v>
      </c>
      <c r="T17" s="9"/>
      <c r="U17" s="1"/>
      <c r="V17" s="1">
        <f t="shared" si="5"/>
        <v>22.647058823529413</v>
      </c>
      <c r="W17" s="1">
        <f t="shared" si="6"/>
        <v>22.647058823529413</v>
      </c>
      <c r="X17" s="1">
        <v>4.8</v>
      </c>
      <c r="Y17" s="1">
        <v>10.6</v>
      </c>
      <c r="Z17" s="1">
        <v>8</v>
      </c>
      <c r="AA17" s="1">
        <v>6.4</v>
      </c>
      <c r="AB17" s="1">
        <v>5.2</v>
      </c>
      <c r="AC17" s="1">
        <v>4.2</v>
      </c>
      <c r="AD17" s="1">
        <v>4.8</v>
      </c>
      <c r="AE17" s="1">
        <v>9</v>
      </c>
      <c r="AF17" s="1">
        <v>6.4</v>
      </c>
      <c r="AG17" s="1">
        <v>6.8</v>
      </c>
      <c r="AH17" s="1"/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56</v>
      </c>
      <c r="B18" s="1" t="s">
        <v>36</v>
      </c>
      <c r="C18" s="1">
        <v>78</v>
      </c>
      <c r="D18" s="1">
        <v>20</v>
      </c>
      <c r="E18" s="1">
        <v>56</v>
      </c>
      <c r="F18" s="1">
        <v>42</v>
      </c>
      <c r="G18" s="7">
        <v>0.18</v>
      </c>
      <c r="H18" s="1">
        <v>120</v>
      </c>
      <c r="I18" s="1">
        <v>5038398</v>
      </c>
      <c r="J18" s="1"/>
      <c r="K18" s="1">
        <v>56</v>
      </c>
      <c r="L18" s="1">
        <f t="shared" si="2"/>
        <v>0</v>
      </c>
      <c r="M18" s="1"/>
      <c r="N18" s="1"/>
      <c r="O18" s="1">
        <v>0</v>
      </c>
      <c r="P18" s="1">
        <f t="shared" si="3"/>
        <v>11.2</v>
      </c>
      <c r="Q18" s="9">
        <f>19*P18-O18-F18</f>
        <v>170.79999999999998</v>
      </c>
      <c r="R18" s="9">
        <f t="shared" si="4"/>
        <v>170.79999999999998</v>
      </c>
      <c r="S18" s="9">
        <f>IFERROR(VLOOKUP(A18,заказ!A:B,2,0),0)</f>
        <v>170</v>
      </c>
      <c r="T18" s="9"/>
      <c r="U18" s="1"/>
      <c r="V18" s="1">
        <f t="shared" si="5"/>
        <v>19</v>
      </c>
      <c r="W18" s="1">
        <f t="shared" si="6"/>
        <v>3.7500000000000004</v>
      </c>
      <c r="X18" s="1">
        <v>4.2</v>
      </c>
      <c r="Y18" s="1">
        <v>5.8</v>
      </c>
      <c r="Z18" s="1">
        <v>6.4</v>
      </c>
      <c r="AA18" s="1">
        <v>-0.2</v>
      </c>
      <c r="AB18" s="1">
        <v>3.4</v>
      </c>
      <c r="AC18" s="1">
        <v>3.2</v>
      </c>
      <c r="AD18" s="1">
        <v>2.2000000000000002</v>
      </c>
      <c r="AE18" s="1">
        <v>4.2</v>
      </c>
      <c r="AF18" s="1">
        <v>3.4</v>
      </c>
      <c r="AG18" s="1">
        <v>3.6</v>
      </c>
      <c r="AH18" s="1"/>
      <c r="AI18" s="1">
        <f t="shared" si="7"/>
        <v>30.599999999999998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2" t="s">
        <v>57</v>
      </c>
      <c r="B19" s="13" t="s">
        <v>49</v>
      </c>
      <c r="C19" s="13"/>
      <c r="D19" s="13"/>
      <c r="E19" s="13"/>
      <c r="F19" s="14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f t="shared" si="3"/>
        <v>0</v>
      </c>
      <c r="Q19" s="9">
        <f>20*(P19+P20)-O19-O20-F19-F20</f>
        <v>13.988000000000005</v>
      </c>
      <c r="R19" s="9">
        <f t="shared" si="4"/>
        <v>13.988000000000005</v>
      </c>
      <c r="S19" s="9">
        <f>IFERROR(VLOOKUP(A19,заказ!A:B,2,0),0)</f>
        <v>16</v>
      </c>
      <c r="T19" s="9"/>
      <c r="U19" s="1"/>
      <c r="V19" s="1" t="e">
        <f t="shared" si="5"/>
        <v>#DIV/0!</v>
      </c>
      <c r="W19" s="1" t="e">
        <f t="shared" si="6"/>
        <v>#DIV/0!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58</v>
      </c>
      <c r="AI19" s="1">
        <f t="shared" si="7"/>
        <v>16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8" t="s">
        <v>59</v>
      </c>
      <c r="B20" s="19" t="s">
        <v>49</v>
      </c>
      <c r="C20" s="19">
        <v>19.141999999999999</v>
      </c>
      <c r="D20" s="19"/>
      <c r="E20" s="19">
        <v>6.6260000000000003</v>
      </c>
      <c r="F20" s="20">
        <v>12.516</v>
      </c>
      <c r="G20" s="21">
        <v>0</v>
      </c>
      <c r="H20" s="22" t="e">
        <v>#N/A</v>
      </c>
      <c r="I20" s="22" t="s">
        <v>60</v>
      </c>
      <c r="J20" s="22" t="s">
        <v>57</v>
      </c>
      <c r="K20" s="22">
        <v>4</v>
      </c>
      <c r="L20" s="22">
        <f t="shared" si="2"/>
        <v>2.6260000000000003</v>
      </c>
      <c r="M20" s="22"/>
      <c r="N20" s="22"/>
      <c r="O20" s="22">
        <v>0</v>
      </c>
      <c r="P20" s="22">
        <f t="shared" si="3"/>
        <v>1.3252000000000002</v>
      </c>
      <c r="Q20" s="23"/>
      <c r="R20" s="9">
        <f t="shared" si="4"/>
        <v>0</v>
      </c>
      <c r="S20" s="9">
        <f>IFERROR(VLOOKUP(A20,заказ!A:B,2,0),0)</f>
        <v>0</v>
      </c>
      <c r="T20" s="23"/>
      <c r="U20" s="22"/>
      <c r="V20" s="1">
        <f t="shared" si="5"/>
        <v>9.4446121340175058</v>
      </c>
      <c r="W20" s="22">
        <f t="shared" si="6"/>
        <v>9.4446121340175058</v>
      </c>
      <c r="X20" s="22">
        <v>0.67120000000000002</v>
      </c>
      <c r="Y20" s="22">
        <v>1.2592000000000001</v>
      </c>
      <c r="Z20" s="22">
        <v>0</v>
      </c>
      <c r="AA20" s="22">
        <v>0.62639999999999996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/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2" t="s">
        <v>61</v>
      </c>
      <c r="B21" s="13" t="s">
        <v>49</v>
      </c>
      <c r="C21" s="13"/>
      <c r="D21" s="13"/>
      <c r="E21" s="13"/>
      <c r="F21" s="14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/>
      <c r="R21" s="9">
        <f t="shared" si="4"/>
        <v>0</v>
      </c>
      <c r="S21" s="9">
        <f>IFERROR(VLOOKUP(A21,заказ!A:B,2,0),0)</f>
        <v>0</v>
      </c>
      <c r="T21" s="9"/>
      <c r="U21" s="1"/>
      <c r="V21" s="1" t="e">
        <f t="shared" si="5"/>
        <v>#DIV/0!</v>
      </c>
      <c r="W21" s="1" t="e">
        <f t="shared" si="6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 t="s">
        <v>58</v>
      </c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8" t="s">
        <v>62</v>
      </c>
      <c r="B22" s="19" t="s">
        <v>49</v>
      </c>
      <c r="C22" s="19">
        <v>28.562000000000001</v>
      </c>
      <c r="D22" s="19"/>
      <c r="E22" s="19">
        <v>6.61</v>
      </c>
      <c r="F22" s="20">
        <v>21.952000000000002</v>
      </c>
      <c r="G22" s="21">
        <v>0</v>
      </c>
      <c r="H22" s="22" t="e">
        <v>#N/A</v>
      </c>
      <c r="I22" s="22" t="s">
        <v>60</v>
      </c>
      <c r="J22" s="22" t="s">
        <v>61</v>
      </c>
      <c r="K22" s="22">
        <v>7</v>
      </c>
      <c r="L22" s="22">
        <f t="shared" si="2"/>
        <v>-0.38999999999999968</v>
      </c>
      <c r="M22" s="22"/>
      <c r="N22" s="22"/>
      <c r="O22" s="22">
        <v>0</v>
      </c>
      <c r="P22" s="22">
        <f t="shared" si="3"/>
        <v>1.3220000000000001</v>
      </c>
      <c r="Q22" s="23"/>
      <c r="R22" s="9">
        <f t="shared" si="4"/>
        <v>0</v>
      </c>
      <c r="S22" s="9">
        <f>IFERROR(VLOOKUP(A22,заказ!A:B,2,0),0)</f>
        <v>0</v>
      </c>
      <c r="T22" s="23"/>
      <c r="U22" s="22"/>
      <c r="V22" s="1">
        <f t="shared" si="5"/>
        <v>16.605143721633887</v>
      </c>
      <c r="W22" s="22">
        <f t="shared" si="6"/>
        <v>16.605143721633887</v>
      </c>
      <c r="X22" s="22">
        <v>0</v>
      </c>
      <c r="Y22" s="22">
        <v>0.48440000000000011</v>
      </c>
      <c r="Z22" s="22">
        <v>0</v>
      </c>
      <c r="AA22" s="22">
        <v>1.3568</v>
      </c>
      <c r="AB22" s="22">
        <v>0.68479999999999996</v>
      </c>
      <c r="AC22" s="22">
        <v>0</v>
      </c>
      <c r="AD22" s="22">
        <v>0.65439999999999998</v>
      </c>
      <c r="AE22" s="22">
        <v>1.3311999999999999</v>
      </c>
      <c r="AF22" s="22">
        <v>0</v>
      </c>
      <c r="AG22" s="22">
        <v>0</v>
      </c>
      <c r="AH22" s="22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2" t="s">
        <v>63</v>
      </c>
      <c r="B23" s="13" t="s">
        <v>49</v>
      </c>
      <c r="C23" s="13"/>
      <c r="D23" s="13"/>
      <c r="E23" s="13"/>
      <c r="F23" s="14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>
        <f>15*(P23+P24)-O23-O24-F23-F24</f>
        <v>32.483999999999995</v>
      </c>
      <c r="R23" s="9">
        <f t="shared" si="4"/>
        <v>32.483999999999995</v>
      </c>
      <c r="S23" s="9">
        <f>IFERROR(VLOOKUP(A23,заказ!A:B,2,0),0)</f>
        <v>33</v>
      </c>
      <c r="T23" s="9"/>
      <c r="U23" s="1"/>
      <c r="V23" s="1" t="e">
        <f t="shared" si="5"/>
        <v>#DIV/0!</v>
      </c>
      <c r="W23" s="1" t="e">
        <f t="shared" si="6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 t="s">
        <v>64</v>
      </c>
      <c r="AI23" s="1">
        <f t="shared" si="7"/>
        <v>33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8" t="s">
        <v>65</v>
      </c>
      <c r="B24" s="19" t="s">
        <v>49</v>
      </c>
      <c r="C24" s="19">
        <v>6.8280000000000003</v>
      </c>
      <c r="D24" s="19"/>
      <c r="E24" s="19">
        <v>9.8279999999999994</v>
      </c>
      <c r="F24" s="20">
        <v>-3</v>
      </c>
      <c r="G24" s="21">
        <v>0</v>
      </c>
      <c r="H24" s="22" t="e">
        <v>#N/A</v>
      </c>
      <c r="I24" s="22" t="s">
        <v>60</v>
      </c>
      <c r="J24" s="22" t="s">
        <v>63</v>
      </c>
      <c r="K24" s="22">
        <v>15.5</v>
      </c>
      <c r="L24" s="22">
        <f t="shared" si="2"/>
        <v>-5.6720000000000006</v>
      </c>
      <c r="M24" s="22"/>
      <c r="N24" s="22"/>
      <c r="O24" s="22">
        <v>0</v>
      </c>
      <c r="P24" s="22">
        <f t="shared" si="3"/>
        <v>1.9655999999999998</v>
      </c>
      <c r="Q24" s="23"/>
      <c r="R24" s="9">
        <f t="shared" si="4"/>
        <v>0</v>
      </c>
      <c r="S24" s="9">
        <f>IFERROR(VLOOKUP(A24,заказ!A:B,2,0),0)</f>
        <v>0</v>
      </c>
      <c r="T24" s="23"/>
      <c r="U24" s="22"/>
      <c r="V24" s="1">
        <f t="shared" si="5"/>
        <v>-1.5262515262515264</v>
      </c>
      <c r="W24" s="22">
        <f t="shared" si="6"/>
        <v>-1.5262515262515264</v>
      </c>
      <c r="X24" s="22">
        <v>0.63919999999999999</v>
      </c>
      <c r="Y24" s="22">
        <v>1.2684</v>
      </c>
      <c r="Z24" s="22">
        <v>0.63680000000000003</v>
      </c>
      <c r="AA24" s="22">
        <v>0.61680000000000001</v>
      </c>
      <c r="AB24" s="22">
        <v>0</v>
      </c>
      <c r="AC24" s="22">
        <v>0</v>
      </c>
      <c r="AD24" s="22">
        <v>1.2108000000000001</v>
      </c>
      <c r="AE24" s="22">
        <v>0.61839999999999995</v>
      </c>
      <c r="AF24" s="22">
        <v>0</v>
      </c>
      <c r="AG24" s="22">
        <v>0</v>
      </c>
      <c r="AH24" s="22"/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5" t="s">
        <v>66</v>
      </c>
      <c r="B25" s="15" t="s">
        <v>36</v>
      </c>
      <c r="C25" s="15"/>
      <c r="D25" s="15"/>
      <c r="E25" s="15"/>
      <c r="F25" s="15"/>
      <c r="G25" s="16">
        <v>0</v>
      </c>
      <c r="H25" s="15">
        <v>60</v>
      </c>
      <c r="I25" s="15">
        <v>8444170</v>
      </c>
      <c r="J25" s="15"/>
      <c r="K25" s="15"/>
      <c r="L25" s="15">
        <f t="shared" si="2"/>
        <v>0</v>
      </c>
      <c r="M25" s="15"/>
      <c r="N25" s="15"/>
      <c r="O25" s="15">
        <v>0</v>
      </c>
      <c r="P25" s="15">
        <f t="shared" si="3"/>
        <v>0</v>
      </c>
      <c r="Q25" s="17"/>
      <c r="R25" s="9">
        <f t="shared" si="4"/>
        <v>0</v>
      </c>
      <c r="S25" s="9">
        <f>IFERROR(VLOOKUP(A25,заказ!A:B,2,0),0)</f>
        <v>0</v>
      </c>
      <c r="T25" s="17"/>
      <c r="U25" s="15"/>
      <c r="V25" s="1" t="e">
        <f t="shared" si="5"/>
        <v>#DIV/0!</v>
      </c>
      <c r="W25" s="15" t="e">
        <f t="shared" si="6"/>
        <v>#DIV/0!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 t="s">
        <v>67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68</v>
      </c>
      <c r="B26" s="15" t="s">
        <v>49</v>
      </c>
      <c r="C26" s="15"/>
      <c r="D26" s="15"/>
      <c r="E26" s="15"/>
      <c r="F26" s="15"/>
      <c r="G26" s="16">
        <v>0</v>
      </c>
      <c r="H26" s="15">
        <v>120</v>
      </c>
      <c r="I26" s="15">
        <v>5522704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f t="shared" si="3"/>
        <v>0</v>
      </c>
      <c r="Q26" s="17"/>
      <c r="R26" s="9">
        <f t="shared" si="4"/>
        <v>0</v>
      </c>
      <c r="S26" s="9">
        <f>IFERROR(VLOOKUP(A26,заказ!A:B,2,0),0)</f>
        <v>0</v>
      </c>
      <c r="T26" s="17"/>
      <c r="U26" s="15"/>
      <c r="V26" s="1" t="e">
        <f t="shared" si="5"/>
        <v>#DIV/0!</v>
      </c>
      <c r="W26" s="15" t="e">
        <f t="shared" si="6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 t="s">
        <v>69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70</v>
      </c>
      <c r="B27" s="15" t="s">
        <v>36</v>
      </c>
      <c r="C27" s="15"/>
      <c r="D27" s="15"/>
      <c r="E27" s="15"/>
      <c r="F27" s="15"/>
      <c r="G27" s="16">
        <v>0</v>
      </c>
      <c r="H27" s="15">
        <v>180</v>
      </c>
      <c r="I27" s="15">
        <v>9988391</v>
      </c>
      <c r="J27" s="15"/>
      <c r="K27" s="15"/>
      <c r="L27" s="15">
        <f t="shared" si="2"/>
        <v>0</v>
      </c>
      <c r="M27" s="15"/>
      <c r="N27" s="15"/>
      <c r="O27" s="15">
        <v>0</v>
      </c>
      <c r="P27" s="15">
        <f t="shared" si="3"/>
        <v>0</v>
      </c>
      <c r="Q27" s="17"/>
      <c r="R27" s="9">
        <f t="shared" si="4"/>
        <v>0</v>
      </c>
      <c r="S27" s="9">
        <f>IFERROR(VLOOKUP(A27,заказ!A:B,2,0),0)</f>
        <v>0</v>
      </c>
      <c r="T27" s="17"/>
      <c r="U27" s="15"/>
      <c r="V27" s="1" t="e">
        <f t="shared" si="5"/>
        <v>#DIV/0!</v>
      </c>
      <c r="W27" s="15" t="e">
        <f t="shared" si="6"/>
        <v>#DIV/0!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 t="s">
        <v>37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5" t="s">
        <v>71</v>
      </c>
      <c r="B28" s="15" t="s">
        <v>36</v>
      </c>
      <c r="C28" s="15"/>
      <c r="D28" s="15"/>
      <c r="E28" s="15"/>
      <c r="F28" s="15"/>
      <c r="G28" s="16">
        <v>0</v>
      </c>
      <c r="H28" s="15">
        <v>270</v>
      </c>
      <c r="I28" s="15">
        <v>9988681</v>
      </c>
      <c r="J28" s="15"/>
      <c r="K28" s="15"/>
      <c r="L28" s="15">
        <f t="shared" si="2"/>
        <v>0</v>
      </c>
      <c r="M28" s="15"/>
      <c r="N28" s="15"/>
      <c r="O28" s="15">
        <v>0</v>
      </c>
      <c r="P28" s="15">
        <f t="shared" si="3"/>
        <v>0</v>
      </c>
      <c r="Q28" s="17"/>
      <c r="R28" s="9">
        <f t="shared" si="4"/>
        <v>0</v>
      </c>
      <c r="S28" s="9">
        <f>IFERROR(VLOOKUP(A28,заказ!A:B,2,0),0)</f>
        <v>0</v>
      </c>
      <c r="T28" s="17"/>
      <c r="U28" s="15"/>
      <c r="V28" s="1" t="e">
        <f t="shared" si="5"/>
        <v>#DIV/0!</v>
      </c>
      <c r="W28" s="15" t="e">
        <f t="shared" si="6"/>
        <v>#DIV/0!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 t="s">
        <v>37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5" t="s">
        <v>72</v>
      </c>
      <c r="B29" s="15" t="s">
        <v>49</v>
      </c>
      <c r="C29" s="15"/>
      <c r="D29" s="15"/>
      <c r="E29" s="15"/>
      <c r="F29" s="15"/>
      <c r="G29" s="16">
        <v>0</v>
      </c>
      <c r="H29" s="15">
        <v>120</v>
      </c>
      <c r="I29" s="15">
        <v>8785198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f t="shared" si="3"/>
        <v>0</v>
      </c>
      <c r="Q29" s="17"/>
      <c r="R29" s="9">
        <f t="shared" si="4"/>
        <v>0</v>
      </c>
      <c r="S29" s="9">
        <f>IFERROR(VLOOKUP(A29,заказ!A:B,2,0),0)</f>
        <v>0</v>
      </c>
      <c r="T29" s="17"/>
      <c r="U29" s="15"/>
      <c r="V29" s="1" t="e">
        <f t="shared" si="5"/>
        <v>#DIV/0!</v>
      </c>
      <c r="W29" s="15" t="e">
        <f t="shared" si="6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37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2" t="s">
        <v>73</v>
      </c>
      <c r="B30" s="22" t="s">
        <v>49</v>
      </c>
      <c r="C30" s="22">
        <v>6.27</v>
      </c>
      <c r="D30" s="22"/>
      <c r="E30" s="22"/>
      <c r="F30" s="22">
        <v>6.27</v>
      </c>
      <c r="G30" s="21">
        <v>0</v>
      </c>
      <c r="H30" s="22" t="e">
        <v>#N/A</v>
      </c>
      <c r="I30" s="22" t="s">
        <v>74</v>
      </c>
      <c r="J30" s="22"/>
      <c r="K30" s="22"/>
      <c r="L30" s="22">
        <f t="shared" si="2"/>
        <v>0</v>
      </c>
      <c r="M30" s="22"/>
      <c r="N30" s="22"/>
      <c r="O30" s="22">
        <v>0</v>
      </c>
      <c r="P30" s="22">
        <f t="shared" si="3"/>
        <v>0</v>
      </c>
      <c r="Q30" s="23"/>
      <c r="R30" s="9">
        <f t="shared" si="4"/>
        <v>0</v>
      </c>
      <c r="S30" s="9">
        <f>IFERROR(VLOOKUP(A30,заказ!A:B,2,0),0)</f>
        <v>0</v>
      </c>
      <c r="T30" s="23"/>
      <c r="U30" s="22"/>
      <c r="V30" s="1" t="e">
        <f t="shared" si="5"/>
        <v>#DIV/0!</v>
      </c>
      <c r="W30" s="22" t="e">
        <f t="shared" si="6"/>
        <v>#DIV/0!</v>
      </c>
      <c r="X30" s="22">
        <v>0</v>
      </c>
      <c r="Y30" s="22">
        <v>2.5691999999999999</v>
      </c>
      <c r="Z30" s="22">
        <v>0</v>
      </c>
      <c r="AA30" s="22">
        <v>0.55159999999999998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/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75</v>
      </c>
      <c r="B31" s="15" t="s">
        <v>36</v>
      </c>
      <c r="C31" s="15"/>
      <c r="D31" s="15"/>
      <c r="E31" s="15"/>
      <c r="F31" s="15"/>
      <c r="G31" s="16">
        <v>0</v>
      </c>
      <c r="H31" s="15">
        <v>60</v>
      </c>
      <c r="I31" s="15">
        <v>8444187</v>
      </c>
      <c r="J31" s="15"/>
      <c r="K31" s="15"/>
      <c r="L31" s="15">
        <f t="shared" si="2"/>
        <v>0</v>
      </c>
      <c r="M31" s="15"/>
      <c r="N31" s="15"/>
      <c r="O31" s="15">
        <v>0</v>
      </c>
      <c r="P31" s="15">
        <f t="shared" si="3"/>
        <v>0</v>
      </c>
      <c r="Q31" s="17"/>
      <c r="R31" s="9">
        <f t="shared" si="4"/>
        <v>0</v>
      </c>
      <c r="S31" s="9">
        <f>IFERROR(VLOOKUP(A31,заказ!A:B,2,0),0)</f>
        <v>0</v>
      </c>
      <c r="T31" s="17"/>
      <c r="U31" s="15"/>
      <c r="V31" s="1" t="e">
        <f t="shared" si="5"/>
        <v>#DIV/0!</v>
      </c>
      <c r="W31" s="15" t="e">
        <f t="shared" si="6"/>
        <v>#DIV/0!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 t="s">
        <v>37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thickBot="1" x14ac:dyDescent="0.3">
      <c r="A32" s="15" t="s">
        <v>76</v>
      </c>
      <c r="B32" s="15" t="s">
        <v>36</v>
      </c>
      <c r="C32" s="15"/>
      <c r="D32" s="15"/>
      <c r="E32" s="15"/>
      <c r="F32" s="15"/>
      <c r="G32" s="16">
        <v>0</v>
      </c>
      <c r="H32" s="15">
        <v>90</v>
      </c>
      <c r="I32" s="15">
        <v>8444194</v>
      </c>
      <c r="J32" s="15"/>
      <c r="K32" s="15"/>
      <c r="L32" s="15">
        <f t="shared" si="2"/>
        <v>0</v>
      </c>
      <c r="M32" s="15"/>
      <c r="N32" s="15"/>
      <c r="O32" s="15">
        <v>0</v>
      </c>
      <c r="P32" s="15">
        <f t="shared" si="3"/>
        <v>0</v>
      </c>
      <c r="Q32" s="17"/>
      <c r="R32" s="9">
        <f t="shared" si="4"/>
        <v>0</v>
      </c>
      <c r="S32" s="9">
        <f>IFERROR(VLOOKUP(A32,заказ!A:B,2,0),0)</f>
        <v>0</v>
      </c>
      <c r="T32" s="17"/>
      <c r="U32" s="15"/>
      <c r="V32" s="1" t="e">
        <f t="shared" si="5"/>
        <v>#DIV/0!</v>
      </c>
      <c r="W32" s="15" t="e">
        <f t="shared" si="6"/>
        <v>#DIV/0!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 t="s">
        <v>37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2" t="s">
        <v>77</v>
      </c>
      <c r="B33" s="13" t="s">
        <v>36</v>
      </c>
      <c r="C33" s="13">
        <v>34</v>
      </c>
      <c r="D33" s="13"/>
      <c r="E33" s="13">
        <v>17</v>
      </c>
      <c r="F33" s="14">
        <v>17</v>
      </c>
      <c r="G33" s="7">
        <v>0.2</v>
      </c>
      <c r="H33" s="1">
        <v>120</v>
      </c>
      <c r="I33" s="1" t="s">
        <v>78</v>
      </c>
      <c r="J33" s="1"/>
      <c r="K33" s="1">
        <v>17</v>
      </c>
      <c r="L33" s="1">
        <f t="shared" si="2"/>
        <v>0</v>
      </c>
      <c r="M33" s="1"/>
      <c r="N33" s="1"/>
      <c r="O33" s="1">
        <v>90</v>
      </c>
      <c r="P33" s="1">
        <f t="shared" si="3"/>
        <v>3.4</v>
      </c>
      <c r="Q33" s="9">
        <f>20*(P33+P34)-O33-O34-F33-F34</f>
        <v>9</v>
      </c>
      <c r="R33" s="9">
        <f t="shared" si="4"/>
        <v>9</v>
      </c>
      <c r="S33" s="9">
        <f>IFERROR(VLOOKUP(A33,заказ!A:B,2,0),0)</f>
        <v>10</v>
      </c>
      <c r="T33" s="9"/>
      <c r="U33" s="1"/>
      <c r="V33" s="1">
        <f t="shared" si="5"/>
        <v>34.117647058823529</v>
      </c>
      <c r="W33" s="1">
        <f t="shared" si="6"/>
        <v>31.47058823529412</v>
      </c>
      <c r="X33" s="1">
        <v>7.4</v>
      </c>
      <c r="Y33" s="1">
        <v>0</v>
      </c>
      <c r="Z33" s="1">
        <v>0</v>
      </c>
      <c r="AA33" s="1">
        <v>0</v>
      </c>
      <c r="AB33" s="1">
        <v>3</v>
      </c>
      <c r="AC33" s="1">
        <v>1.4</v>
      </c>
      <c r="AD33" s="1">
        <v>2.6</v>
      </c>
      <c r="AE33" s="1">
        <v>1.4</v>
      </c>
      <c r="AF33" s="1">
        <v>1.4</v>
      </c>
      <c r="AG33" s="1">
        <v>5.2</v>
      </c>
      <c r="AH33" s="1" t="s">
        <v>79</v>
      </c>
      <c r="AI33" s="1">
        <f t="shared" si="7"/>
        <v>2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18" t="s">
        <v>80</v>
      </c>
      <c r="B34" s="19" t="s">
        <v>36</v>
      </c>
      <c r="C34" s="19">
        <v>87</v>
      </c>
      <c r="D34" s="19"/>
      <c r="E34" s="19">
        <v>27</v>
      </c>
      <c r="F34" s="20">
        <v>60</v>
      </c>
      <c r="G34" s="21">
        <v>0</v>
      </c>
      <c r="H34" s="22" t="e">
        <v>#N/A</v>
      </c>
      <c r="I34" s="22" t="s">
        <v>60</v>
      </c>
      <c r="J34" s="22" t="s">
        <v>77</v>
      </c>
      <c r="K34" s="22">
        <v>27</v>
      </c>
      <c r="L34" s="22">
        <f t="shared" si="2"/>
        <v>0</v>
      </c>
      <c r="M34" s="22"/>
      <c r="N34" s="22"/>
      <c r="O34" s="22">
        <v>0</v>
      </c>
      <c r="P34" s="22">
        <f t="shared" si="3"/>
        <v>5.4</v>
      </c>
      <c r="Q34" s="23"/>
      <c r="R34" s="9">
        <f t="shared" si="4"/>
        <v>0</v>
      </c>
      <c r="S34" s="9">
        <f>IFERROR(VLOOKUP(A34,заказ!A:B,2,0),0)</f>
        <v>0</v>
      </c>
      <c r="T34" s="23"/>
      <c r="U34" s="22"/>
      <c r="V34" s="1">
        <f t="shared" si="5"/>
        <v>11.111111111111111</v>
      </c>
      <c r="W34" s="22">
        <f t="shared" si="6"/>
        <v>11.111111111111111</v>
      </c>
      <c r="X34" s="22">
        <v>1.2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/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2" t="s">
        <v>81</v>
      </c>
      <c r="B35" s="13" t="s">
        <v>49</v>
      </c>
      <c r="C35" s="13"/>
      <c r="D35" s="13"/>
      <c r="E35" s="13"/>
      <c r="F35" s="14"/>
      <c r="G35" s="7">
        <v>1</v>
      </c>
      <c r="H35" s="1">
        <v>120</v>
      </c>
      <c r="I35" s="1" t="s">
        <v>82</v>
      </c>
      <c r="J35" s="1"/>
      <c r="K35" s="1"/>
      <c r="L35" s="1">
        <f t="shared" si="2"/>
        <v>0</v>
      </c>
      <c r="M35" s="1"/>
      <c r="N35" s="1"/>
      <c r="O35" s="1">
        <v>15</v>
      </c>
      <c r="P35" s="1">
        <f t="shared" si="3"/>
        <v>0</v>
      </c>
      <c r="Q35" s="9"/>
      <c r="R35" s="9">
        <f t="shared" si="4"/>
        <v>0</v>
      </c>
      <c r="S35" s="9">
        <f>IFERROR(VLOOKUP(A35,заказ!A:B,2,0),0)</f>
        <v>0</v>
      </c>
      <c r="T35" s="9"/>
      <c r="U35" s="1"/>
      <c r="V35" s="1" t="e">
        <f t="shared" si="5"/>
        <v>#DIV/0!</v>
      </c>
      <c r="W35" s="1" t="e">
        <f t="shared" si="6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 t="s">
        <v>83</v>
      </c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thickBot="1" x14ac:dyDescent="0.3">
      <c r="A36" s="18" t="s">
        <v>84</v>
      </c>
      <c r="B36" s="19" t="s">
        <v>49</v>
      </c>
      <c r="C36" s="19">
        <v>0.4</v>
      </c>
      <c r="D36" s="19">
        <v>45.99</v>
      </c>
      <c r="E36" s="19"/>
      <c r="F36" s="20">
        <v>46.39</v>
      </c>
      <c r="G36" s="21">
        <v>0</v>
      </c>
      <c r="H36" s="22" t="e">
        <v>#N/A</v>
      </c>
      <c r="I36" s="22" t="s">
        <v>60</v>
      </c>
      <c r="J36" s="22" t="s">
        <v>81</v>
      </c>
      <c r="K36" s="22"/>
      <c r="L36" s="22">
        <f t="shared" si="2"/>
        <v>0</v>
      </c>
      <c r="M36" s="22"/>
      <c r="N36" s="22"/>
      <c r="O36" s="22">
        <v>0</v>
      </c>
      <c r="P36" s="22">
        <f t="shared" si="3"/>
        <v>0</v>
      </c>
      <c r="Q36" s="23"/>
      <c r="R36" s="9">
        <f t="shared" si="4"/>
        <v>0</v>
      </c>
      <c r="S36" s="9">
        <f>IFERROR(VLOOKUP(A36,заказ!A:B,2,0),0)</f>
        <v>0</v>
      </c>
      <c r="T36" s="23"/>
      <c r="U36" s="22"/>
      <c r="V36" s="1" t="e">
        <f t="shared" si="5"/>
        <v>#DIV/0!</v>
      </c>
      <c r="W36" s="22" t="e">
        <f t="shared" si="6"/>
        <v>#DIV/0!</v>
      </c>
      <c r="X36" s="22">
        <v>2.573</v>
      </c>
      <c r="Y36" s="22">
        <v>2.597</v>
      </c>
      <c r="Z36" s="22">
        <v>1.262</v>
      </c>
      <c r="AA36" s="22">
        <v>0.64200000000000002</v>
      </c>
      <c r="AB36" s="22">
        <v>1.9770000000000001</v>
      </c>
      <c r="AC36" s="22">
        <v>0.65900000000000003</v>
      </c>
      <c r="AD36" s="22">
        <v>1.264</v>
      </c>
      <c r="AE36" s="22">
        <v>1.9359999999999999</v>
      </c>
      <c r="AF36" s="22">
        <v>0</v>
      </c>
      <c r="AG36" s="22">
        <v>0</v>
      </c>
      <c r="AH36" s="22"/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2" t="s">
        <v>85</v>
      </c>
      <c r="B37" s="13" t="s">
        <v>36</v>
      </c>
      <c r="C37" s="13"/>
      <c r="D37" s="13"/>
      <c r="E37" s="13"/>
      <c r="F37" s="14"/>
      <c r="G37" s="7">
        <v>0.2</v>
      </c>
      <c r="H37" s="1">
        <v>120</v>
      </c>
      <c r="I37" s="1" t="s">
        <v>86</v>
      </c>
      <c r="J37" s="1"/>
      <c r="K37" s="1"/>
      <c r="L37" s="1">
        <f t="shared" si="2"/>
        <v>0</v>
      </c>
      <c r="M37" s="1"/>
      <c r="N37" s="1"/>
      <c r="O37" s="1">
        <v>0</v>
      </c>
      <c r="P37" s="1">
        <f t="shared" si="3"/>
        <v>0</v>
      </c>
      <c r="Q37" s="9"/>
      <c r="R37" s="9">
        <f t="shared" si="4"/>
        <v>0</v>
      </c>
      <c r="S37" s="9">
        <f>IFERROR(VLOOKUP(A37,заказ!A:B,2,0),0)</f>
        <v>0</v>
      </c>
      <c r="T37" s="9"/>
      <c r="U37" s="1"/>
      <c r="V37" s="1" t="e">
        <f t="shared" si="5"/>
        <v>#DIV/0!</v>
      </c>
      <c r="W37" s="1" t="e">
        <f t="shared" si="6"/>
        <v>#DIV/0!</v>
      </c>
      <c r="X37" s="1">
        <v>0.4</v>
      </c>
      <c r="Y37" s="1">
        <v>2</v>
      </c>
      <c r="Z37" s="1">
        <v>0</v>
      </c>
      <c r="AA37" s="1">
        <v>-0.4</v>
      </c>
      <c r="AB37" s="1">
        <v>0</v>
      </c>
      <c r="AC37" s="1">
        <v>0</v>
      </c>
      <c r="AD37" s="1">
        <v>1</v>
      </c>
      <c r="AE37" s="1">
        <v>1.2</v>
      </c>
      <c r="AF37" s="1">
        <v>7.4</v>
      </c>
      <c r="AG37" s="1">
        <v>9.4</v>
      </c>
      <c r="AH37" s="1" t="s">
        <v>87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8" t="s">
        <v>88</v>
      </c>
      <c r="B38" s="19" t="s">
        <v>36</v>
      </c>
      <c r="C38" s="19">
        <v>75</v>
      </c>
      <c r="D38" s="19">
        <v>200</v>
      </c>
      <c r="E38" s="19">
        <v>30</v>
      </c>
      <c r="F38" s="20">
        <v>245</v>
      </c>
      <c r="G38" s="21">
        <v>0</v>
      </c>
      <c r="H38" s="22" t="e">
        <v>#N/A</v>
      </c>
      <c r="I38" s="22" t="s">
        <v>60</v>
      </c>
      <c r="J38" s="22" t="s">
        <v>85</v>
      </c>
      <c r="K38" s="22">
        <v>30</v>
      </c>
      <c r="L38" s="22">
        <f t="shared" si="2"/>
        <v>0</v>
      </c>
      <c r="M38" s="22"/>
      <c r="N38" s="22"/>
      <c r="O38" s="22">
        <v>0</v>
      </c>
      <c r="P38" s="22">
        <f t="shared" si="3"/>
        <v>6</v>
      </c>
      <c r="Q38" s="23"/>
      <c r="R38" s="9">
        <f t="shared" si="4"/>
        <v>0</v>
      </c>
      <c r="S38" s="9">
        <f>IFERROR(VLOOKUP(A38,заказ!A:B,2,0),0)</f>
        <v>0</v>
      </c>
      <c r="T38" s="23"/>
      <c r="U38" s="22"/>
      <c r="V38" s="1">
        <f t="shared" si="5"/>
        <v>40.833333333333336</v>
      </c>
      <c r="W38" s="22">
        <f t="shared" si="6"/>
        <v>40.833333333333336</v>
      </c>
      <c r="X38" s="22">
        <v>6.2</v>
      </c>
      <c r="Y38" s="22">
        <v>10.199999999999999</v>
      </c>
      <c r="Z38" s="22">
        <v>8.6</v>
      </c>
      <c r="AA38" s="22">
        <v>8</v>
      </c>
      <c r="AB38" s="22">
        <v>8</v>
      </c>
      <c r="AC38" s="22">
        <v>6.8</v>
      </c>
      <c r="AD38" s="22">
        <v>7</v>
      </c>
      <c r="AE38" s="22">
        <v>0</v>
      </c>
      <c r="AF38" s="22">
        <v>0</v>
      </c>
      <c r="AG38" s="22">
        <v>0</v>
      </c>
      <c r="AH38" s="24" t="s">
        <v>94</v>
      </c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2" t="s">
        <v>89</v>
      </c>
      <c r="B39" s="13" t="s">
        <v>49</v>
      </c>
      <c r="C39" s="13"/>
      <c r="D39" s="13"/>
      <c r="E39" s="13"/>
      <c r="F39" s="14"/>
      <c r="G39" s="7">
        <v>1</v>
      </c>
      <c r="H39" s="1">
        <v>120</v>
      </c>
      <c r="I39" s="1" t="s">
        <v>90</v>
      </c>
      <c r="J39" s="1"/>
      <c r="K39" s="1"/>
      <c r="L39" s="1">
        <f t="shared" si="2"/>
        <v>0</v>
      </c>
      <c r="M39" s="1"/>
      <c r="N39" s="1"/>
      <c r="O39" s="1">
        <v>0</v>
      </c>
      <c r="P39" s="1">
        <f t="shared" si="3"/>
        <v>0</v>
      </c>
      <c r="Q39" s="9">
        <f>19*(P39+P40)-O39-O40-F39-F40</f>
        <v>52.992399999999996</v>
      </c>
      <c r="R39" s="9">
        <f t="shared" si="4"/>
        <v>52.992399999999996</v>
      </c>
      <c r="S39" s="9">
        <f>IFERROR(VLOOKUP(A39,заказ!A:B,2,0),0)</f>
        <v>60</v>
      </c>
      <c r="T39" s="9"/>
      <c r="U39" s="1"/>
      <c r="V39" s="1" t="e">
        <f t="shared" si="5"/>
        <v>#DIV/0!</v>
      </c>
      <c r="W39" s="1" t="e">
        <f t="shared" si="6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-0.16600000000000001</v>
      </c>
      <c r="AD39" s="1">
        <v>0</v>
      </c>
      <c r="AE39" s="1">
        <v>0</v>
      </c>
      <c r="AF39" s="1">
        <v>0</v>
      </c>
      <c r="AG39" s="1">
        <v>2.2016</v>
      </c>
      <c r="AH39" s="1" t="s">
        <v>91</v>
      </c>
      <c r="AI39" s="1">
        <f t="shared" si="7"/>
        <v>60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8" t="s">
        <v>92</v>
      </c>
      <c r="B40" s="19" t="s">
        <v>49</v>
      </c>
      <c r="C40" s="19">
        <v>49.433999999999997</v>
      </c>
      <c r="D40" s="19">
        <v>14.108000000000001</v>
      </c>
      <c r="E40" s="19">
        <v>24.277999999999999</v>
      </c>
      <c r="F40" s="20">
        <v>39.264000000000003</v>
      </c>
      <c r="G40" s="21">
        <v>0</v>
      </c>
      <c r="H40" s="22" t="e">
        <v>#N/A</v>
      </c>
      <c r="I40" s="22" t="s">
        <v>60</v>
      </c>
      <c r="J40" s="22" t="s">
        <v>89</v>
      </c>
      <c r="K40" s="22">
        <v>22</v>
      </c>
      <c r="L40" s="22">
        <f t="shared" si="2"/>
        <v>2.2779999999999987</v>
      </c>
      <c r="M40" s="22"/>
      <c r="N40" s="22"/>
      <c r="O40" s="22">
        <v>0</v>
      </c>
      <c r="P40" s="22">
        <f t="shared" si="3"/>
        <v>4.8555999999999999</v>
      </c>
      <c r="Q40" s="23"/>
      <c r="R40" s="9">
        <f t="shared" si="4"/>
        <v>0</v>
      </c>
      <c r="S40" s="9">
        <f>IFERROR(VLOOKUP(A40,заказ!A:B,2,0),0)</f>
        <v>0</v>
      </c>
      <c r="T40" s="23"/>
      <c r="U40" s="22"/>
      <c r="V40" s="1">
        <f t="shared" si="5"/>
        <v>8.086333305873632</v>
      </c>
      <c r="W40" s="22">
        <f t="shared" si="6"/>
        <v>8.086333305873632</v>
      </c>
      <c r="X40" s="22">
        <v>0</v>
      </c>
      <c r="Y40" s="22">
        <v>1.4059999999999999</v>
      </c>
      <c r="Z40" s="22">
        <v>2.1983999999999999</v>
      </c>
      <c r="AA40" s="22">
        <v>2.9260000000000002</v>
      </c>
      <c r="AB40" s="22">
        <v>0</v>
      </c>
      <c r="AC40" s="22">
        <v>0.72760000000000002</v>
      </c>
      <c r="AD40" s="22">
        <v>0</v>
      </c>
      <c r="AE40" s="22">
        <v>0</v>
      </c>
      <c r="AF40" s="22">
        <v>0</v>
      </c>
      <c r="AG40" s="22">
        <v>0</v>
      </c>
      <c r="AH40" s="22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41</v>
      </c>
      <c r="B42" s="1" t="s">
        <v>36</v>
      </c>
      <c r="C42" s="1"/>
      <c r="D42" s="1">
        <v>50</v>
      </c>
      <c r="E42" s="1">
        <v>6</v>
      </c>
      <c r="F42" s="1">
        <v>44</v>
      </c>
      <c r="G42" s="7">
        <v>0.18</v>
      </c>
      <c r="H42" s="1">
        <v>120</v>
      </c>
      <c r="I42" s="1"/>
      <c r="J42" s="1"/>
      <c r="K42" s="1">
        <v>6</v>
      </c>
      <c r="L42" s="1">
        <f>E42-K42</f>
        <v>0</v>
      </c>
      <c r="M42" s="1"/>
      <c r="N42" s="1"/>
      <c r="O42" s="1"/>
      <c r="P42" s="1">
        <f t="shared" ref="P42:P45" si="8">E42/5</f>
        <v>1.2</v>
      </c>
      <c r="Q42" s="9"/>
      <c r="R42" s="9">
        <f t="shared" si="4"/>
        <v>0</v>
      </c>
      <c r="S42" s="9"/>
      <c r="T42" s="9"/>
      <c r="U42" s="1"/>
      <c r="V42" s="1">
        <f t="shared" si="5"/>
        <v>36.666666666666671</v>
      </c>
      <c r="W42" s="1">
        <f t="shared" ref="W42:W45" si="9">(F42+O42)/P42</f>
        <v>36.666666666666671</v>
      </c>
      <c r="X42" s="1">
        <v>0.6</v>
      </c>
      <c r="Y42" s="1">
        <v>3</v>
      </c>
      <c r="Z42" s="1">
        <v>0.4</v>
      </c>
      <c r="AA42" s="1">
        <v>0</v>
      </c>
      <c r="AB42" s="1">
        <v>0</v>
      </c>
      <c r="AC42" s="1">
        <v>0.2</v>
      </c>
      <c r="AD42" s="1">
        <v>0.2</v>
      </c>
      <c r="AE42" s="1">
        <v>2</v>
      </c>
      <c r="AF42" s="1">
        <v>0.8</v>
      </c>
      <c r="AG42" s="1">
        <v>2.2000000000000002</v>
      </c>
      <c r="AH42" s="1" t="s">
        <v>42</v>
      </c>
      <c r="AI42" s="1">
        <f t="shared" ref="AI7:AI45" si="10">G42*R42</f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43</v>
      </c>
      <c r="B43" s="1" t="s">
        <v>36</v>
      </c>
      <c r="C43" s="1"/>
      <c r="D43" s="1">
        <v>50</v>
      </c>
      <c r="E43" s="1">
        <v>16</v>
      </c>
      <c r="F43" s="1">
        <v>34</v>
      </c>
      <c r="G43" s="7">
        <v>0.18</v>
      </c>
      <c r="H43" s="1">
        <v>120</v>
      </c>
      <c r="I43" s="1"/>
      <c r="J43" s="1"/>
      <c r="K43" s="1">
        <v>16</v>
      </c>
      <c r="L43" s="1">
        <f>E43-K43</f>
        <v>0</v>
      </c>
      <c r="M43" s="1"/>
      <c r="N43" s="1"/>
      <c r="O43" s="1"/>
      <c r="P43" s="1">
        <f t="shared" si="8"/>
        <v>3.2</v>
      </c>
      <c r="Q43" s="9">
        <f t="shared" ref="Q43" si="11">20*P43-O43-F43</f>
        <v>30</v>
      </c>
      <c r="R43" s="9">
        <v>50</v>
      </c>
      <c r="S43" s="9">
        <f>R43</f>
        <v>50</v>
      </c>
      <c r="T43" s="9"/>
      <c r="U43" s="1"/>
      <c r="V43" s="1">
        <f t="shared" si="5"/>
        <v>26.25</v>
      </c>
      <c r="W43" s="1">
        <f t="shared" si="9"/>
        <v>10.625</v>
      </c>
      <c r="X43" s="1">
        <v>0.8</v>
      </c>
      <c r="Y43" s="1">
        <v>2.6</v>
      </c>
      <c r="Z43" s="1">
        <v>0.6</v>
      </c>
      <c r="AA43" s="1">
        <v>0</v>
      </c>
      <c r="AB43" s="1">
        <v>0.8</v>
      </c>
      <c r="AC43" s="1">
        <v>0.2</v>
      </c>
      <c r="AD43" s="1">
        <v>0.6</v>
      </c>
      <c r="AE43" s="1">
        <v>2</v>
      </c>
      <c r="AF43" s="1">
        <v>0.8</v>
      </c>
      <c r="AG43" s="1">
        <v>2.6</v>
      </c>
      <c r="AH43" s="1" t="s">
        <v>42</v>
      </c>
      <c r="AI43" s="1">
        <f t="shared" si="10"/>
        <v>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5" t="s">
        <v>35</v>
      </c>
      <c r="B44" s="15" t="s">
        <v>36</v>
      </c>
      <c r="C44" s="15"/>
      <c r="D44" s="15"/>
      <c r="E44" s="15"/>
      <c r="F44" s="15"/>
      <c r="G44" s="16">
        <v>0</v>
      </c>
      <c r="H44" s="15"/>
      <c r="I44" s="15">
        <v>4421577</v>
      </c>
      <c r="J44" s="15"/>
      <c r="K44" s="15"/>
      <c r="L44" s="15">
        <f>E44-K44</f>
        <v>0</v>
      </c>
      <c r="M44" s="15"/>
      <c r="N44" s="15"/>
      <c r="O44" s="15"/>
      <c r="P44" s="15">
        <f t="shared" si="8"/>
        <v>0</v>
      </c>
      <c r="Q44" s="17"/>
      <c r="R44" s="9">
        <f t="shared" si="4"/>
        <v>0</v>
      </c>
      <c r="S44" s="9"/>
      <c r="T44" s="17"/>
      <c r="U44" s="15"/>
      <c r="V44" s="1" t="e">
        <f t="shared" si="5"/>
        <v>#DIV/0!</v>
      </c>
      <c r="W44" s="15" t="e">
        <f t="shared" si="9"/>
        <v>#DIV/0!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 t="s">
        <v>37</v>
      </c>
      <c r="AI44" s="1">
        <f t="shared" si="10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5" t="s">
        <v>38</v>
      </c>
      <c r="B45" s="15" t="s">
        <v>36</v>
      </c>
      <c r="C45" s="15"/>
      <c r="D45" s="15"/>
      <c r="E45" s="15"/>
      <c r="F45" s="15"/>
      <c r="G45" s="16">
        <v>0</v>
      </c>
      <c r="H45" s="15"/>
      <c r="I45" s="15">
        <v>4421584</v>
      </c>
      <c r="J45" s="15"/>
      <c r="K45" s="15"/>
      <c r="L45" s="15">
        <f>E45-K45</f>
        <v>0</v>
      </c>
      <c r="M45" s="15"/>
      <c r="N45" s="15"/>
      <c r="O45" s="15"/>
      <c r="P45" s="15">
        <f t="shared" si="8"/>
        <v>0</v>
      </c>
      <c r="Q45" s="17"/>
      <c r="R45" s="9">
        <f t="shared" si="4"/>
        <v>0</v>
      </c>
      <c r="S45" s="9"/>
      <c r="T45" s="17"/>
      <c r="U45" s="15"/>
      <c r="V45" s="1" t="e">
        <f t="shared" si="5"/>
        <v>#DIV/0!</v>
      </c>
      <c r="W45" s="15" t="e">
        <f t="shared" si="9"/>
        <v>#DIV/0!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 t="s">
        <v>37</v>
      </c>
      <c r="AI45" s="1">
        <f t="shared" si="10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</sheetData>
  <autoFilter ref="A3:AI40" xr:uid="{FF3F1765-D6DA-4595-9B8B-B31290A01B71}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A7EC-1D5E-4E6D-8681-746E4F7A70F2}">
  <dimension ref="A1:B8"/>
  <sheetViews>
    <sheetView workbookViewId="0">
      <selection activeCell="A11" sqref="A11"/>
    </sheetView>
  </sheetViews>
  <sheetFormatPr defaultRowHeight="15" x14ac:dyDescent="0.25"/>
  <cols>
    <col min="1" max="1" width="98.140625" bestFit="1" customWidth="1"/>
  </cols>
  <sheetData>
    <row r="1" spans="1:2" x14ac:dyDescent="0.25">
      <c r="A1" t="s">
        <v>39</v>
      </c>
      <c r="B1">
        <v>32</v>
      </c>
    </row>
    <row r="2" spans="1:2" x14ac:dyDescent="0.25">
      <c r="A2" t="s">
        <v>40</v>
      </c>
      <c r="B2">
        <v>16</v>
      </c>
    </row>
    <row r="3" spans="1:2" x14ac:dyDescent="0.25">
      <c r="A3" t="s">
        <v>46</v>
      </c>
      <c r="B3">
        <v>28</v>
      </c>
    </row>
    <row r="4" spans="1:2" x14ac:dyDescent="0.25">
      <c r="A4" t="s">
        <v>56</v>
      </c>
      <c r="B4">
        <v>170</v>
      </c>
    </row>
    <row r="5" spans="1:2" x14ac:dyDescent="0.25">
      <c r="A5" t="s">
        <v>57</v>
      </c>
      <c r="B5">
        <v>16</v>
      </c>
    </row>
    <row r="6" spans="1:2" x14ac:dyDescent="0.25">
      <c r="A6" t="s">
        <v>63</v>
      </c>
      <c r="B6">
        <v>33</v>
      </c>
    </row>
    <row r="7" spans="1:2" x14ac:dyDescent="0.25">
      <c r="A7" t="s">
        <v>77</v>
      </c>
      <c r="B7">
        <v>10</v>
      </c>
    </row>
    <row r="8" spans="1:2" x14ac:dyDescent="0.25">
      <c r="A8" t="s">
        <v>89</v>
      </c>
      <c r="B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2025-09-15T12:31:29Z</dcterms:created>
  <dcterms:modified xsi:type="dcterms:W3CDTF">2025-09-17T11:44:06Z</dcterms:modified>
</cp:coreProperties>
</file>