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17996639-9116-4CBD-9A54-7358123A364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BO473" i="1"/>
  <c r="BM473" i="1"/>
  <c r="Y473" i="1"/>
  <c r="X469" i="1"/>
  <c r="Y468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Y469" i="1" s="1"/>
  <c r="P465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X453" i="1"/>
  <c r="Y452" i="1"/>
  <c r="X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Y453" i="1" s="1"/>
  <c r="P449" i="1"/>
  <c r="X447" i="1"/>
  <c r="X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Z410" i="1" s="1"/>
  <c r="Y409" i="1"/>
  <c r="Y411" i="1" s="1"/>
  <c r="P409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X386" i="1"/>
  <c r="Y385" i="1"/>
  <c r="X385" i="1"/>
  <c r="BP384" i="1"/>
  <c r="BO384" i="1"/>
  <c r="BN384" i="1"/>
  <c r="BM384" i="1"/>
  <c r="Z384" i="1"/>
  <c r="Z385" i="1" s="1"/>
  <c r="Y384" i="1"/>
  <c r="Y386" i="1" s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Y356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S515" i="1" s="1"/>
  <c r="P336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X327" i="1"/>
  <c r="Y326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Y327" i="1" s="1"/>
  <c r="X320" i="1"/>
  <c r="X319" i="1"/>
  <c r="BO318" i="1"/>
  <c r="BM318" i="1"/>
  <c r="Y318" i="1"/>
  <c r="P318" i="1"/>
  <c r="BP317" i="1"/>
  <c r="BO317" i="1"/>
  <c r="BN317" i="1"/>
  <c r="BM317" i="1"/>
  <c r="Z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5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5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Y187" i="1" s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Y154" i="1" s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P140" i="1"/>
  <c r="X138" i="1"/>
  <c r="Y137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Y114" i="1" s="1"/>
  <c r="P112" i="1"/>
  <c r="BP111" i="1"/>
  <c r="BO111" i="1"/>
  <c r="BN111" i="1"/>
  <c r="BM111" i="1"/>
  <c r="Z111" i="1"/>
  <c r="Y111" i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F515" i="1" s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Y92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6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5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5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05" i="1" s="1"/>
  <c r="Y23" i="1"/>
  <c r="X23" i="1"/>
  <c r="BP22" i="1"/>
  <c r="BO22" i="1"/>
  <c r="BN22" i="1"/>
  <c r="BM22" i="1"/>
  <c r="Z22" i="1"/>
  <c r="Z23" i="1" s="1"/>
  <c r="Y22" i="1"/>
  <c r="H10" i="1"/>
  <c r="A9" i="1"/>
  <c r="A10" i="1" s="1"/>
  <c r="D7" i="1"/>
  <c r="Q6" i="1"/>
  <c r="P2" i="1"/>
  <c r="F9" i="1" l="1"/>
  <c r="J9" i="1"/>
  <c r="F10" i="1"/>
  <c r="B515" i="1"/>
  <c r="X506" i="1"/>
  <c r="X508" i="1" s="1"/>
  <c r="X507" i="1"/>
  <c r="X509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5" i="1" s="1"/>
  <c r="BN62" i="1"/>
  <c r="BP62" i="1"/>
  <c r="Z64" i="1"/>
  <c r="BN64" i="1"/>
  <c r="Z68" i="1"/>
  <c r="Z71" i="1" s="1"/>
  <c r="BN68" i="1"/>
  <c r="BP68" i="1"/>
  <c r="Z70" i="1"/>
  <c r="BN70" i="1"/>
  <c r="Y71" i="1"/>
  <c r="Z74" i="1"/>
  <c r="BN74" i="1"/>
  <c r="BP74" i="1"/>
  <c r="BP75" i="1"/>
  <c r="BN75" i="1"/>
  <c r="BP77" i="1"/>
  <c r="BN77" i="1"/>
  <c r="Z77" i="1"/>
  <c r="Z92" i="1"/>
  <c r="BP90" i="1"/>
  <c r="BN90" i="1"/>
  <c r="Z90" i="1"/>
  <c r="BP97" i="1"/>
  <c r="BN97" i="1"/>
  <c r="Z97" i="1"/>
  <c r="BP106" i="1"/>
  <c r="BN106" i="1"/>
  <c r="Z106" i="1"/>
  <c r="Y115" i="1"/>
  <c r="BP118" i="1"/>
  <c r="BN118" i="1"/>
  <c r="Z118" i="1"/>
  <c r="BP131" i="1"/>
  <c r="BN131" i="1"/>
  <c r="Z131" i="1"/>
  <c r="Z132" i="1" s="1"/>
  <c r="Y133" i="1"/>
  <c r="Y138" i="1"/>
  <c r="BP135" i="1"/>
  <c r="BN135" i="1"/>
  <c r="Z135" i="1"/>
  <c r="Z137" i="1" s="1"/>
  <c r="Y142" i="1"/>
  <c r="BP152" i="1"/>
  <c r="BN152" i="1"/>
  <c r="Z152" i="1"/>
  <c r="I515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Z215" i="1" s="1"/>
  <c r="BP211" i="1"/>
  <c r="BN211" i="1"/>
  <c r="Z211" i="1"/>
  <c r="Y215" i="1"/>
  <c r="BP219" i="1"/>
  <c r="BN219" i="1"/>
  <c r="Z219" i="1"/>
  <c r="Z220" i="1" s="1"/>
  <c r="Y221" i="1"/>
  <c r="K515" i="1"/>
  <c r="Y231" i="1"/>
  <c r="BP224" i="1"/>
  <c r="BN224" i="1"/>
  <c r="Z224" i="1"/>
  <c r="Y232" i="1"/>
  <c r="BP228" i="1"/>
  <c r="BN228" i="1"/>
  <c r="Z228" i="1"/>
  <c r="BP246" i="1"/>
  <c r="BN246" i="1"/>
  <c r="Z246" i="1"/>
  <c r="Y248" i="1"/>
  <c r="L515" i="1"/>
  <c r="Y256" i="1"/>
  <c r="BP251" i="1"/>
  <c r="BN251" i="1"/>
  <c r="Z251" i="1"/>
  <c r="BP255" i="1"/>
  <c r="BN255" i="1"/>
  <c r="Z255" i="1"/>
  <c r="Y257" i="1"/>
  <c r="M515" i="1"/>
  <c r="Y265" i="1"/>
  <c r="BP260" i="1"/>
  <c r="BN260" i="1"/>
  <c r="Z260" i="1"/>
  <c r="Y264" i="1"/>
  <c r="BP269" i="1"/>
  <c r="BN269" i="1"/>
  <c r="Z269" i="1"/>
  <c r="Z271" i="1" s="1"/>
  <c r="O515" i="1"/>
  <c r="Y271" i="1"/>
  <c r="BP345" i="1"/>
  <c r="BN345" i="1"/>
  <c r="Z345" i="1"/>
  <c r="Y351" i="1"/>
  <c r="BP349" i="1"/>
  <c r="BN349" i="1"/>
  <c r="Z349" i="1"/>
  <c r="H9" i="1"/>
  <c r="Y45" i="1"/>
  <c r="Y58" i="1"/>
  <c r="Y509" i="1" s="1"/>
  <c r="BP79" i="1"/>
  <c r="Y507" i="1" s="1"/>
  <c r="BN79" i="1"/>
  <c r="Y506" i="1" s="1"/>
  <c r="Z79" i="1"/>
  <c r="Y81" i="1"/>
  <c r="Y86" i="1"/>
  <c r="BP83" i="1"/>
  <c r="BN83" i="1"/>
  <c r="Z83" i="1"/>
  <c r="Z85" i="1" s="1"/>
  <c r="Y100" i="1"/>
  <c r="BP95" i="1"/>
  <c r="BN95" i="1"/>
  <c r="Z95" i="1"/>
  <c r="Z100" i="1" s="1"/>
  <c r="BP99" i="1"/>
  <c r="BN99" i="1"/>
  <c r="Z99" i="1"/>
  <c r="Y101" i="1"/>
  <c r="Y109" i="1"/>
  <c r="BP104" i="1"/>
  <c r="BN104" i="1"/>
  <c r="Z104" i="1"/>
  <c r="Z108" i="1" s="1"/>
  <c r="Y108" i="1"/>
  <c r="Z114" i="1"/>
  <c r="BP112" i="1"/>
  <c r="BN112" i="1"/>
  <c r="Z112" i="1"/>
  <c r="BP120" i="1"/>
  <c r="BN120" i="1"/>
  <c r="Z120" i="1"/>
  <c r="Y122" i="1"/>
  <c r="Y127" i="1"/>
  <c r="BP124" i="1"/>
  <c r="BN124" i="1"/>
  <c r="Z124" i="1"/>
  <c r="Z126" i="1" s="1"/>
  <c r="BP141" i="1"/>
  <c r="BN141" i="1"/>
  <c r="Z141" i="1"/>
  <c r="Z142" i="1" s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Z153" i="1" s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5" i="1"/>
  <c r="Y188" i="1"/>
  <c r="BP185" i="1"/>
  <c r="BN185" i="1"/>
  <c r="Z185" i="1"/>
  <c r="Z187" i="1" s="1"/>
  <c r="BP197" i="1"/>
  <c r="BN197" i="1"/>
  <c r="Z197" i="1"/>
  <c r="BP201" i="1"/>
  <c r="BN201" i="1"/>
  <c r="Z201" i="1"/>
  <c r="BP209" i="1"/>
  <c r="BN209" i="1"/>
  <c r="Z209" i="1"/>
  <c r="BP292" i="1"/>
  <c r="BN292" i="1"/>
  <c r="Z292" i="1"/>
  <c r="BP300" i="1"/>
  <c r="BN300" i="1"/>
  <c r="Z300" i="1"/>
  <c r="BP304" i="1"/>
  <c r="BN304" i="1"/>
  <c r="Z304" i="1"/>
  <c r="Y306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Y320" i="1"/>
  <c r="Z332" i="1"/>
  <c r="BP330" i="1"/>
  <c r="BN330" i="1"/>
  <c r="Z330" i="1"/>
  <c r="Y332" i="1"/>
  <c r="BP370" i="1"/>
  <c r="BN370" i="1"/>
  <c r="Z370" i="1"/>
  <c r="Z372" i="1" s="1"/>
  <c r="Y373" i="1"/>
  <c r="BP393" i="1"/>
  <c r="BN393" i="1"/>
  <c r="Z393" i="1"/>
  <c r="BP397" i="1"/>
  <c r="BN397" i="1"/>
  <c r="Z397" i="1"/>
  <c r="BP414" i="1"/>
  <c r="BN414" i="1"/>
  <c r="Z414" i="1"/>
  <c r="Y418" i="1"/>
  <c r="BP434" i="1"/>
  <c r="BN434" i="1"/>
  <c r="Z434" i="1"/>
  <c r="BP437" i="1"/>
  <c r="BN437" i="1"/>
  <c r="Z437" i="1"/>
  <c r="BP456" i="1"/>
  <c r="BN456" i="1"/>
  <c r="Z456" i="1"/>
  <c r="Z462" i="1" s="1"/>
  <c r="Y462" i="1"/>
  <c r="BP460" i="1"/>
  <c r="BN460" i="1"/>
  <c r="Z460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G515" i="1"/>
  <c r="Y132" i="1"/>
  <c r="Y216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Z247" i="1" s="1"/>
  <c r="BP253" i="1"/>
  <c r="BN253" i="1"/>
  <c r="Z253" i="1"/>
  <c r="BP261" i="1"/>
  <c r="BN261" i="1"/>
  <c r="Z261" i="1"/>
  <c r="Y272" i="1"/>
  <c r="BP290" i="1"/>
  <c r="BN290" i="1"/>
  <c r="Z290" i="1"/>
  <c r="Z295" i="1" s="1"/>
  <c r="BP294" i="1"/>
  <c r="BN294" i="1"/>
  <c r="Z294" i="1"/>
  <c r="Y296" i="1"/>
  <c r="Y305" i="1"/>
  <c r="BP298" i="1"/>
  <c r="BN298" i="1"/>
  <c r="Z298" i="1"/>
  <c r="BP302" i="1"/>
  <c r="BN302" i="1"/>
  <c r="Z302" i="1"/>
  <c r="BP310" i="1"/>
  <c r="BN310" i="1"/>
  <c r="Z310" i="1"/>
  <c r="BP318" i="1"/>
  <c r="BN318" i="1"/>
  <c r="Z318" i="1"/>
  <c r="BP324" i="1"/>
  <c r="BN324" i="1"/>
  <c r="Z324" i="1"/>
  <c r="Z326" i="1" s="1"/>
  <c r="Y333" i="1"/>
  <c r="Z339" i="1"/>
  <c r="BP337" i="1"/>
  <c r="BN337" i="1"/>
  <c r="Z337" i="1"/>
  <c r="BP347" i="1"/>
  <c r="BN347" i="1"/>
  <c r="Z347" i="1"/>
  <c r="Z351" i="1" s="1"/>
  <c r="BP355" i="1"/>
  <c r="BN355" i="1"/>
  <c r="Z355" i="1"/>
  <c r="Z356" i="1" s="1"/>
  <c r="Y357" i="1"/>
  <c r="Y362" i="1"/>
  <c r="BP359" i="1"/>
  <c r="BN359" i="1"/>
  <c r="Z359" i="1"/>
  <c r="Z361" i="1" s="1"/>
  <c r="Y376" i="1"/>
  <c r="BP375" i="1"/>
  <c r="BN375" i="1"/>
  <c r="Z375" i="1"/>
  <c r="Z376" i="1" s="1"/>
  <c r="Y377" i="1"/>
  <c r="Y382" i="1"/>
  <c r="BP379" i="1"/>
  <c r="BN379" i="1"/>
  <c r="Z379" i="1"/>
  <c r="Z381" i="1" s="1"/>
  <c r="Y381" i="1"/>
  <c r="Y277" i="1"/>
  <c r="Y286" i="1"/>
  <c r="R515" i="1"/>
  <c r="Y295" i="1"/>
  <c r="Y340" i="1"/>
  <c r="T515" i="1"/>
  <c r="Y352" i="1"/>
  <c r="U515" i="1"/>
  <c r="Y372" i="1"/>
  <c r="BP391" i="1"/>
  <c r="BN391" i="1"/>
  <c r="Z391" i="1"/>
  <c r="Z400" i="1" s="1"/>
  <c r="BP395" i="1"/>
  <c r="BN395" i="1"/>
  <c r="Z395" i="1"/>
  <c r="BP399" i="1"/>
  <c r="BN399" i="1"/>
  <c r="Z399" i="1"/>
  <c r="Y401" i="1"/>
  <c r="Y406" i="1"/>
  <c r="BP403" i="1"/>
  <c r="BN403" i="1"/>
  <c r="Z403" i="1"/>
  <c r="Z405" i="1" s="1"/>
  <c r="Y417" i="1"/>
  <c r="BP416" i="1"/>
  <c r="BN416" i="1"/>
  <c r="Z416" i="1"/>
  <c r="Z417" i="1" s="1"/>
  <c r="X515" i="1"/>
  <c r="Y422" i="1"/>
  <c r="BP421" i="1"/>
  <c r="BN421" i="1"/>
  <c r="Z421" i="1"/>
  <c r="Z422" i="1" s="1"/>
  <c r="Y423" i="1"/>
  <c r="Y515" i="1"/>
  <c r="Y427" i="1"/>
  <c r="BP426" i="1"/>
  <c r="BN426" i="1"/>
  <c r="Z426" i="1"/>
  <c r="Z427" i="1" s="1"/>
  <c r="Y428" i="1"/>
  <c r="Z515" i="1"/>
  <c r="Y447" i="1"/>
  <c r="Y446" i="1"/>
  <c r="BP432" i="1"/>
  <c r="BN432" i="1"/>
  <c r="Z432" i="1"/>
  <c r="BP435" i="1"/>
  <c r="BN435" i="1"/>
  <c r="Z435" i="1"/>
  <c r="BP439" i="1"/>
  <c r="BN439" i="1"/>
  <c r="Z439" i="1"/>
  <c r="BP444" i="1"/>
  <c r="BN444" i="1"/>
  <c r="Z444" i="1"/>
  <c r="Y478" i="1"/>
  <c r="BP473" i="1"/>
  <c r="BN473" i="1"/>
  <c r="Z473" i="1"/>
  <c r="Y477" i="1"/>
  <c r="BP475" i="1"/>
  <c r="BN475" i="1"/>
  <c r="Z475" i="1"/>
  <c r="AA515" i="1"/>
  <c r="V515" i="1"/>
  <c r="Y400" i="1"/>
  <c r="BP442" i="1"/>
  <c r="BN442" i="1"/>
  <c r="Z442" i="1"/>
  <c r="Z452" i="1"/>
  <c r="BP450" i="1"/>
  <c r="BN450" i="1"/>
  <c r="Z450" i="1"/>
  <c r="Y463" i="1"/>
  <c r="BP458" i="1"/>
  <c r="BN458" i="1"/>
  <c r="Z458" i="1"/>
  <c r="Z468" i="1"/>
  <c r="BP466" i="1"/>
  <c r="BN466" i="1"/>
  <c r="Z466" i="1"/>
  <c r="BP474" i="1"/>
  <c r="BN474" i="1"/>
  <c r="Z474" i="1"/>
  <c r="Y483" i="1"/>
  <c r="BP480" i="1"/>
  <c r="BN480" i="1"/>
  <c r="Z480" i="1"/>
  <c r="Z483" i="1" s="1"/>
  <c r="BP482" i="1"/>
  <c r="BN482" i="1"/>
  <c r="Z482" i="1"/>
  <c r="Y484" i="1"/>
  <c r="Y493" i="1"/>
  <c r="BP491" i="1"/>
  <c r="BN491" i="1"/>
  <c r="Z491" i="1"/>
  <c r="Z493" i="1" s="1"/>
  <c r="Y508" i="1" l="1"/>
  <c r="Z446" i="1"/>
  <c r="Z319" i="1"/>
  <c r="Z313" i="1"/>
  <c r="Z256" i="1"/>
  <c r="Z203" i="1"/>
  <c r="Z177" i="1"/>
  <c r="Z80" i="1"/>
  <c r="Z477" i="1"/>
  <c r="Z305" i="1"/>
  <c r="Z264" i="1"/>
  <c r="Z231" i="1"/>
  <c r="Z171" i="1"/>
  <c r="Z121" i="1"/>
  <c r="Z58" i="1"/>
  <c r="Z44" i="1"/>
  <c r="Z510" i="1" s="1"/>
  <c r="Y505" i="1"/>
</calcChain>
</file>

<file path=xl/sharedStrings.xml><?xml version="1.0" encoding="utf-8"?>
<sst xmlns="http://schemas.openxmlformats.org/spreadsheetml/2006/main" count="2245" uniqueCount="808">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</sst>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2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37" t="s">
        <v>0</v>
      </c>
      <c r="E1" s="590"/>
      <c r="F1" s="590"/>
      <c r="G1" s="12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58"/>
      <c r="P5" s="24" t="s">
        <v>10</v>
      </c>
      <c r="Q5" s="860">
        <v>45886</v>
      </c>
      <c r="R5" s="679"/>
      <c r="T5" s="723" t="s">
        <v>11</v>
      </c>
      <c r="U5" s="586"/>
      <c r="V5" s="724" t="s">
        <v>12</v>
      </c>
      <c r="W5" s="679"/>
      <c r="AB5" s="51"/>
      <c r="AC5" s="51"/>
      <c r="AD5" s="51"/>
      <c r="AE5" s="51"/>
    </row>
    <row r="6" spans="1:32" s="551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59"/>
      <c r="P6" s="24" t="s">
        <v>15</v>
      </c>
      <c r="Q6" s="873" t="str">
        <f>IF(Q5=0," ",CHOOSE(WEEKDAY(Q5,2),"Понедельник","Вторник","Среда","Четверг","Пятница","Суббота","Воскресенье"))</f>
        <v>Воскресенье</v>
      </c>
      <c r="R6" s="565"/>
      <c r="T6" s="729" t="s">
        <v>16</v>
      </c>
      <c r="U6" s="586"/>
      <c r="V6" s="776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21" t="str">
        <f>IFERROR(VLOOKUP(DeliveryAddress,Table,3,0),1)</f>
        <v>1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9"/>
      <c r="U7" s="586"/>
      <c r="V7" s="777"/>
      <c r="W7" s="778"/>
      <c r="AB7" s="51"/>
      <c r="AC7" s="51"/>
      <c r="AD7" s="51"/>
      <c r="AE7" s="51"/>
    </row>
    <row r="8" spans="1:32" s="551" customFormat="1" ht="25.5" customHeight="1" x14ac:dyDescent="0.2">
      <c r="A8" s="885" t="s">
        <v>18</v>
      </c>
      <c r="B8" s="576"/>
      <c r="C8" s="577"/>
      <c r="D8" s="627" t="s">
        <v>19</v>
      </c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20</v>
      </c>
      <c r="Q8" s="689">
        <v>0.375</v>
      </c>
      <c r="R8" s="623"/>
      <c r="T8" s="569"/>
      <c r="U8" s="586"/>
      <c r="V8" s="777"/>
      <c r="W8" s="778"/>
      <c r="AB8" s="51"/>
      <c r="AC8" s="51"/>
      <c r="AD8" s="51"/>
      <c r="AE8" s="51"/>
    </row>
    <row r="9" spans="1:32" s="551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49"/>
      <c r="P9" s="26" t="s">
        <v>21</v>
      </c>
      <c r="Q9" s="674"/>
      <c r="R9" s="675"/>
      <c r="T9" s="569"/>
      <c r="U9" s="586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0"/>
      <c r="P10" s="26" t="s">
        <v>22</v>
      </c>
      <c r="Q10" s="730"/>
      <c r="R10" s="731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8"/>
      <c r="R11" s="679"/>
      <c r="U11" s="24" t="s">
        <v>27</v>
      </c>
      <c r="V11" s="816" t="s">
        <v>28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16" t="s">
        <v>29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62"/>
      <c r="P12" s="24" t="s">
        <v>30</v>
      </c>
      <c r="Q12" s="689"/>
      <c r="R12" s="623"/>
      <c r="S12" s="23"/>
      <c r="U12" s="24"/>
      <c r="V12" s="590"/>
      <c r="W12" s="569"/>
      <c r="AB12" s="51"/>
      <c r="AC12" s="51"/>
      <c r="AD12" s="51"/>
      <c r="AE12" s="51"/>
    </row>
    <row r="13" spans="1:32" s="551" customFormat="1" ht="23.25" customHeight="1" x14ac:dyDescent="0.2">
      <c r="A13" s="716" t="s">
        <v>31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62"/>
      <c r="O13" s="26"/>
      <c r="P13" s="26" t="s">
        <v>32</v>
      </c>
      <c r="Q13" s="816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16" t="s">
        <v>33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745" t="s">
        <v>34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63"/>
      <c r="P15" s="709" t="s">
        <v>35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36</v>
      </c>
      <c r="B17" s="603" t="s">
        <v>37</v>
      </c>
      <c r="C17" s="699" t="s">
        <v>38</v>
      </c>
      <c r="D17" s="603" t="s">
        <v>39</v>
      </c>
      <c r="E17" s="662"/>
      <c r="F17" s="603" t="s">
        <v>40</v>
      </c>
      <c r="G17" s="603" t="s">
        <v>41</v>
      </c>
      <c r="H17" s="603" t="s">
        <v>42</v>
      </c>
      <c r="I17" s="603" t="s">
        <v>43</v>
      </c>
      <c r="J17" s="603" t="s">
        <v>44</v>
      </c>
      <c r="K17" s="603" t="s">
        <v>45</v>
      </c>
      <c r="L17" s="603" t="s">
        <v>46</v>
      </c>
      <c r="M17" s="603" t="s">
        <v>47</v>
      </c>
      <c r="N17" s="603" t="s">
        <v>48</v>
      </c>
      <c r="O17" s="603" t="s">
        <v>49</v>
      </c>
      <c r="P17" s="603" t="s">
        <v>50</v>
      </c>
      <c r="Q17" s="661"/>
      <c r="R17" s="661"/>
      <c r="S17" s="661"/>
      <c r="T17" s="662"/>
      <c r="U17" s="881" t="s">
        <v>51</v>
      </c>
      <c r="V17" s="607"/>
      <c r="W17" s="603" t="s">
        <v>52</v>
      </c>
      <c r="X17" s="603" t="s">
        <v>53</v>
      </c>
      <c r="Y17" s="882" t="s">
        <v>54</v>
      </c>
      <c r="Z17" s="784" t="s">
        <v>55</v>
      </c>
      <c r="AA17" s="768" t="s">
        <v>56</v>
      </c>
      <c r="AB17" s="768" t="s">
        <v>57</v>
      </c>
      <c r="AC17" s="768" t="s">
        <v>58</v>
      </c>
      <c r="AD17" s="768" t="s">
        <v>59</v>
      </c>
      <c r="AE17" s="842"/>
      <c r="AF17" s="843"/>
      <c r="AG17" s="66"/>
      <c r="BD17" s="65" t="s">
        <v>60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67" t="s">
        <v>61</v>
      </c>
      <c r="V18" s="67" t="s">
        <v>62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66"/>
      <c r="BD18" s="65"/>
    </row>
    <row r="19" spans="1:68" ht="27.75" customHeight="1" x14ac:dyDescent="0.2">
      <c r="A19" s="646" t="s">
        <v>63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48"/>
      <c r="AB19" s="48"/>
      <c r="AC19" s="48"/>
    </row>
    <row r="20" spans="1:68" ht="16.5" customHeight="1" x14ac:dyDescent="0.25">
      <c r="A20" s="580" t="s">
        <v>63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2"/>
      <c r="AB20" s="552"/>
      <c r="AC20" s="552"/>
    </row>
    <row r="21" spans="1:68" ht="14.25" customHeight="1" x14ac:dyDescent="0.25">
      <c r="A21" s="572" t="s">
        <v>64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3"/>
      <c r="AB21" s="553"/>
      <c r="AC21" s="55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4">
        <v>4680115886643</v>
      </c>
      <c r="E22" s="565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3" t="s">
        <v>69</v>
      </c>
      <c r="Q22" s="562"/>
      <c r="R22" s="562"/>
      <c r="S22" s="562"/>
      <c r="T22" s="563"/>
      <c r="U22" s="34"/>
      <c r="V22" s="34"/>
      <c r="W22" s="35" t="s">
        <v>70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72</v>
      </c>
      <c r="Q23" s="576"/>
      <c r="R23" s="576"/>
      <c r="S23" s="576"/>
      <c r="T23" s="576"/>
      <c r="U23" s="576"/>
      <c r="V23" s="577"/>
      <c r="W23" s="37" t="s">
        <v>73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72</v>
      </c>
      <c r="Q24" s="576"/>
      <c r="R24" s="576"/>
      <c r="S24" s="576"/>
      <c r="T24" s="576"/>
      <c r="U24" s="576"/>
      <c r="V24" s="577"/>
      <c r="W24" s="37" t="s">
        <v>70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72" t="s">
        <v>74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3"/>
      <c r="AB25" s="553"/>
      <c r="AC25" s="553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64">
        <v>4680115885912</v>
      </c>
      <c r="E26" s="565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70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64">
        <v>4607091388237</v>
      </c>
      <c r="E27" s="565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70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64">
        <v>4680115886230</v>
      </c>
      <c r="E28" s="565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70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64">
        <v>4680115886247</v>
      </c>
      <c r="E29" s="565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70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64">
        <v>4680115885905</v>
      </c>
      <c r="E30" s="565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70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64">
        <v>4607091388244</v>
      </c>
      <c r="E31" s="565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70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72</v>
      </c>
      <c r="Q32" s="576"/>
      <c r="R32" s="576"/>
      <c r="S32" s="576"/>
      <c r="T32" s="576"/>
      <c r="U32" s="576"/>
      <c r="V32" s="577"/>
      <c r="W32" s="37" t="s">
        <v>73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72</v>
      </c>
      <c r="Q33" s="576"/>
      <c r="R33" s="576"/>
      <c r="S33" s="576"/>
      <c r="T33" s="576"/>
      <c r="U33" s="576"/>
      <c r="V33" s="577"/>
      <c r="W33" s="37" t="s">
        <v>70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72" t="s">
        <v>95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3"/>
      <c r="AB34" s="553"/>
      <c r="AC34" s="553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64">
        <v>4607091388503</v>
      </c>
      <c r="E35" s="565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70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72</v>
      </c>
      <c r="Q36" s="576"/>
      <c r="R36" s="576"/>
      <c r="S36" s="576"/>
      <c r="T36" s="576"/>
      <c r="U36" s="576"/>
      <c r="V36" s="577"/>
      <c r="W36" s="37" t="s">
        <v>73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72</v>
      </c>
      <c r="Q37" s="576"/>
      <c r="R37" s="576"/>
      <c r="S37" s="576"/>
      <c r="T37" s="576"/>
      <c r="U37" s="576"/>
      <c r="V37" s="577"/>
      <c r="W37" s="37" t="s">
        <v>70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customHeight="1" x14ac:dyDescent="0.2">
      <c r="A38" s="646" t="s">
        <v>101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48"/>
      <c r="AB38" s="48"/>
      <c r="AC38" s="48"/>
    </row>
    <row r="39" spans="1:68" ht="16.5" customHeight="1" x14ac:dyDescent="0.25">
      <c r="A39" s="580" t="s">
        <v>102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2"/>
      <c r="AB39" s="552"/>
      <c r="AC39" s="552"/>
    </row>
    <row r="40" spans="1:68" ht="14.25" customHeight="1" x14ac:dyDescent="0.25">
      <c r="A40" s="572" t="s">
        <v>103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3"/>
      <c r="AB40" s="553"/>
      <c r="AC40" s="55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4">
        <v>4607091385670</v>
      </c>
      <c r="E41" s="565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70</v>
      </c>
      <c r="X41" s="557">
        <v>120</v>
      </c>
      <c r="Y41" s="558">
        <f>IFERROR(IF(X41="",0,CEILING((X41/$H41),1)*$H41),"")</f>
        <v>129.60000000000002</v>
      </c>
      <c r="Z41" s="36">
        <f>IFERROR(IF(Y41=0,"",ROUNDUP(Y41/H41,0)*0.01898),"")</f>
        <v>0.22776000000000002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124.83333333333331</v>
      </c>
      <c r="BN41" s="64">
        <f>IFERROR(Y41*I41/H41,"0")</f>
        <v>134.82000000000002</v>
      </c>
      <c r="BO41" s="64">
        <f>IFERROR(1/J41*(X41/H41),"0")</f>
        <v>0.1736111111111111</v>
      </c>
      <c r="BP41" s="64">
        <f>IFERROR(1/J41*(Y41/H41),"0")</f>
        <v>0.18750000000000003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4">
        <v>4607091385687</v>
      </c>
      <c r="E42" s="565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70</v>
      </c>
      <c r="X42" s="557">
        <v>280</v>
      </c>
      <c r="Y42" s="558">
        <f>IFERROR(IF(X42="",0,CEILING((X42/$H42),1)*$H42),"")</f>
        <v>280</v>
      </c>
      <c r="Z42" s="36">
        <f>IFERROR(IF(Y42=0,"",ROUNDUP(Y42/H42,0)*0.00902),"")</f>
        <v>0.63139999999999996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294.7</v>
      </c>
      <c r="BN42" s="64">
        <f>IFERROR(Y42*I42/H42,"0")</f>
        <v>294.7</v>
      </c>
      <c r="BO42" s="64">
        <f>IFERROR(1/J42*(X42/H42),"0")</f>
        <v>0.53030303030303028</v>
      </c>
      <c r="BP42" s="64">
        <f>IFERROR(1/J42*(Y42/H42),"0")</f>
        <v>0.53030303030303028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64">
        <v>4680115882539</v>
      </c>
      <c r="E43" s="565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70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72</v>
      </c>
      <c r="Q44" s="576"/>
      <c r="R44" s="576"/>
      <c r="S44" s="576"/>
      <c r="T44" s="576"/>
      <c r="U44" s="576"/>
      <c r="V44" s="577"/>
      <c r="W44" s="37" t="s">
        <v>73</v>
      </c>
      <c r="X44" s="559">
        <f>IFERROR(X41/H41,"0")+IFERROR(X42/H42,"0")+IFERROR(X43/H43,"0")</f>
        <v>81.111111111111114</v>
      </c>
      <c r="Y44" s="559">
        <f>IFERROR(Y41/H41,"0")+IFERROR(Y42/H42,"0")+IFERROR(Y43/H43,"0")</f>
        <v>82</v>
      </c>
      <c r="Z44" s="559">
        <f>IFERROR(IF(Z41="",0,Z41),"0")+IFERROR(IF(Z42="",0,Z42),"0")+IFERROR(IF(Z43="",0,Z43),"0")</f>
        <v>0.85915999999999992</v>
      </c>
      <c r="AA44" s="560"/>
      <c r="AB44" s="560"/>
      <c r="AC44" s="560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72</v>
      </c>
      <c r="Q45" s="576"/>
      <c r="R45" s="576"/>
      <c r="S45" s="576"/>
      <c r="T45" s="576"/>
      <c r="U45" s="576"/>
      <c r="V45" s="577"/>
      <c r="W45" s="37" t="s">
        <v>70</v>
      </c>
      <c r="X45" s="559">
        <f>IFERROR(SUM(X41:X43),"0")</f>
        <v>400</v>
      </c>
      <c r="Y45" s="559">
        <f>IFERROR(SUM(Y41:Y43),"0")</f>
        <v>409.6</v>
      </c>
      <c r="Z45" s="37"/>
      <c r="AA45" s="560"/>
      <c r="AB45" s="560"/>
      <c r="AC45" s="560"/>
    </row>
    <row r="46" spans="1:68" ht="14.25" customHeight="1" x14ac:dyDescent="0.25">
      <c r="A46" s="572" t="s">
        <v>74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3"/>
      <c r="AB46" s="553"/>
      <c r="AC46" s="553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64">
        <v>4680115884915</v>
      </c>
      <c r="E47" s="565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70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72</v>
      </c>
      <c r="Q48" s="576"/>
      <c r="R48" s="576"/>
      <c r="S48" s="576"/>
      <c r="T48" s="576"/>
      <c r="U48" s="576"/>
      <c r="V48" s="577"/>
      <c r="W48" s="37" t="s">
        <v>73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72</v>
      </c>
      <c r="Q49" s="576"/>
      <c r="R49" s="576"/>
      <c r="S49" s="576"/>
      <c r="T49" s="576"/>
      <c r="U49" s="576"/>
      <c r="V49" s="577"/>
      <c r="W49" s="37" t="s">
        <v>70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0" t="s">
        <v>119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2"/>
      <c r="AB50" s="552"/>
      <c r="AC50" s="552"/>
    </row>
    <row r="51" spans="1:68" ht="14.25" customHeight="1" x14ac:dyDescent="0.25">
      <c r="A51" s="572" t="s">
        <v>103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3"/>
      <c r="AB51" s="553"/>
      <c r="AC51" s="553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4">
        <v>4680115885882</v>
      </c>
      <c r="E52" s="565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70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4">
        <v>4680115881426</v>
      </c>
      <c r="E53" s="565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70</v>
      </c>
      <c r="X53" s="557">
        <v>250</v>
      </c>
      <c r="Y53" s="558">
        <f t="shared" si="6"/>
        <v>259.20000000000005</v>
      </c>
      <c r="Z53" s="36">
        <f>IFERROR(IF(Y53=0,"",ROUNDUP(Y53/H53,0)*0.01898),"")</f>
        <v>0.45552000000000004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260.0694444444444</v>
      </c>
      <c r="BN53" s="64">
        <f t="shared" si="8"/>
        <v>269.64000000000004</v>
      </c>
      <c r="BO53" s="64">
        <f t="shared" si="9"/>
        <v>0.36168981481481477</v>
      </c>
      <c r="BP53" s="64">
        <f t="shared" si="10"/>
        <v>0.37500000000000006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64">
        <v>4680115880283</v>
      </c>
      <c r="E54" s="565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70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64">
        <v>4680115881525</v>
      </c>
      <c r="E55" s="565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70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64">
        <v>4680115885899</v>
      </c>
      <c r="E56" s="565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70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64">
        <v>4680115881419</v>
      </c>
      <c r="E57" s="565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70</v>
      </c>
      <c r="X57" s="557">
        <v>540</v>
      </c>
      <c r="Y57" s="558">
        <f t="shared" si="6"/>
        <v>540</v>
      </c>
      <c r="Z57" s="36">
        <f>IFERROR(IF(Y57=0,"",ROUNDUP(Y57/H57,0)*0.00902),"")</f>
        <v>1.0824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565.20000000000005</v>
      </c>
      <c r="BN57" s="64">
        <f t="shared" si="8"/>
        <v>565.20000000000005</v>
      </c>
      <c r="BO57" s="64">
        <f t="shared" si="9"/>
        <v>0.90909090909090917</v>
      </c>
      <c r="BP57" s="64">
        <f t="shared" si="10"/>
        <v>0.90909090909090917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72</v>
      </c>
      <c r="Q58" s="576"/>
      <c r="R58" s="576"/>
      <c r="S58" s="576"/>
      <c r="T58" s="576"/>
      <c r="U58" s="576"/>
      <c r="V58" s="577"/>
      <c r="W58" s="37" t="s">
        <v>73</v>
      </c>
      <c r="X58" s="559">
        <f>IFERROR(X52/H52,"0")+IFERROR(X53/H53,"0")+IFERROR(X54/H54,"0")+IFERROR(X55/H55,"0")+IFERROR(X56/H56,"0")+IFERROR(X57/H57,"0")</f>
        <v>143.14814814814815</v>
      </c>
      <c r="Y58" s="559">
        <f>IFERROR(Y52/H52,"0")+IFERROR(Y53/H53,"0")+IFERROR(Y54/H54,"0")+IFERROR(Y55/H55,"0")+IFERROR(Y56/H56,"0")+IFERROR(Y57/H57,"0")</f>
        <v>144</v>
      </c>
      <c r="Z58" s="559">
        <f>IFERROR(IF(Z52="",0,Z52),"0")+IFERROR(IF(Z53="",0,Z53),"0")+IFERROR(IF(Z54="",0,Z54),"0")+IFERROR(IF(Z55="",0,Z55),"0")+IFERROR(IF(Z56="",0,Z56),"0")+IFERROR(IF(Z57="",0,Z57),"0")</f>
        <v>1.5379200000000002</v>
      </c>
      <c r="AA58" s="560"/>
      <c r="AB58" s="560"/>
      <c r="AC58" s="560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72</v>
      </c>
      <c r="Q59" s="576"/>
      <c r="R59" s="576"/>
      <c r="S59" s="576"/>
      <c r="T59" s="576"/>
      <c r="U59" s="576"/>
      <c r="V59" s="577"/>
      <c r="W59" s="37" t="s">
        <v>70</v>
      </c>
      <c r="X59" s="559">
        <f>IFERROR(SUM(X52:X57),"0")</f>
        <v>790</v>
      </c>
      <c r="Y59" s="559">
        <f>IFERROR(SUM(Y52:Y57),"0")</f>
        <v>799.2</v>
      </c>
      <c r="Z59" s="37"/>
      <c r="AA59" s="560"/>
      <c r="AB59" s="560"/>
      <c r="AC59" s="560"/>
    </row>
    <row r="60" spans="1:68" ht="14.25" customHeight="1" x14ac:dyDescent="0.25">
      <c r="A60" s="572" t="s">
        <v>137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3"/>
      <c r="AB60" s="553"/>
      <c r="AC60" s="553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64">
        <v>4680115881440</v>
      </c>
      <c r="E61" s="565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70</v>
      </c>
      <c r="X61" s="557">
        <v>50</v>
      </c>
      <c r="Y61" s="558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64">
        <v>4680115882751</v>
      </c>
      <c r="E62" s="565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70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64">
        <v>4680115885950</v>
      </c>
      <c r="E63" s="565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70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64">
        <v>4680115881433</v>
      </c>
      <c r="E64" s="565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70</v>
      </c>
      <c r="X64" s="557">
        <v>135</v>
      </c>
      <c r="Y64" s="558">
        <f>IFERROR(IF(X64="",0,CEILING((X64/$H64),1)*$H64),"")</f>
        <v>135</v>
      </c>
      <c r="Z64" s="36">
        <f>IFERROR(IF(Y64=0,"",ROUNDUP(Y64/H64,0)*0.00651),"")</f>
        <v>0.32550000000000001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144</v>
      </c>
      <c r="BN64" s="64">
        <f>IFERROR(Y64*I64/H64,"0")</f>
        <v>144</v>
      </c>
      <c r="BO64" s="64">
        <f>IFERROR(1/J64*(X64/H64),"0")</f>
        <v>0.27472527472527475</v>
      </c>
      <c r="BP64" s="64">
        <f>IFERROR(1/J64*(Y64/H64),"0")</f>
        <v>0.27472527472527475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72</v>
      </c>
      <c r="Q65" s="576"/>
      <c r="R65" s="576"/>
      <c r="S65" s="576"/>
      <c r="T65" s="576"/>
      <c r="U65" s="576"/>
      <c r="V65" s="577"/>
      <c r="W65" s="37" t="s">
        <v>73</v>
      </c>
      <c r="X65" s="559">
        <f>IFERROR(X61/H61,"0")+IFERROR(X62/H62,"0")+IFERROR(X63/H63,"0")+IFERROR(X64/H64,"0")</f>
        <v>54.629629629629633</v>
      </c>
      <c r="Y65" s="559">
        <f>IFERROR(Y61/H61,"0")+IFERROR(Y62/H62,"0")+IFERROR(Y63/H63,"0")+IFERROR(Y64/H64,"0")</f>
        <v>55</v>
      </c>
      <c r="Z65" s="559">
        <f>IFERROR(IF(Z61="",0,Z61),"0")+IFERROR(IF(Z62="",0,Z62),"0")+IFERROR(IF(Z63="",0,Z63),"0")+IFERROR(IF(Z64="",0,Z64),"0")</f>
        <v>0.4204</v>
      </c>
      <c r="AA65" s="560"/>
      <c r="AB65" s="560"/>
      <c r="AC65" s="560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72</v>
      </c>
      <c r="Q66" s="576"/>
      <c r="R66" s="576"/>
      <c r="S66" s="576"/>
      <c r="T66" s="576"/>
      <c r="U66" s="576"/>
      <c r="V66" s="577"/>
      <c r="W66" s="37" t="s">
        <v>70</v>
      </c>
      <c r="X66" s="559">
        <f>IFERROR(SUM(X61:X64),"0")</f>
        <v>185</v>
      </c>
      <c r="Y66" s="559">
        <f>IFERROR(SUM(Y61:Y64),"0")</f>
        <v>189</v>
      </c>
      <c r="Z66" s="37"/>
      <c r="AA66" s="560"/>
      <c r="AB66" s="560"/>
      <c r="AC66" s="560"/>
    </row>
    <row r="67" spans="1:68" ht="14.25" customHeight="1" x14ac:dyDescent="0.25">
      <c r="A67" s="572" t="s">
        <v>64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3"/>
      <c r="AB67" s="553"/>
      <c r="AC67" s="553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64">
        <v>4680115885073</v>
      </c>
      <c r="E68" s="565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70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64">
        <v>4680115885059</v>
      </c>
      <c r="E69" s="565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70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64">
        <v>4680115885097</v>
      </c>
      <c r="E70" s="565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70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72</v>
      </c>
      <c r="Q71" s="576"/>
      <c r="R71" s="576"/>
      <c r="S71" s="576"/>
      <c r="T71" s="576"/>
      <c r="U71" s="576"/>
      <c r="V71" s="577"/>
      <c r="W71" s="37" t="s">
        <v>73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72</v>
      </c>
      <c r="Q72" s="576"/>
      <c r="R72" s="576"/>
      <c r="S72" s="576"/>
      <c r="T72" s="576"/>
      <c r="U72" s="576"/>
      <c r="V72" s="577"/>
      <c r="W72" s="37" t="s">
        <v>70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customHeight="1" x14ac:dyDescent="0.25">
      <c r="A73" s="572" t="s">
        <v>74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3"/>
      <c r="AB73" s="553"/>
      <c r="AC73" s="553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64">
        <v>4680115881891</v>
      </c>
      <c r="E74" s="565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70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64">
        <v>4680115885769</v>
      </c>
      <c r="E75" s="565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70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64">
        <v>4680115884410</v>
      </c>
      <c r="E76" s="565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70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64">
        <v>4680115884311</v>
      </c>
      <c r="E77" s="565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70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64">
        <v>4680115885929</v>
      </c>
      <c r="E78" s="565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70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64">
        <v>4680115884403</v>
      </c>
      <c r="E79" s="565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70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72</v>
      </c>
      <c r="Q80" s="576"/>
      <c r="R80" s="576"/>
      <c r="S80" s="576"/>
      <c r="T80" s="576"/>
      <c r="U80" s="576"/>
      <c r="V80" s="577"/>
      <c r="W80" s="37" t="s">
        <v>73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72</v>
      </c>
      <c r="Q81" s="576"/>
      <c r="R81" s="576"/>
      <c r="S81" s="576"/>
      <c r="T81" s="576"/>
      <c r="U81" s="576"/>
      <c r="V81" s="577"/>
      <c r="W81" s="37" t="s">
        <v>70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customHeight="1" x14ac:dyDescent="0.25">
      <c r="A82" s="572" t="s">
        <v>172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3"/>
      <c r="AB82" s="553"/>
      <c r="AC82" s="553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64">
        <v>4680115881532</v>
      </c>
      <c r="E83" s="565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70</v>
      </c>
      <c r="X83" s="557">
        <v>40</v>
      </c>
      <c r="Y83" s="558">
        <f>IFERROR(IF(X83="",0,CEILING((X83/$H83),1)*$H83),"")</f>
        <v>46.8</v>
      </c>
      <c r="Z83" s="36">
        <f>IFERROR(IF(Y83=0,"",ROUNDUP(Y83/H83,0)*0.01898),"")</f>
        <v>0.11388000000000001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42.230769230769226</v>
      </c>
      <c r="BN83" s="64">
        <f>IFERROR(Y83*I83/H83,"0")</f>
        <v>49.41</v>
      </c>
      <c r="BO83" s="64">
        <f>IFERROR(1/J83*(X83/H83),"0")</f>
        <v>8.0128205128205135E-2</v>
      </c>
      <c r="BP83" s="64">
        <f>IFERROR(1/J83*(Y83/H83),"0")</f>
        <v>9.375E-2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64">
        <v>4680115881464</v>
      </c>
      <c r="E84" s="565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70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72</v>
      </c>
      <c r="Q85" s="576"/>
      <c r="R85" s="576"/>
      <c r="S85" s="576"/>
      <c r="T85" s="576"/>
      <c r="U85" s="576"/>
      <c r="V85" s="577"/>
      <c r="W85" s="37" t="s">
        <v>73</v>
      </c>
      <c r="X85" s="559">
        <f>IFERROR(X83/H83,"0")+IFERROR(X84/H84,"0")</f>
        <v>5.1282051282051286</v>
      </c>
      <c r="Y85" s="559">
        <f>IFERROR(Y83/H83,"0")+IFERROR(Y84/H84,"0")</f>
        <v>6</v>
      </c>
      <c r="Z85" s="559">
        <f>IFERROR(IF(Z83="",0,Z83),"0")+IFERROR(IF(Z84="",0,Z84),"0")</f>
        <v>0.11388000000000001</v>
      </c>
      <c r="AA85" s="560"/>
      <c r="AB85" s="560"/>
      <c r="AC85" s="560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72</v>
      </c>
      <c r="Q86" s="576"/>
      <c r="R86" s="576"/>
      <c r="S86" s="576"/>
      <c r="T86" s="576"/>
      <c r="U86" s="576"/>
      <c r="V86" s="577"/>
      <c r="W86" s="37" t="s">
        <v>70</v>
      </c>
      <c r="X86" s="559">
        <f>IFERROR(SUM(X83:X84),"0")</f>
        <v>40</v>
      </c>
      <c r="Y86" s="559">
        <f>IFERROR(SUM(Y83:Y84),"0")</f>
        <v>46.8</v>
      </c>
      <c r="Z86" s="37"/>
      <c r="AA86" s="560"/>
      <c r="AB86" s="560"/>
      <c r="AC86" s="560"/>
    </row>
    <row r="87" spans="1:68" ht="16.5" customHeight="1" x14ac:dyDescent="0.25">
      <c r="A87" s="580" t="s">
        <v>179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2"/>
      <c r="AB87" s="552"/>
      <c r="AC87" s="552"/>
    </row>
    <row r="88" spans="1:68" ht="14.25" customHeight="1" x14ac:dyDescent="0.25">
      <c r="A88" s="572" t="s">
        <v>103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3"/>
      <c r="AB88" s="553"/>
      <c r="AC88" s="553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64">
        <v>4680115881327</v>
      </c>
      <c r="E89" s="565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70</v>
      </c>
      <c r="X89" s="557">
        <v>300</v>
      </c>
      <c r="Y89" s="558">
        <f>IFERROR(IF(X89="",0,CEILING((X89/$H89),1)*$H89),"")</f>
        <v>302.40000000000003</v>
      </c>
      <c r="Z89" s="36">
        <f>IFERROR(IF(Y89=0,"",ROUNDUP(Y89/H89,0)*0.01898),"")</f>
        <v>0.53144000000000002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312.08333333333331</v>
      </c>
      <c r="BN89" s="64">
        <f>IFERROR(Y89*I89/H89,"0")</f>
        <v>314.58000000000004</v>
      </c>
      <c r="BO89" s="64">
        <f>IFERROR(1/J89*(X89/H89),"0")</f>
        <v>0.43402777777777773</v>
      </c>
      <c r="BP89" s="64">
        <f>IFERROR(1/J89*(Y89/H89),"0")</f>
        <v>0.4375</v>
      </c>
    </row>
    <row r="90" spans="1:68" ht="27" customHeight="1" x14ac:dyDescent="0.25">
      <c r="A90" s="54" t="s">
        <v>183</v>
      </c>
      <c r="B90" s="54" t="s">
        <v>184</v>
      </c>
      <c r="C90" s="31">
        <v>4301011476</v>
      </c>
      <c r="D90" s="564">
        <v>4680115881518</v>
      </c>
      <c r="E90" s="565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70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64">
        <v>4680115881303</v>
      </c>
      <c r="E91" s="565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70</v>
      </c>
      <c r="X91" s="557">
        <v>405</v>
      </c>
      <c r="Y91" s="558">
        <f>IFERROR(IF(X91="",0,CEILING((X91/$H91),1)*$H91),"")</f>
        <v>405</v>
      </c>
      <c r="Z91" s="36">
        <f>IFERROR(IF(Y91=0,"",ROUNDUP(Y91/H91,0)*0.00902),"")</f>
        <v>0.81180000000000008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423.9</v>
      </c>
      <c r="BN91" s="64">
        <f>IFERROR(Y91*I91/H91,"0")</f>
        <v>423.9</v>
      </c>
      <c r="BO91" s="64">
        <f>IFERROR(1/J91*(X91/H91),"0")</f>
        <v>0.68181818181818188</v>
      </c>
      <c r="BP91" s="64">
        <f>IFERROR(1/J91*(Y91/H91),"0")</f>
        <v>0.68181818181818188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72</v>
      </c>
      <c r="Q92" s="576"/>
      <c r="R92" s="576"/>
      <c r="S92" s="576"/>
      <c r="T92" s="576"/>
      <c r="U92" s="576"/>
      <c r="V92" s="577"/>
      <c r="W92" s="37" t="s">
        <v>73</v>
      </c>
      <c r="X92" s="559">
        <f>IFERROR(X89/H89,"0")+IFERROR(X90/H90,"0")+IFERROR(X91/H91,"0")</f>
        <v>117.77777777777777</v>
      </c>
      <c r="Y92" s="559">
        <f>IFERROR(Y89/H89,"0")+IFERROR(Y90/H90,"0")+IFERROR(Y91/H91,"0")</f>
        <v>118</v>
      </c>
      <c r="Z92" s="559">
        <f>IFERROR(IF(Z89="",0,Z89),"0")+IFERROR(IF(Z90="",0,Z90),"0")+IFERROR(IF(Z91="",0,Z91),"0")</f>
        <v>1.3432400000000002</v>
      </c>
      <c r="AA92" s="560"/>
      <c r="AB92" s="560"/>
      <c r="AC92" s="560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72</v>
      </c>
      <c r="Q93" s="576"/>
      <c r="R93" s="576"/>
      <c r="S93" s="576"/>
      <c r="T93" s="576"/>
      <c r="U93" s="576"/>
      <c r="V93" s="577"/>
      <c r="W93" s="37" t="s">
        <v>70</v>
      </c>
      <c r="X93" s="559">
        <f>IFERROR(SUM(X89:X91),"0")</f>
        <v>705</v>
      </c>
      <c r="Y93" s="559">
        <f>IFERROR(SUM(Y89:Y91),"0")</f>
        <v>707.40000000000009</v>
      </c>
      <c r="Z93" s="37"/>
      <c r="AA93" s="560"/>
      <c r="AB93" s="560"/>
      <c r="AC93" s="560"/>
    </row>
    <row r="94" spans="1:68" ht="14.25" customHeight="1" x14ac:dyDescent="0.25">
      <c r="A94" s="572" t="s">
        <v>74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3"/>
      <c r="AB94" s="553"/>
      <c r="AC94" s="553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64">
        <v>4607091386967</v>
      </c>
      <c r="E95" s="565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34" t="s">
        <v>189</v>
      </c>
      <c r="Q95" s="562"/>
      <c r="R95" s="562"/>
      <c r="S95" s="562"/>
      <c r="T95" s="563"/>
      <c r="U95" s="34"/>
      <c r="V95" s="34"/>
      <c r="W95" s="35" t="s">
        <v>70</v>
      </c>
      <c r="X95" s="557">
        <v>300</v>
      </c>
      <c r="Y95" s="558">
        <f>IFERROR(IF(X95="",0,CEILING((X95/$H95),1)*$H95),"")</f>
        <v>307.8</v>
      </c>
      <c r="Z95" s="36">
        <f>IFERROR(IF(Y95=0,"",ROUNDUP(Y95/H95,0)*0.01898),"")</f>
        <v>0.72123999999999999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319.22222222222223</v>
      </c>
      <c r="BN95" s="64">
        <f>IFERROR(Y95*I95/H95,"0")</f>
        <v>327.52199999999999</v>
      </c>
      <c r="BO95" s="64">
        <f>IFERROR(1/J95*(X95/H95),"0")</f>
        <v>0.57870370370370372</v>
      </c>
      <c r="BP95" s="64">
        <f>IFERROR(1/J95*(Y95/H95),"0")</f>
        <v>0.59375</v>
      </c>
    </row>
    <row r="96" spans="1:68" ht="27" customHeight="1" x14ac:dyDescent="0.25">
      <c r="A96" s="54" t="s">
        <v>191</v>
      </c>
      <c r="B96" s="54" t="s">
        <v>192</v>
      </c>
      <c r="C96" s="31">
        <v>4301051788</v>
      </c>
      <c r="D96" s="564">
        <v>4680115884953</v>
      </c>
      <c r="E96" s="565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70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4301051718</v>
      </c>
      <c r="D97" s="564">
        <v>4607091385731</v>
      </c>
      <c r="E97" s="565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70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194</v>
      </c>
      <c r="B98" s="54" t="s">
        <v>196</v>
      </c>
      <c r="C98" s="31">
        <v>4301052039</v>
      </c>
      <c r="D98" s="564">
        <v>4607091385731</v>
      </c>
      <c r="E98" s="565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70</v>
      </c>
      <c r="X98" s="557">
        <v>540</v>
      </c>
      <c r="Y98" s="558">
        <f>IFERROR(IF(X98="",0,CEILING((X98/$H98),1)*$H98),"")</f>
        <v>540</v>
      </c>
      <c r="Z98" s="36">
        <f>IFERROR(IF(Y98=0,"",ROUNDUP(Y98/H98,0)*0.00651),"")</f>
        <v>1.302</v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>IFERROR(X98*I98/H98,"0")</f>
        <v>590.4</v>
      </c>
      <c r="BN98" s="64">
        <f>IFERROR(Y98*I98/H98,"0")</f>
        <v>590.4</v>
      </c>
      <c r="BO98" s="64">
        <f>IFERROR(1/J98*(X98/H98),"0")</f>
        <v>1.098901098901099</v>
      </c>
      <c r="BP98" s="64">
        <f>IFERROR(1/J98*(Y98/H98),"0")</f>
        <v>1.098901098901099</v>
      </c>
    </row>
    <row r="99" spans="1:68" ht="16.5" customHeight="1" x14ac:dyDescent="0.25">
      <c r="A99" s="54" t="s">
        <v>198</v>
      </c>
      <c r="B99" s="54" t="s">
        <v>199</v>
      </c>
      <c r="C99" s="31">
        <v>4301051438</v>
      </c>
      <c r="D99" s="564">
        <v>4680115880894</v>
      </c>
      <c r="E99" s="565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70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72</v>
      </c>
      <c r="Q100" s="576"/>
      <c r="R100" s="576"/>
      <c r="S100" s="576"/>
      <c r="T100" s="576"/>
      <c r="U100" s="576"/>
      <c r="V100" s="577"/>
      <c r="W100" s="37" t="s">
        <v>73</v>
      </c>
      <c r="X100" s="559">
        <f>IFERROR(X95/H95,"0")+IFERROR(X96/H96,"0")+IFERROR(X97/H97,"0")+IFERROR(X98/H98,"0")+IFERROR(X99/H99,"0")</f>
        <v>237.03703703703704</v>
      </c>
      <c r="Y100" s="559">
        <f>IFERROR(Y95/H95,"0")+IFERROR(Y96/H96,"0")+IFERROR(Y97/H97,"0")+IFERROR(Y98/H98,"0")+IFERROR(Y99/H99,"0")</f>
        <v>238</v>
      </c>
      <c r="Z100" s="559">
        <f>IFERROR(IF(Z95="",0,Z95),"0")+IFERROR(IF(Z96="",0,Z96),"0")+IFERROR(IF(Z97="",0,Z97),"0")+IFERROR(IF(Z98="",0,Z98),"0")+IFERROR(IF(Z99="",0,Z99),"0")</f>
        <v>2.0232399999999999</v>
      </c>
      <c r="AA100" s="560"/>
      <c r="AB100" s="560"/>
      <c r="AC100" s="560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72</v>
      </c>
      <c r="Q101" s="576"/>
      <c r="R101" s="576"/>
      <c r="S101" s="576"/>
      <c r="T101" s="576"/>
      <c r="U101" s="576"/>
      <c r="V101" s="577"/>
      <c r="W101" s="37" t="s">
        <v>70</v>
      </c>
      <c r="X101" s="559">
        <f>IFERROR(SUM(X95:X99),"0")</f>
        <v>840</v>
      </c>
      <c r="Y101" s="559">
        <f>IFERROR(SUM(Y95:Y99),"0")</f>
        <v>847.8</v>
      </c>
      <c r="Z101" s="37"/>
      <c r="AA101" s="560"/>
      <c r="AB101" s="560"/>
      <c r="AC101" s="560"/>
    </row>
    <row r="102" spans="1:68" ht="16.5" customHeight="1" x14ac:dyDescent="0.25">
      <c r="A102" s="580" t="s">
        <v>201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2"/>
      <c r="AB102" s="552"/>
      <c r="AC102" s="552"/>
    </row>
    <row r="103" spans="1:68" ht="14.25" customHeight="1" x14ac:dyDescent="0.25">
      <c r="A103" s="572" t="s">
        <v>103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3"/>
      <c r="AB103" s="553"/>
      <c r="AC103" s="553"/>
    </row>
    <row r="104" spans="1:68" ht="16.5" customHeight="1" x14ac:dyDescent="0.25">
      <c r="A104" s="54" t="s">
        <v>202</v>
      </c>
      <c r="B104" s="54" t="s">
        <v>203</v>
      </c>
      <c r="C104" s="31">
        <v>4301011514</v>
      </c>
      <c r="D104" s="564">
        <v>4680115882133</v>
      </c>
      <c r="E104" s="565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70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205</v>
      </c>
      <c r="B105" s="54" t="s">
        <v>206</v>
      </c>
      <c r="C105" s="31">
        <v>4301011417</v>
      </c>
      <c r="D105" s="564">
        <v>4680115880269</v>
      </c>
      <c r="E105" s="565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111</v>
      </c>
      <c r="L105" s="32"/>
      <c r="M105" s="33" t="s">
        <v>78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70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204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207</v>
      </c>
      <c r="B106" s="54" t="s">
        <v>208</v>
      </c>
      <c r="C106" s="31">
        <v>4301011415</v>
      </c>
      <c r="D106" s="564">
        <v>4680115880429</v>
      </c>
      <c r="E106" s="565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70</v>
      </c>
      <c r="X106" s="557">
        <v>585</v>
      </c>
      <c r="Y106" s="558">
        <f>IFERROR(IF(X106="",0,CEILING((X106/$H106),1)*$H106),"")</f>
        <v>585</v>
      </c>
      <c r="Z106" s="36">
        <f>IFERROR(IF(Y106=0,"",ROUNDUP(Y106/H106,0)*0.00902),"")</f>
        <v>1.1726000000000001</v>
      </c>
      <c r="AA106" s="56"/>
      <c r="AB106" s="57"/>
      <c r="AC106" s="155" t="s">
        <v>204</v>
      </c>
      <c r="AG106" s="64"/>
      <c r="AJ106" s="68"/>
      <c r="AK106" s="68">
        <v>0</v>
      </c>
      <c r="BB106" s="156" t="s">
        <v>1</v>
      </c>
      <c r="BM106" s="64">
        <f>IFERROR(X106*I106/H106,"0")</f>
        <v>612.29999999999995</v>
      </c>
      <c r="BN106" s="64">
        <f>IFERROR(Y106*I106/H106,"0")</f>
        <v>612.29999999999995</v>
      </c>
      <c r="BO106" s="64">
        <f>IFERROR(1/J106*(X106/H106),"0")</f>
        <v>0.98484848484848486</v>
      </c>
      <c r="BP106" s="64">
        <f>IFERROR(1/J106*(Y106/H106),"0")</f>
        <v>0.98484848484848486</v>
      </c>
    </row>
    <row r="107" spans="1:68" ht="16.5" customHeight="1" x14ac:dyDescent="0.25">
      <c r="A107" s="54" t="s">
        <v>209</v>
      </c>
      <c r="B107" s="54" t="s">
        <v>210</v>
      </c>
      <c r="C107" s="31">
        <v>4301011462</v>
      </c>
      <c r="D107" s="564">
        <v>4680115881457</v>
      </c>
      <c r="E107" s="565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70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204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72</v>
      </c>
      <c r="Q108" s="576"/>
      <c r="R108" s="576"/>
      <c r="S108" s="576"/>
      <c r="T108" s="576"/>
      <c r="U108" s="576"/>
      <c r="V108" s="577"/>
      <c r="W108" s="37" t="s">
        <v>73</v>
      </c>
      <c r="X108" s="559">
        <f>IFERROR(X104/H104,"0")+IFERROR(X105/H105,"0")+IFERROR(X106/H106,"0")+IFERROR(X107/H107,"0")</f>
        <v>130</v>
      </c>
      <c r="Y108" s="559">
        <f>IFERROR(Y104/H104,"0")+IFERROR(Y105/H105,"0")+IFERROR(Y106/H106,"0")+IFERROR(Y107/H107,"0")</f>
        <v>130</v>
      </c>
      <c r="Z108" s="559">
        <f>IFERROR(IF(Z104="",0,Z104),"0")+IFERROR(IF(Z105="",0,Z105),"0")+IFERROR(IF(Z106="",0,Z106),"0")+IFERROR(IF(Z107="",0,Z107),"0")</f>
        <v>1.1726000000000001</v>
      </c>
      <c r="AA108" s="560"/>
      <c r="AB108" s="560"/>
      <c r="AC108" s="560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72</v>
      </c>
      <c r="Q109" s="576"/>
      <c r="R109" s="576"/>
      <c r="S109" s="576"/>
      <c r="T109" s="576"/>
      <c r="U109" s="576"/>
      <c r="V109" s="577"/>
      <c r="W109" s="37" t="s">
        <v>70</v>
      </c>
      <c r="X109" s="559">
        <f>IFERROR(SUM(X104:X107),"0")</f>
        <v>585</v>
      </c>
      <c r="Y109" s="559">
        <f>IFERROR(SUM(Y104:Y107),"0")</f>
        <v>585</v>
      </c>
      <c r="Z109" s="37"/>
      <c r="AA109" s="560"/>
      <c r="AB109" s="560"/>
      <c r="AC109" s="560"/>
    </row>
    <row r="110" spans="1:68" ht="14.25" customHeight="1" x14ac:dyDescent="0.25">
      <c r="A110" s="572" t="s">
        <v>137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3"/>
      <c r="AB110" s="553"/>
      <c r="AC110" s="553"/>
    </row>
    <row r="111" spans="1:68" ht="16.5" customHeight="1" x14ac:dyDescent="0.25">
      <c r="A111" s="54" t="s">
        <v>211</v>
      </c>
      <c r="B111" s="54" t="s">
        <v>212</v>
      </c>
      <c r="C111" s="31">
        <v>4301020345</v>
      </c>
      <c r="D111" s="564">
        <v>4680115881488</v>
      </c>
      <c r="E111" s="565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70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213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214</v>
      </c>
      <c r="B112" s="54" t="s">
        <v>215</v>
      </c>
      <c r="C112" s="31">
        <v>4301020346</v>
      </c>
      <c r="D112" s="564">
        <v>4680115882775</v>
      </c>
      <c r="E112" s="565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70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213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216</v>
      </c>
      <c r="B113" s="54" t="s">
        <v>217</v>
      </c>
      <c r="C113" s="31">
        <v>4301020344</v>
      </c>
      <c r="D113" s="564">
        <v>4680115880658</v>
      </c>
      <c r="E113" s="565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70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213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72</v>
      </c>
      <c r="Q114" s="576"/>
      <c r="R114" s="576"/>
      <c r="S114" s="576"/>
      <c r="T114" s="576"/>
      <c r="U114" s="576"/>
      <c r="V114" s="577"/>
      <c r="W114" s="37" t="s">
        <v>73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72</v>
      </c>
      <c r="Q115" s="576"/>
      <c r="R115" s="576"/>
      <c r="S115" s="576"/>
      <c r="T115" s="576"/>
      <c r="U115" s="576"/>
      <c r="V115" s="577"/>
      <c r="W115" s="37" t="s">
        <v>70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customHeight="1" x14ac:dyDescent="0.25">
      <c r="A116" s="572" t="s">
        <v>74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3"/>
      <c r="AB116" s="553"/>
      <c r="AC116" s="553"/>
    </row>
    <row r="117" spans="1:68" ht="16.5" customHeight="1" x14ac:dyDescent="0.25">
      <c r="A117" s="54" t="s">
        <v>218</v>
      </c>
      <c r="B117" s="54" t="s">
        <v>219</v>
      </c>
      <c r="C117" s="31">
        <v>4301051724</v>
      </c>
      <c r="D117" s="564">
        <v>4607091385168</v>
      </c>
      <c r="E117" s="565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70</v>
      </c>
      <c r="X117" s="557">
        <v>600</v>
      </c>
      <c r="Y117" s="558">
        <f>IFERROR(IF(X117="",0,CEILING((X117/$H117),1)*$H117),"")</f>
        <v>607.5</v>
      </c>
      <c r="Z117" s="36">
        <f>IFERROR(IF(Y117=0,"",ROUNDUP(Y117/H117,0)*0.01898),"")</f>
        <v>1.4235</v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637.99999999999989</v>
      </c>
      <c r="BN117" s="64">
        <f>IFERROR(Y117*I117/H117,"0")</f>
        <v>645.97500000000002</v>
      </c>
      <c r="BO117" s="64">
        <f>IFERROR(1/J117*(X117/H117),"0")</f>
        <v>1.1574074074074074</v>
      </c>
      <c r="BP117" s="64">
        <f>IFERROR(1/J117*(Y117/H117),"0")</f>
        <v>1.171875</v>
      </c>
    </row>
    <row r="118" spans="1:68" ht="27" customHeight="1" x14ac:dyDescent="0.25">
      <c r="A118" s="54" t="s">
        <v>221</v>
      </c>
      <c r="B118" s="54" t="s">
        <v>222</v>
      </c>
      <c r="C118" s="31">
        <v>4301051730</v>
      </c>
      <c r="D118" s="564">
        <v>4607091383256</v>
      </c>
      <c r="E118" s="565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70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220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223</v>
      </c>
      <c r="B119" s="54" t="s">
        <v>224</v>
      </c>
      <c r="C119" s="31">
        <v>4301051721</v>
      </c>
      <c r="D119" s="564">
        <v>4607091385748</v>
      </c>
      <c r="E119" s="565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70</v>
      </c>
      <c r="X119" s="557">
        <v>450</v>
      </c>
      <c r="Y119" s="558">
        <f>IFERROR(IF(X119="",0,CEILING((X119/$H119),1)*$H119),"")</f>
        <v>450.90000000000003</v>
      </c>
      <c r="Z119" s="36">
        <f>IFERROR(IF(Y119=0,"",ROUNDUP(Y119/H119,0)*0.00651),"")</f>
        <v>1.08717</v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492</v>
      </c>
      <c r="BN119" s="64">
        <f>IFERROR(Y119*I119/H119,"0")</f>
        <v>492.98399999999998</v>
      </c>
      <c r="BO119" s="64">
        <f>IFERROR(1/J119*(X119/H119),"0")</f>
        <v>0.91575091575091572</v>
      </c>
      <c r="BP119" s="64">
        <f>IFERROR(1/J119*(Y119/H119),"0")</f>
        <v>0.91758241758241765</v>
      </c>
    </row>
    <row r="120" spans="1:68" ht="16.5" customHeight="1" x14ac:dyDescent="0.25">
      <c r="A120" s="54" t="s">
        <v>225</v>
      </c>
      <c r="B120" s="54" t="s">
        <v>226</v>
      </c>
      <c r="C120" s="31">
        <v>4301051740</v>
      </c>
      <c r="D120" s="564">
        <v>4680115884533</v>
      </c>
      <c r="E120" s="565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70</v>
      </c>
      <c r="X120" s="557">
        <v>24</v>
      </c>
      <c r="Y120" s="558">
        <f>IFERROR(IF(X120="",0,CEILING((X120/$H120),1)*$H120),"")</f>
        <v>25.2</v>
      </c>
      <c r="Z120" s="36">
        <f>IFERROR(IF(Y120=0,"",ROUNDUP(Y120/H120,0)*0.00651),"")</f>
        <v>9.1139999999999999E-2</v>
      </c>
      <c r="AA120" s="56"/>
      <c r="AB120" s="57"/>
      <c r="AC120" s="171" t="s">
        <v>227</v>
      </c>
      <c r="AG120" s="64"/>
      <c r="AJ120" s="68"/>
      <c r="AK120" s="68">
        <v>0</v>
      </c>
      <c r="BB120" s="172" t="s">
        <v>1</v>
      </c>
      <c r="BM120" s="64">
        <f>IFERROR(X120*I120/H120,"0")</f>
        <v>26.4</v>
      </c>
      <c r="BN120" s="64">
        <f>IFERROR(Y120*I120/H120,"0")</f>
        <v>27.72</v>
      </c>
      <c r="BO120" s="64">
        <f>IFERROR(1/J120*(X120/H120),"0")</f>
        <v>7.3260073260073263E-2</v>
      </c>
      <c r="BP120" s="64">
        <f>IFERROR(1/J120*(Y120/H120),"0")</f>
        <v>7.6923076923076927E-2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72</v>
      </c>
      <c r="Q121" s="576"/>
      <c r="R121" s="576"/>
      <c r="S121" s="576"/>
      <c r="T121" s="576"/>
      <c r="U121" s="576"/>
      <c r="V121" s="577"/>
      <c r="W121" s="37" t="s">
        <v>73</v>
      </c>
      <c r="X121" s="559">
        <f>IFERROR(X117/H117,"0")+IFERROR(X118/H118,"0")+IFERROR(X119/H119,"0")+IFERROR(X120/H120,"0")</f>
        <v>254.07407407407408</v>
      </c>
      <c r="Y121" s="559">
        <f>IFERROR(Y117/H117,"0")+IFERROR(Y118/H118,"0")+IFERROR(Y119/H119,"0")+IFERROR(Y120/H120,"0")</f>
        <v>256</v>
      </c>
      <c r="Z121" s="559">
        <f>IFERROR(IF(Z117="",0,Z117),"0")+IFERROR(IF(Z118="",0,Z118),"0")+IFERROR(IF(Z119="",0,Z119),"0")+IFERROR(IF(Z120="",0,Z120),"0")</f>
        <v>2.6018100000000004</v>
      </c>
      <c r="AA121" s="560"/>
      <c r="AB121" s="560"/>
      <c r="AC121" s="560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72</v>
      </c>
      <c r="Q122" s="576"/>
      <c r="R122" s="576"/>
      <c r="S122" s="576"/>
      <c r="T122" s="576"/>
      <c r="U122" s="576"/>
      <c r="V122" s="577"/>
      <c r="W122" s="37" t="s">
        <v>70</v>
      </c>
      <c r="X122" s="559">
        <f>IFERROR(SUM(X117:X120),"0")</f>
        <v>1074</v>
      </c>
      <c r="Y122" s="559">
        <f>IFERROR(SUM(Y117:Y120),"0")</f>
        <v>1083.6000000000001</v>
      </c>
      <c r="Z122" s="37"/>
      <c r="AA122" s="560"/>
      <c r="AB122" s="560"/>
      <c r="AC122" s="560"/>
    </row>
    <row r="123" spans="1:68" ht="14.25" customHeight="1" x14ac:dyDescent="0.25">
      <c r="A123" s="572" t="s">
        <v>172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3"/>
      <c r="AB123" s="553"/>
      <c r="AC123" s="553"/>
    </row>
    <row r="124" spans="1:68" ht="27" customHeight="1" x14ac:dyDescent="0.25">
      <c r="A124" s="54" t="s">
        <v>228</v>
      </c>
      <c r="B124" s="54" t="s">
        <v>229</v>
      </c>
      <c r="C124" s="31">
        <v>4301060357</v>
      </c>
      <c r="D124" s="564">
        <v>4680115882652</v>
      </c>
      <c r="E124" s="565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70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230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231</v>
      </c>
      <c r="B125" s="54" t="s">
        <v>232</v>
      </c>
      <c r="C125" s="31">
        <v>4301060317</v>
      </c>
      <c r="D125" s="564">
        <v>4680115880238</v>
      </c>
      <c r="E125" s="565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70</v>
      </c>
      <c r="X125" s="557">
        <v>19.8</v>
      </c>
      <c r="Y125" s="558">
        <f>IFERROR(IF(X125="",0,CEILING((X125/$H125),1)*$H125),"")</f>
        <v>19.8</v>
      </c>
      <c r="Z125" s="36">
        <f>IFERROR(IF(Y125=0,"",ROUNDUP(Y125/H125,0)*0.00651),"")</f>
        <v>6.5100000000000005E-2</v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22.380000000000003</v>
      </c>
      <c r="BN125" s="64">
        <f>IFERROR(Y125*I125/H125,"0")</f>
        <v>22.380000000000003</v>
      </c>
      <c r="BO125" s="64">
        <f>IFERROR(1/J125*(X125/H125),"0")</f>
        <v>5.4945054945054951E-2</v>
      </c>
      <c r="BP125" s="64">
        <f>IFERROR(1/J125*(Y125/H125),"0")</f>
        <v>5.4945054945054951E-2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72</v>
      </c>
      <c r="Q126" s="576"/>
      <c r="R126" s="576"/>
      <c r="S126" s="576"/>
      <c r="T126" s="576"/>
      <c r="U126" s="576"/>
      <c r="V126" s="577"/>
      <c r="W126" s="37" t="s">
        <v>73</v>
      </c>
      <c r="X126" s="559">
        <f>IFERROR(X124/H124,"0")+IFERROR(X125/H125,"0")</f>
        <v>10</v>
      </c>
      <c r="Y126" s="559">
        <f>IFERROR(Y124/H124,"0")+IFERROR(Y125/H125,"0")</f>
        <v>10</v>
      </c>
      <c r="Z126" s="559">
        <f>IFERROR(IF(Z124="",0,Z124),"0")+IFERROR(IF(Z125="",0,Z125),"0")</f>
        <v>6.5100000000000005E-2</v>
      </c>
      <c r="AA126" s="560"/>
      <c r="AB126" s="560"/>
      <c r="AC126" s="560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72</v>
      </c>
      <c r="Q127" s="576"/>
      <c r="R127" s="576"/>
      <c r="S127" s="576"/>
      <c r="T127" s="576"/>
      <c r="U127" s="576"/>
      <c r="V127" s="577"/>
      <c r="W127" s="37" t="s">
        <v>70</v>
      </c>
      <c r="X127" s="559">
        <f>IFERROR(SUM(X124:X125),"0")</f>
        <v>19.8</v>
      </c>
      <c r="Y127" s="559">
        <f>IFERROR(SUM(Y124:Y125),"0")</f>
        <v>19.8</v>
      </c>
      <c r="Z127" s="37"/>
      <c r="AA127" s="560"/>
      <c r="AB127" s="560"/>
      <c r="AC127" s="560"/>
    </row>
    <row r="128" spans="1:68" ht="16.5" customHeight="1" x14ac:dyDescent="0.25">
      <c r="A128" s="580" t="s">
        <v>234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2"/>
      <c r="AB128" s="552"/>
      <c r="AC128" s="552"/>
    </row>
    <row r="129" spans="1:68" ht="14.25" customHeight="1" x14ac:dyDescent="0.25">
      <c r="A129" s="572" t="s">
        <v>103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3"/>
      <c r="AB129" s="553"/>
      <c r="AC129" s="553"/>
    </row>
    <row r="130" spans="1:68" ht="27" customHeight="1" x14ac:dyDescent="0.25">
      <c r="A130" s="54" t="s">
        <v>235</v>
      </c>
      <c r="B130" s="54" t="s">
        <v>236</v>
      </c>
      <c r="C130" s="31">
        <v>4301011562</v>
      </c>
      <c r="D130" s="564">
        <v>4680115882577</v>
      </c>
      <c r="E130" s="565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70</v>
      </c>
      <c r="X130" s="557">
        <v>80</v>
      </c>
      <c r="Y130" s="558">
        <f>IFERROR(IF(X130="",0,CEILING((X130/$H130),1)*$H130),"")</f>
        <v>80</v>
      </c>
      <c r="Z130" s="36">
        <f>IFERROR(IF(Y130=0,"",ROUNDUP(Y130/H130,0)*0.00651),"")</f>
        <v>0.16275000000000001</v>
      </c>
      <c r="AA130" s="56"/>
      <c r="AB130" s="57"/>
      <c r="AC130" s="177" t="s">
        <v>237</v>
      </c>
      <c r="AG130" s="64"/>
      <c r="AJ130" s="68"/>
      <c r="AK130" s="68">
        <v>0</v>
      </c>
      <c r="BB130" s="178" t="s">
        <v>1</v>
      </c>
      <c r="BM130" s="64">
        <f>IFERROR(X130*I130/H130,"0")</f>
        <v>84.499999999999986</v>
      </c>
      <c r="BN130" s="64">
        <f>IFERROR(Y130*I130/H130,"0")</f>
        <v>84.499999999999986</v>
      </c>
      <c r="BO130" s="64">
        <f>IFERROR(1/J130*(X130/H130),"0")</f>
        <v>0.13736263736263737</v>
      </c>
      <c r="BP130" s="64">
        <f>IFERROR(1/J130*(Y130/H130),"0")</f>
        <v>0.13736263736263737</v>
      </c>
    </row>
    <row r="131" spans="1:68" ht="27" customHeight="1" x14ac:dyDescent="0.25">
      <c r="A131" s="54" t="s">
        <v>235</v>
      </c>
      <c r="B131" s="54" t="s">
        <v>238</v>
      </c>
      <c r="C131" s="31">
        <v>4301011564</v>
      </c>
      <c r="D131" s="564">
        <v>4680115882577</v>
      </c>
      <c r="E131" s="565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70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237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72</v>
      </c>
      <c r="Q132" s="576"/>
      <c r="R132" s="576"/>
      <c r="S132" s="576"/>
      <c r="T132" s="576"/>
      <c r="U132" s="576"/>
      <c r="V132" s="577"/>
      <c r="W132" s="37" t="s">
        <v>73</v>
      </c>
      <c r="X132" s="559">
        <f>IFERROR(X130/H130,"0")+IFERROR(X131/H131,"0")</f>
        <v>25</v>
      </c>
      <c r="Y132" s="559">
        <f>IFERROR(Y130/H130,"0")+IFERROR(Y131/H131,"0")</f>
        <v>25</v>
      </c>
      <c r="Z132" s="559">
        <f>IFERROR(IF(Z130="",0,Z130),"0")+IFERROR(IF(Z131="",0,Z131),"0")</f>
        <v>0.16275000000000001</v>
      </c>
      <c r="AA132" s="560"/>
      <c r="AB132" s="560"/>
      <c r="AC132" s="560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72</v>
      </c>
      <c r="Q133" s="576"/>
      <c r="R133" s="576"/>
      <c r="S133" s="576"/>
      <c r="T133" s="576"/>
      <c r="U133" s="576"/>
      <c r="V133" s="577"/>
      <c r="W133" s="37" t="s">
        <v>70</v>
      </c>
      <c r="X133" s="559">
        <f>IFERROR(SUM(X130:X131),"0")</f>
        <v>80</v>
      </c>
      <c r="Y133" s="559">
        <f>IFERROR(SUM(Y130:Y131),"0")</f>
        <v>80</v>
      </c>
      <c r="Z133" s="37"/>
      <c r="AA133" s="560"/>
      <c r="AB133" s="560"/>
      <c r="AC133" s="560"/>
    </row>
    <row r="134" spans="1:68" ht="14.25" customHeight="1" x14ac:dyDescent="0.25">
      <c r="A134" s="572" t="s">
        <v>64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3"/>
      <c r="AB134" s="553"/>
      <c r="AC134" s="553"/>
    </row>
    <row r="135" spans="1:68" ht="27" customHeight="1" x14ac:dyDescent="0.25">
      <c r="A135" s="54" t="s">
        <v>239</v>
      </c>
      <c r="B135" s="54" t="s">
        <v>240</v>
      </c>
      <c r="C135" s="31">
        <v>4301031235</v>
      </c>
      <c r="D135" s="564">
        <v>4680115883444</v>
      </c>
      <c r="E135" s="565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70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241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239</v>
      </c>
      <c r="B136" s="54" t="s">
        <v>242</v>
      </c>
      <c r="C136" s="31">
        <v>4301031234</v>
      </c>
      <c r="D136" s="564">
        <v>4680115883444</v>
      </c>
      <c r="E136" s="565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70</v>
      </c>
      <c r="X136" s="557">
        <v>56</v>
      </c>
      <c r="Y136" s="558">
        <f>IFERROR(IF(X136="",0,CEILING((X136/$H136),1)*$H136),"")</f>
        <v>56</v>
      </c>
      <c r="Z136" s="36">
        <f>IFERROR(IF(Y136=0,"",ROUNDUP(Y136/H136,0)*0.00651),"")</f>
        <v>0.13020000000000001</v>
      </c>
      <c r="AA136" s="56"/>
      <c r="AB136" s="57"/>
      <c r="AC136" s="183" t="s">
        <v>241</v>
      </c>
      <c r="AG136" s="64"/>
      <c r="AJ136" s="68"/>
      <c r="AK136" s="68">
        <v>0</v>
      </c>
      <c r="BB136" s="184" t="s">
        <v>1</v>
      </c>
      <c r="BM136" s="64">
        <f>IFERROR(X136*I136/H136,"0")</f>
        <v>61.36</v>
      </c>
      <c r="BN136" s="64">
        <f>IFERROR(Y136*I136/H136,"0")</f>
        <v>61.36</v>
      </c>
      <c r="BO136" s="64">
        <f>IFERROR(1/J136*(X136/H136),"0")</f>
        <v>0.1098901098901099</v>
      </c>
      <c r="BP136" s="64">
        <f>IFERROR(1/J136*(Y136/H136),"0")</f>
        <v>0.1098901098901099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72</v>
      </c>
      <c r="Q137" s="576"/>
      <c r="R137" s="576"/>
      <c r="S137" s="576"/>
      <c r="T137" s="576"/>
      <c r="U137" s="576"/>
      <c r="V137" s="577"/>
      <c r="W137" s="37" t="s">
        <v>73</v>
      </c>
      <c r="X137" s="559">
        <f>IFERROR(X135/H135,"0")+IFERROR(X136/H136,"0")</f>
        <v>20</v>
      </c>
      <c r="Y137" s="559">
        <f>IFERROR(Y135/H135,"0")+IFERROR(Y136/H136,"0")</f>
        <v>20</v>
      </c>
      <c r="Z137" s="559">
        <f>IFERROR(IF(Z135="",0,Z135),"0")+IFERROR(IF(Z136="",0,Z136),"0")</f>
        <v>0.13020000000000001</v>
      </c>
      <c r="AA137" s="560"/>
      <c r="AB137" s="560"/>
      <c r="AC137" s="560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72</v>
      </c>
      <c r="Q138" s="576"/>
      <c r="R138" s="576"/>
      <c r="S138" s="576"/>
      <c r="T138" s="576"/>
      <c r="U138" s="576"/>
      <c r="V138" s="577"/>
      <c r="W138" s="37" t="s">
        <v>70</v>
      </c>
      <c r="X138" s="559">
        <f>IFERROR(SUM(X135:X136),"0")</f>
        <v>56</v>
      </c>
      <c r="Y138" s="559">
        <f>IFERROR(SUM(Y135:Y136),"0")</f>
        <v>56</v>
      </c>
      <c r="Z138" s="37"/>
      <c r="AA138" s="560"/>
      <c r="AB138" s="560"/>
      <c r="AC138" s="560"/>
    </row>
    <row r="139" spans="1:68" ht="14.25" customHeight="1" x14ac:dyDescent="0.25">
      <c r="A139" s="572" t="s">
        <v>74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3"/>
      <c r="AB139" s="553"/>
      <c r="AC139" s="553"/>
    </row>
    <row r="140" spans="1:68" ht="16.5" customHeight="1" x14ac:dyDescent="0.25">
      <c r="A140" s="54" t="s">
        <v>243</v>
      </c>
      <c r="B140" s="54" t="s">
        <v>244</v>
      </c>
      <c r="C140" s="31">
        <v>4301051477</v>
      </c>
      <c r="D140" s="564">
        <v>4680115882584</v>
      </c>
      <c r="E140" s="565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70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237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243</v>
      </c>
      <c r="B141" s="54" t="s">
        <v>245</v>
      </c>
      <c r="C141" s="31">
        <v>4301051476</v>
      </c>
      <c r="D141" s="564">
        <v>4680115882584</v>
      </c>
      <c r="E141" s="565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70</v>
      </c>
      <c r="X141" s="557">
        <v>99</v>
      </c>
      <c r="Y141" s="558">
        <f>IFERROR(IF(X141="",0,CEILING((X141/$H141),1)*$H141),"")</f>
        <v>100.32000000000001</v>
      </c>
      <c r="Z141" s="36">
        <f>IFERROR(IF(Y141=0,"",ROUNDUP(Y141/H141,0)*0.00651),"")</f>
        <v>0.24738000000000002</v>
      </c>
      <c r="AA141" s="56"/>
      <c r="AB141" s="57"/>
      <c r="AC141" s="187" t="s">
        <v>237</v>
      </c>
      <c r="AG141" s="64"/>
      <c r="AJ141" s="68"/>
      <c r="AK141" s="68">
        <v>0</v>
      </c>
      <c r="BB141" s="188" t="s">
        <v>1</v>
      </c>
      <c r="BM141" s="64">
        <f>IFERROR(X141*I141/H141,"0")</f>
        <v>109.05</v>
      </c>
      <c r="BN141" s="64">
        <f>IFERROR(Y141*I141/H141,"0")</f>
        <v>110.504</v>
      </c>
      <c r="BO141" s="64">
        <f>IFERROR(1/J141*(X141/H141),"0")</f>
        <v>0.20604395604395606</v>
      </c>
      <c r="BP141" s="64">
        <f>IFERROR(1/J141*(Y141/H141),"0")</f>
        <v>0.2087912087912088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72</v>
      </c>
      <c r="Q142" s="576"/>
      <c r="R142" s="576"/>
      <c r="S142" s="576"/>
      <c r="T142" s="576"/>
      <c r="U142" s="576"/>
      <c r="V142" s="577"/>
      <c r="W142" s="37" t="s">
        <v>73</v>
      </c>
      <c r="X142" s="559">
        <f>IFERROR(X140/H140,"0")+IFERROR(X141/H141,"0")</f>
        <v>37.5</v>
      </c>
      <c r="Y142" s="559">
        <f>IFERROR(Y140/H140,"0")+IFERROR(Y141/H141,"0")</f>
        <v>38</v>
      </c>
      <c r="Z142" s="559">
        <f>IFERROR(IF(Z140="",0,Z140),"0")+IFERROR(IF(Z141="",0,Z141),"0")</f>
        <v>0.24738000000000002</v>
      </c>
      <c r="AA142" s="560"/>
      <c r="AB142" s="560"/>
      <c r="AC142" s="560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72</v>
      </c>
      <c r="Q143" s="576"/>
      <c r="R143" s="576"/>
      <c r="S143" s="576"/>
      <c r="T143" s="576"/>
      <c r="U143" s="576"/>
      <c r="V143" s="577"/>
      <c r="W143" s="37" t="s">
        <v>70</v>
      </c>
      <c r="X143" s="559">
        <f>IFERROR(SUM(X140:X141),"0")</f>
        <v>99</v>
      </c>
      <c r="Y143" s="559">
        <f>IFERROR(SUM(Y140:Y141),"0")</f>
        <v>100.32000000000001</v>
      </c>
      <c r="Z143" s="37"/>
      <c r="AA143" s="560"/>
      <c r="AB143" s="560"/>
      <c r="AC143" s="560"/>
    </row>
    <row r="144" spans="1:68" ht="16.5" customHeight="1" x14ac:dyDescent="0.25">
      <c r="A144" s="580" t="s">
        <v>101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2"/>
      <c r="AB144" s="552"/>
      <c r="AC144" s="552"/>
    </row>
    <row r="145" spans="1:68" ht="14.25" customHeight="1" x14ac:dyDescent="0.25">
      <c r="A145" s="572" t="s">
        <v>103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3"/>
      <c r="AB145" s="553"/>
      <c r="AC145" s="553"/>
    </row>
    <row r="146" spans="1:68" ht="27" customHeight="1" x14ac:dyDescent="0.25">
      <c r="A146" s="54" t="s">
        <v>246</v>
      </c>
      <c r="B146" s="54" t="s">
        <v>247</v>
      </c>
      <c r="C146" s="31">
        <v>4301011705</v>
      </c>
      <c r="D146" s="564">
        <v>4607091384604</v>
      </c>
      <c r="E146" s="565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70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248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72</v>
      </c>
      <c r="Q147" s="576"/>
      <c r="R147" s="576"/>
      <c r="S147" s="576"/>
      <c r="T147" s="576"/>
      <c r="U147" s="576"/>
      <c r="V147" s="577"/>
      <c r="W147" s="37" t="s">
        <v>73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72</v>
      </c>
      <c r="Q148" s="576"/>
      <c r="R148" s="576"/>
      <c r="S148" s="576"/>
      <c r="T148" s="576"/>
      <c r="U148" s="576"/>
      <c r="V148" s="577"/>
      <c r="W148" s="37" t="s">
        <v>70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72" t="s">
        <v>64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3"/>
      <c r="AB149" s="553"/>
      <c r="AC149" s="553"/>
    </row>
    <row r="150" spans="1:68" ht="16.5" customHeight="1" x14ac:dyDescent="0.25">
      <c r="A150" s="54" t="s">
        <v>249</v>
      </c>
      <c r="B150" s="54" t="s">
        <v>250</v>
      </c>
      <c r="C150" s="31">
        <v>4301030895</v>
      </c>
      <c r="D150" s="564">
        <v>4607091387667</v>
      </c>
      <c r="E150" s="565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70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252</v>
      </c>
      <c r="B151" s="54" t="s">
        <v>253</v>
      </c>
      <c r="C151" s="31">
        <v>4301030961</v>
      </c>
      <c r="D151" s="564">
        <v>4607091387636</v>
      </c>
      <c r="E151" s="565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70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255</v>
      </c>
      <c r="B152" s="54" t="s">
        <v>256</v>
      </c>
      <c r="C152" s="31">
        <v>4301030963</v>
      </c>
      <c r="D152" s="564">
        <v>4607091382426</v>
      </c>
      <c r="E152" s="565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70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72</v>
      </c>
      <c r="Q153" s="576"/>
      <c r="R153" s="576"/>
      <c r="S153" s="576"/>
      <c r="T153" s="576"/>
      <c r="U153" s="576"/>
      <c r="V153" s="577"/>
      <c r="W153" s="37" t="s">
        <v>73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72</v>
      </c>
      <c r="Q154" s="576"/>
      <c r="R154" s="576"/>
      <c r="S154" s="576"/>
      <c r="T154" s="576"/>
      <c r="U154" s="576"/>
      <c r="V154" s="577"/>
      <c r="W154" s="37" t="s">
        <v>70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46" t="s">
        <v>258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48"/>
      <c r="AB155" s="48"/>
      <c r="AC155" s="48"/>
    </row>
    <row r="156" spans="1:68" ht="16.5" customHeight="1" x14ac:dyDescent="0.25">
      <c r="A156" s="580" t="s">
        <v>259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2"/>
      <c r="AB156" s="552"/>
      <c r="AC156" s="552"/>
    </row>
    <row r="157" spans="1:68" ht="14.25" customHeight="1" x14ac:dyDescent="0.25">
      <c r="A157" s="572" t="s">
        <v>137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3"/>
      <c r="AB157" s="553"/>
      <c r="AC157" s="553"/>
    </row>
    <row r="158" spans="1:68" ht="27" customHeight="1" x14ac:dyDescent="0.25">
      <c r="A158" s="54" t="s">
        <v>260</v>
      </c>
      <c r="B158" s="54" t="s">
        <v>261</v>
      </c>
      <c r="C158" s="31">
        <v>4301020323</v>
      </c>
      <c r="D158" s="564">
        <v>4680115886223</v>
      </c>
      <c r="E158" s="565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70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262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72</v>
      </c>
      <c r="Q159" s="576"/>
      <c r="R159" s="576"/>
      <c r="S159" s="576"/>
      <c r="T159" s="576"/>
      <c r="U159" s="576"/>
      <c r="V159" s="577"/>
      <c r="W159" s="37" t="s">
        <v>73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72</v>
      </c>
      <c r="Q160" s="576"/>
      <c r="R160" s="576"/>
      <c r="S160" s="576"/>
      <c r="T160" s="576"/>
      <c r="U160" s="576"/>
      <c r="V160" s="577"/>
      <c r="W160" s="37" t="s">
        <v>70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customHeight="1" x14ac:dyDescent="0.25">
      <c r="A161" s="572" t="s">
        <v>64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3"/>
      <c r="AB161" s="553"/>
      <c r="AC161" s="553"/>
    </row>
    <row r="162" spans="1:68" ht="27" customHeight="1" x14ac:dyDescent="0.25">
      <c r="A162" s="54" t="s">
        <v>263</v>
      </c>
      <c r="B162" s="54" t="s">
        <v>264</v>
      </c>
      <c r="C162" s="31">
        <v>4301031191</v>
      </c>
      <c r="D162" s="564">
        <v>4680115880993</v>
      </c>
      <c r="E162" s="565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70</v>
      </c>
      <c r="X162" s="557">
        <v>250</v>
      </c>
      <c r="Y162" s="558">
        <f t="shared" ref="Y162:Y170" si="16">IFERROR(IF(X162="",0,CEILING((X162/$H162),1)*$H162),"")</f>
        <v>252</v>
      </c>
      <c r="Z162" s="36">
        <f>IFERROR(IF(Y162=0,"",ROUNDUP(Y162/H162,0)*0.00902),"")</f>
        <v>0.54120000000000001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266.07142857142856</v>
      </c>
      <c r="BN162" s="64">
        <f t="shared" ref="BN162:BN170" si="18">IFERROR(Y162*I162/H162,"0")</f>
        <v>268.19999999999993</v>
      </c>
      <c r="BO162" s="64">
        <f t="shared" ref="BO162:BO170" si="19">IFERROR(1/J162*(X162/H162),"0")</f>
        <v>0.45093795093795092</v>
      </c>
      <c r="BP162" s="64">
        <f t="shared" ref="BP162:BP170" si="20">IFERROR(1/J162*(Y162/H162),"0")</f>
        <v>0.45454545454545459</v>
      </c>
    </row>
    <row r="163" spans="1:68" ht="27" customHeight="1" x14ac:dyDescent="0.25">
      <c r="A163" s="54" t="s">
        <v>266</v>
      </c>
      <c r="B163" s="54" t="s">
        <v>267</v>
      </c>
      <c r="C163" s="31">
        <v>4301031204</v>
      </c>
      <c r="D163" s="564">
        <v>4680115881761</v>
      </c>
      <c r="E163" s="565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70</v>
      </c>
      <c r="X163" s="557">
        <v>30</v>
      </c>
      <c r="Y163" s="558">
        <f t="shared" si="16"/>
        <v>33.6</v>
      </c>
      <c r="Z163" s="36">
        <f>IFERROR(IF(Y163=0,"",ROUNDUP(Y163/H163,0)*0.00902),"")</f>
        <v>7.2160000000000002E-2</v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si="17"/>
        <v>31.928571428571427</v>
      </c>
      <c r="BN163" s="64">
        <f t="shared" si="18"/>
        <v>35.76</v>
      </c>
      <c r="BO163" s="64">
        <f t="shared" si="19"/>
        <v>5.4112554112554112E-2</v>
      </c>
      <c r="BP163" s="64">
        <f t="shared" si="20"/>
        <v>6.0606060606060608E-2</v>
      </c>
    </row>
    <row r="164" spans="1:68" ht="27" customHeight="1" x14ac:dyDescent="0.25">
      <c r="A164" s="54" t="s">
        <v>269</v>
      </c>
      <c r="B164" s="54" t="s">
        <v>270</v>
      </c>
      <c r="C164" s="31">
        <v>4301031201</v>
      </c>
      <c r="D164" s="564">
        <v>4680115881563</v>
      </c>
      <c r="E164" s="565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70</v>
      </c>
      <c r="X164" s="557">
        <v>70</v>
      </c>
      <c r="Y164" s="558">
        <f t="shared" si="16"/>
        <v>71.400000000000006</v>
      </c>
      <c r="Z164" s="36">
        <f>IFERROR(IF(Y164=0,"",ROUNDUP(Y164/H164,0)*0.00902),"")</f>
        <v>0.15334</v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7"/>
        <v>73.5</v>
      </c>
      <c r="BN164" s="64">
        <f t="shared" si="18"/>
        <v>74.97</v>
      </c>
      <c r="BO164" s="64">
        <f t="shared" si="19"/>
        <v>0.12626262626262624</v>
      </c>
      <c r="BP164" s="64">
        <f t="shared" si="20"/>
        <v>0.12878787878787878</v>
      </c>
    </row>
    <row r="165" spans="1:68" ht="27" customHeight="1" x14ac:dyDescent="0.25">
      <c r="A165" s="54" t="s">
        <v>272</v>
      </c>
      <c r="B165" s="54" t="s">
        <v>273</v>
      </c>
      <c r="C165" s="31">
        <v>4301031199</v>
      </c>
      <c r="D165" s="564">
        <v>4680115880986</v>
      </c>
      <c r="E165" s="565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70</v>
      </c>
      <c r="X165" s="557">
        <v>105</v>
      </c>
      <c r="Y165" s="558">
        <f t="shared" si="16"/>
        <v>105</v>
      </c>
      <c r="Z165" s="36">
        <f>IFERROR(IF(Y165=0,"",ROUNDUP(Y165/H165,0)*0.00502),"")</f>
        <v>0.251</v>
      </c>
      <c r="AA165" s="56"/>
      <c r="AB165" s="57"/>
      <c r="AC165" s="205" t="s">
        <v>265</v>
      </c>
      <c r="AG165" s="64"/>
      <c r="AJ165" s="68"/>
      <c r="AK165" s="68">
        <v>0</v>
      </c>
      <c r="BB165" s="206" t="s">
        <v>1</v>
      </c>
      <c r="BM165" s="64">
        <f t="shared" si="17"/>
        <v>111.5</v>
      </c>
      <c r="BN165" s="64">
        <f t="shared" si="18"/>
        <v>111.5</v>
      </c>
      <c r="BO165" s="64">
        <f t="shared" si="19"/>
        <v>0.21367521367521369</v>
      </c>
      <c r="BP165" s="64">
        <f t="shared" si="20"/>
        <v>0.21367521367521369</v>
      </c>
    </row>
    <row r="166" spans="1:68" ht="27" customHeight="1" x14ac:dyDescent="0.25">
      <c r="A166" s="54" t="s">
        <v>274</v>
      </c>
      <c r="B166" s="54" t="s">
        <v>275</v>
      </c>
      <c r="C166" s="31">
        <v>4301031205</v>
      </c>
      <c r="D166" s="564">
        <v>4680115881785</v>
      </c>
      <c r="E166" s="565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70</v>
      </c>
      <c r="X166" s="557">
        <v>105</v>
      </c>
      <c r="Y166" s="558">
        <f t="shared" si="16"/>
        <v>105</v>
      </c>
      <c r="Z166" s="36">
        <f>IFERROR(IF(Y166=0,"",ROUNDUP(Y166/H166,0)*0.00502),"")</f>
        <v>0.251</v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7"/>
        <v>111.5</v>
      </c>
      <c r="BN166" s="64">
        <f t="shared" si="18"/>
        <v>111.5</v>
      </c>
      <c r="BO166" s="64">
        <f t="shared" si="19"/>
        <v>0.21367521367521369</v>
      </c>
      <c r="BP166" s="64">
        <f t="shared" si="20"/>
        <v>0.21367521367521369</v>
      </c>
    </row>
    <row r="167" spans="1:68" ht="27" customHeight="1" x14ac:dyDescent="0.25">
      <c r="A167" s="54" t="s">
        <v>276</v>
      </c>
      <c r="B167" s="54" t="s">
        <v>277</v>
      </c>
      <c r="C167" s="31">
        <v>4301031399</v>
      </c>
      <c r="D167" s="564">
        <v>4680115886537</v>
      </c>
      <c r="E167" s="565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70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279</v>
      </c>
      <c r="B168" s="54" t="s">
        <v>280</v>
      </c>
      <c r="C168" s="31">
        <v>4301031202</v>
      </c>
      <c r="D168" s="564">
        <v>4680115881679</v>
      </c>
      <c r="E168" s="565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70</v>
      </c>
      <c r="X168" s="557">
        <v>210</v>
      </c>
      <c r="Y168" s="558">
        <f t="shared" si="16"/>
        <v>210</v>
      </c>
      <c r="Z168" s="36">
        <f>IFERROR(IF(Y168=0,"",ROUNDUP(Y168/H168,0)*0.00502),"")</f>
        <v>0.502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17"/>
        <v>220.00000000000003</v>
      </c>
      <c r="BN168" s="64">
        <f t="shared" si="18"/>
        <v>220.00000000000003</v>
      </c>
      <c r="BO168" s="64">
        <f t="shared" si="19"/>
        <v>0.42735042735042739</v>
      </c>
      <c r="BP168" s="64">
        <f t="shared" si="20"/>
        <v>0.42735042735042739</v>
      </c>
    </row>
    <row r="169" spans="1:68" ht="27" customHeight="1" x14ac:dyDescent="0.25">
      <c r="A169" s="54" t="s">
        <v>281</v>
      </c>
      <c r="B169" s="54" t="s">
        <v>282</v>
      </c>
      <c r="C169" s="31">
        <v>4301031158</v>
      </c>
      <c r="D169" s="564">
        <v>4680115880191</v>
      </c>
      <c r="E169" s="565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70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283</v>
      </c>
      <c r="B170" s="54" t="s">
        <v>284</v>
      </c>
      <c r="C170" s="31">
        <v>4301031245</v>
      </c>
      <c r="D170" s="564">
        <v>4680115883963</v>
      </c>
      <c r="E170" s="565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70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72</v>
      </c>
      <c r="Q171" s="576"/>
      <c r="R171" s="576"/>
      <c r="S171" s="576"/>
      <c r="T171" s="576"/>
      <c r="U171" s="576"/>
      <c r="V171" s="577"/>
      <c r="W171" s="37" t="s">
        <v>73</v>
      </c>
      <c r="X171" s="559">
        <f>IFERROR(X162/H162,"0")+IFERROR(X163/H163,"0")+IFERROR(X164/H164,"0")+IFERROR(X165/H165,"0")+IFERROR(X166/H166,"0")+IFERROR(X167/H167,"0")+IFERROR(X168/H168,"0")+IFERROR(X169/H169,"0")+IFERROR(X170/H170,"0")</f>
        <v>283.33333333333331</v>
      </c>
      <c r="Y171" s="559">
        <f>IFERROR(Y162/H162,"0")+IFERROR(Y163/H163,"0")+IFERROR(Y164/H164,"0")+IFERROR(Y165/H165,"0")+IFERROR(Y166/H166,"0")+IFERROR(Y167/H167,"0")+IFERROR(Y168/H168,"0")+IFERROR(Y169/H169,"0")+IFERROR(Y170/H170,"0")</f>
        <v>285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1.7706999999999999</v>
      </c>
      <c r="AA171" s="560"/>
      <c r="AB171" s="560"/>
      <c r="AC171" s="560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72</v>
      </c>
      <c r="Q172" s="576"/>
      <c r="R172" s="576"/>
      <c r="S172" s="576"/>
      <c r="T172" s="576"/>
      <c r="U172" s="576"/>
      <c r="V172" s="577"/>
      <c r="W172" s="37" t="s">
        <v>70</v>
      </c>
      <c r="X172" s="559">
        <f>IFERROR(SUM(X162:X170),"0")</f>
        <v>770</v>
      </c>
      <c r="Y172" s="559">
        <f>IFERROR(SUM(Y162:Y170),"0")</f>
        <v>777</v>
      </c>
      <c r="Z172" s="37"/>
      <c r="AA172" s="560"/>
      <c r="AB172" s="560"/>
      <c r="AC172" s="560"/>
    </row>
    <row r="173" spans="1:68" ht="14.25" customHeight="1" x14ac:dyDescent="0.25">
      <c r="A173" s="572" t="s">
        <v>95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3"/>
      <c r="AB173" s="553"/>
      <c r="AC173" s="553"/>
    </row>
    <row r="174" spans="1:68" ht="27" customHeight="1" x14ac:dyDescent="0.25">
      <c r="A174" s="54" t="s">
        <v>286</v>
      </c>
      <c r="B174" s="54" t="s">
        <v>287</v>
      </c>
      <c r="C174" s="31">
        <v>4301032053</v>
      </c>
      <c r="D174" s="564">
        <v>4680115886780</v>
      </c>
      <c r="E174" s="565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288</v>
      </c>
      <c r="L174" s="32"/>
      <c r="M174" s="33" t="s">
        <v>289</v>
      </c>
      <c r="N174" s="33"/>
      <c r="O174" s="32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70</v>
      </c>
      <c r="X174" s="557">
        <v>7.0000000000000009</v>
      </c>
      <c r="Y174" s="558">
        <f>IFERROR(IF(X174="",0,CEILING((X174/$H174),1)*$H174),"")</f>
        <v>7.5600000000000005</v>
      </c>
      <c r="Z174" s="36">
        <f>IFERROR(IF(Y174=0,"",ROUNDUP(Y174/H174,0)*0.0059),"")</f>
        <v>3.5400000000000001E-2</v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8.0555555555555554</v>
      </c>
      <c r="BN174" s="64">
        <f>IFERROR(Y174*I174/H174,"0")</f>
        <v>8.6999999999999993</v>
      </c>
      <c r="BO174" s="64">
        <f>IFERROR(1/J174*(X174/H174),"0")</f>
        <v>2.5720164609053499E-2</v>
      </c>
      <c r="BP174" s="64">
        <f>IFERROR(1/J174*(Y174/H174),"0")</f>
        <v>2.7777777777777776E-2</v>
      </c>
    </row>
    <row r="175" spans="1:68" ht="27" customHeight="1" x14ac:dyDescent="0.25">
      <c r="A175" s="54" t="s">
        <v>291</v>
      </c>
      <c r="B175" s="54" t="s">
        <v>292</v>
      </c>
      <c r="C175" s="31">
        <v>4301032051</v>
      </c>
      <c r="D175" s="564">
        <v>4680115886742</v>
      </c>
      <c r="E175" s="565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70</v>
      </c>
      <c r="X175" s="557">
        <v>14</v>
      </c>
      <c r="Y175" s="558">
        <f>IFERROR(IF(X175="",0,CEILING((X175/$H175),1)*$H175),"")</f>
        <v>15.120000000000001</v>
      </c>
      <c r="Z175" s="36">
        <f>IFERROR(IF(Y175=0,"",ROUNDUP(Y175/H175,0)*0.0059),"")</f>
        <v>7.0800000000000002E-2</v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16.111111111111111</v>
      </c>
      <c r="BN175" s="64">
        <f>IFERROR(Y175*I175/H175,"0")</f>
        <v>17.399999999999999</v>
      </c>
      <c r="BO175" s="64">
        <f>IFERROR(1/J175*(X175/H175),"0")</f>
        <v>5.1440329218106991E-2</v>
      </c>
      <c r="BP175" s="64">
        <f>IFERROR(1/J175*(Y175/H175),"0")</f>
        <v>5.5555555555555552E-2</v>
      </c>
    </row>
    <row r="176" spans="1:68" ht="27" customHeight="1" x14ac:dyDescent="0.25">
      <c r="A176" s="54" t="s">
        <v>294</v>
      </c>
      <c r="B176" s="54" t="s">
        <v>295</v>
      </c>
      <c r="C176" s="31">
        <v>4301032052</v>
      </c>
      <c r="D176" s="564">
        <v>4680115886766</v>
      </c>
      <c r="E176" s="565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70</v>
      </c>
      <c r="X176" s="557">
        <v>14</v>
      </c>
      <c r="Y176" s="558">
        <f>IFERROR(IF(X176="",0,CEILING((X176/$H176),1)*$H176),"")</f>
        <v>15.120000000000001</v>
      </c>
      <c r="Z176" s="36">
        <f>IFERROR(IF(Y176=0,"",ROUNDUP(Y176/H176,0)*0.0059),"")</f>
        <v>7.0800000000000002E-2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16.111111111111111</v>
      </c>
      <c r="BN176" s="64">
        <f>IFERROR(Y176*I176/H176,"0")</f>
        <v>17.399999999999999</v>
      </c>
      <c r="BO176" s="64">
        <f>IFERROR(1/J176*(X176/H176),"0")</f>
        <v>5.1440329218106991E-2</v>
      </c>
      <c r="BP176" s="64">
        <f>IFERROR(1/J176*(Y176/H176),"0")</f>
        <v>5.5555555555555552E-2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72</v>
      </c>
      <c r="Q177" s="576"/>
      <c r="R177" s="576"/>
      <c r="S177" s="576"/>
      <c r="T177" s="576"/>
      <c r="U177" s="576"/>
      <c r="V177" s="577"/>
      <c r="W177" s="37" t="s">
        <v>73</v>
      </c>
      <c r="X177" s="559">
        <f>IFERROR(X174/H174,"0")+IFERROR(X175/H175,"0")+IFERROR(X176/H176,"0")</f>
        <v>27.777777777777779</v>
      </c>
      <c r="Y177" s="559">
        <f>IFERROR(Y174/H174,"0")+IFERROR(Y175/H175,"0")+IFERROR(Y176/H176,"0")</f>
        <v>30</v>
      </c>
      <c r="Z177" s="559">
        <f>IFERROR(IF(Z174="",0,Z174),"0")+IFERROR(IF(Z175="",0,Z175),"0")+IFERROR(IF(Z176="",0,Z176),"0")</f>
        <v>0.17699999999999999</v>
      </c>
      <c r="AA177" s="560"/>
      <c r="AB177" s="560"/>
      <c r="AC177" s="560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72</v>
      </c>
      <c r="Q178" s="576"/>
      <c r="R178" s="576"/>
      <c r="S178" s="576"/>
      <c r="T178" s="576"/>
      <c r="U178" s="576"/>
      <c r="V178" s="577"/>
      <c r="W178" s="37" t="s">
        <v>70</v>
      </c>
      <c r="X178" s="559">
        <f>IFERROR(SUM(X174:X176),"0")</f>
        <v>35</v>
      </c>
      <c r="Y178" s="559">
        <f>IFERROR(SUM(Y174:Y176),"0")</f>
        <v>37.799999999999997</v>
      </c>
      <c r="Z178" s="37"/>
      <c r="AA178" s="560"/>
      <c r="AB178" s="560"/>
      <c r="AC178" s="560"/>
    </row>
    <row r="179" spans="1:68" ht="14.25" customHeight="1" x14ac:dyDescent="0.25">
      <c r="A179" s="572" t="s">
        <v>296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3"/>
      <c r="AB179" s="553"/>
      <c r="AC179" s="553"/>
    </row>
    <row r="180" spans="1:68" ht="27" customHeight="1" x14ac:dyDescent="0.25">
      <c r="A180" s="54" t="s">
        <v>297</v>
      </c>
      <c r="B180" s="54" t="s">
        <v>298</v>
      </c>
      <c r="C180" s="31">
        <v>4301170013</v>
      </c>
      <c r="D180" s="564">
        <v>4680115886797</v>
      </c>
      <c r="E180" s="565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288</v>
      </c>
      <c r="L180" s="32"/>
      <c r="M180" s="33" t="s">
        <v>289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70</v>
      </c>
      <c r="X180" s="557">
        <v>10.5</v>
      </c>
      <c r="Y180" s="558">
        <f>IFERROR(IF(X180="",0,CEILING((X180/$H180),1)*$H180),"")</f>
        <v>11.34</v>
      </c>
      <c r="Z180" s="36">
        <f>IFERROR(IF(Y180=0,"",ROUNDUP(Y180/H180,0)*0.0059),"")</f>
        <v>5.3100000000000001E-2</v>
      </c>
      <c r="AA180" s="56"/>
      <c r="AB180" s="57"/>
      <c r="AC180" s="223" t="s">
        <v>293</v>
      </c>
      <c r="AG180" s="64"/>
      <c r="AJ180" s="68"/>
      <c r="AK180" s="68">
        <v>0</v>
      </c>
      <c r="BB180" s="224" t="s">
        <v>1</v>
      </c>
      <c r="BM180" s="64">
        <f>IFERROR(X180*I180/H180,"0")</f>
        <v>12.083333333333332</v>
      </c>
      <c r="BN180" s="64">
        <f>IFERROR(Y180*I180/H180,"0")</f>
        <v>13.049999999999999</v>
      </c>
      <c r="BO180" s="64">
        <f>IFERROR(1/J180*(X180/H180),"0")</f>
        <v>3.8580246913580245E-2</v>
      </c>
      <c r="BP180" s="64">
        <f>IFERROR(1/J180*(Y180/H180),"0")</f>
        <v>4.1666666666666664E-2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72</v>
      </c>
      <c r="Q181" s="576"/>
      <c r="R181" s="576"/>
      <c r="S181" s="576"/>
      <c r="T181" s="576"/>
      <c r="U181" s="576"/>
      <c r="V181" s="577"/>
      <c r="W181" s="37" t="s">
        <v>73</v>
      </c>
      <c r="X181" s="559">
        <f>IFERROR(X180/H180,"0")</f>
        <v>8.3333333333333339</v>
      </c>
      <c r="Y181" s="559">
        <f>IFERROR(Y180/H180,"0")</f>
        <v>9</v>
      </c>
      <c r="Z181" s="559">
        <f>IFERROR(IF(Z180="",0,Z180),"0")</f>
        <v>5.3100000000000001E-2</v>
      </c>
      <c r="AA181" s="560"/>
      <c r="AB181" s="560"/>
      <c r="AC181" s="560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72</v>
      </c>
      <c r="Q182" s="576"/>
      <c r="R182" s="576"/>
      <c r="S182" s="576"/>
      <c r="T182" s="576"/>
      <c r="U182" s="576"/>
      <c r="V182" s="577"/>
      <c r="W182" s="37" t="s">
        <v>70</v>
      </c>
      <c r="X182" s="559">
        <f>IFERROR(SUM(X180:X180),"0")</f>
        <v>10.5</v>
      </c>
      <c r="Y182" s="559">
        <f>IFERROR(SUM(Y180:Y180),"0")</f>
        <v>11.34</v>
      </c>
      <c r="Z182" s="37"/>
      <c r="AA182" s="560"/>
      <c r="AB182" s="560"/>
      <c r="AC182" s="560"/>
    </row>
    <row r="183" spans="1:68" ht="16.5" customHeight="1" x14ac:dyDescent="0.25">
      <c r="A183" s="580" t="s">
        <v>299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2"/>
      <c r="AB183" s="552"/>
      <c r="AC183" s="552"/>
    </row>
    <row r="184" spans="1:68" ht="14.25" customHeight="1" x14ac:dyDescent="0.25">
      <c r="A184" s="572" t="s">
        <v>103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3"/>
      <c r="AB184" s="553"/>
      <c r="AC184" s="553"/>
    </row>
    <row r="185" spans="1:68" ht="16.5" customHeight="1" x14ac:dyDescent="0.25">
      <c r="A185" s="54" t="s">
        <v>300</v>
      </c>
      <c r="B185" s="54" t="s">
        <v>301</v>
      </c>
      <c r="C185" s="31">
        <v>4301011450</v>
      </c>
      <c r="D185" s="564">
        <v>4680115881402</v>
      </c>
      <c r="E185" s="565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70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302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303</v>
      </c>
      <c r="B186" s="54" t="s">
        <v>304</v>
      </c>
      <c r="C186" s="31">
        <v>4301011768</v>
      </c>
      <c r="D186" s="564">
        <v>4680115881396</v>
      </c>
      <c r="E186" s="565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70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72</v>
      </c>
      <c r="Q187" s="576"/>
      <c r="R187" s="576"/>
      <c r="S187" s="576"/>
      <c r="T187" s="576"/>
      <c r="U187" s="576"/>
      <c r="V187" s="577"/>
      <c r="W187" s="37" t="s">
        <v>73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72</v>
      </c>
      <c r="Q188" s="576"/>
      <c r="R188" s="576"/>
      <c r="S188" s="576"/>
      <c r="T188" s="576"/>
      <c r="U188" s="576"/>
      <c r="V188" s="577"/>
      <c r="W188" s="37" t="s">
        <v>70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72" t="s">
        <v>137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3"/>
      <c r="AB189" s="553"/>
      <c r="AC189" s="553"/>
    </row>
    <row r="190" spans="1:68" ht="16.5" customHeight="1" x14ac:dyDescent="0.25">
      <c r="A190" s="54" t="s">
        <v>305</v>
      </c>
      <c r="B190" s="54" t="s">
        <v>306</v>
      </c>
      <c r="C190" s="31">
        <v>4301020262</v>
      </c>
      <c r="D190" s="564">
        <v>4680115882935</v>
      </c>
      <c r="E190" s="565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70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307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308</v>
      </c>
      <c r="B191" s="54" t="s">
        <v>309</v>
      </c>
      <c r="C191" s="31">
        <v>4301020220</v>
      </c>
      <c r="D191" s="564">
        <v>4680115880764</v>
      </c>
      <c r="E191" s="565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70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72</v>
      </c>
      <c r="Q192" s="576"/>
      <c r="R192" s="576"/>
      <c r="S192" s="576"/>
      <c r="T192" s="576"/>
      <c r="U192" s="576"/>
      <c r="V192" s="577"/>
      <c r="W192" s="37" t="s">
        <v>73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72</v>
      </c>
      <c r="Q193" s="576"/>
      <c r="R193" s="576"/>
      <c r="S193" s="576"/>
      <c r="T193" s="576"/>
      <c r="U193" s="576"/>
      <c r="V193" s="577"/>
      <c r="W193" s="37" t="s">
        <v>70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customHeight="1" x14ac:dyDescent="0.25">
      <c r="A194" s="572" t="s">
        <v>64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3"/>
      <c r="AB194" s="553"/>
      <c r="AC194" s="553"/>
    </row>
    <row r="195" spans="1:68" ht="27" customHeight="1" x14ac:dyDescent="0.25">
      <c r="A195" s="54" t="s">
        <v>310</v>
      </c>
      <c r="B195" s="54" t="s">
        <v>311</v>
      </c>
      <c r="C195" s="31">
        <v>4301031224</v>
      </c>
      <c r="D195" s="564">
        <v>4680115882683</v>
      </c>
      <c r="E195" s="565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70</v>
      </c>
      <c r="X195" s="557">
        <v>120</v>
      </c>
      <c r="Y195" s="558">
        <f t="shared" ref="Y195:Y202" si="21">IFERROR(IF(X195="",0,CEILING((X195/$H195),1)*$H195),"")</f>
        <v>124.2</v>
      </c>
      <c r="Z195" s="36">
        <f>IFERROR(IF(Y195=0,"",ROUNDUP(Y195/H195,0)*0.00902),"")</f>
        <v>0.20746000000000001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124.66666666666667</v>
      </c>
      <c r="BN195" s="64">
        <f t="shared" ref="BN195:BN202" si="23">IFERROR(Y195*I195/H195,"0")</f>
        <v>129.03</v>
      </c>
      <c r="BO195" s="64">
        <f t="shared" ref="BO195:BO202" si="24">IFERROR(1/J195*(X195/H195),"0")</f>
        <v>0.16835016835016836</v>
      </c>
      <c r="BP195" s="64">
        <f t="shared" ref="BP195:BP202" si="25">IFERROR(1/J195*(Y195/H195),"0")</f>
        <v>0.17424242424242425</v>
      </c>
    </row>
    <row r="196" spans="1:68" ht="27" customHeight="1" x14ac:dyDescent="0.25">
      <c r="A196" s="54" t="s">
        <v>313</v>
      </c>
      <c r="B196" s="54" t="s">
        <v>314</v>
      </c>
      <c r="C196" s="31">
        <v>4301031230</v>
      </c>
      <c r="D196" s="564">
        <v>4680115882690</v>
      </c>
      <c r="E196" s="565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70</v>
      </c>
      <c r="X196" s="557">
        <v>50</v>
      </c>
      <c r="Y196" s="558">
        <f t="shared" si="21"/>
        <v>54</v>
      </c>
      <c r="Z196" s="36">
        <f>IFERROR(IF(Y196=0,"",ROUNDUP(Y196/H196,0)*0.00902),"")</f>
        <v>9.0200000000000002E-2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22"/>
        <v>51.944444444444443</v>
      </c>
      <c r="BN196" s="64">
        <f t="shared" si="23"/>
        <v>56.099999999999994</v>
      </c>
      <c r="BO196" s="64">
        <f t="shared" si="24"/>
        <v>7.0145903479236812E-2</v>
      </c>
      <c r="BP196" s="64">
        <f t="shared" si="25"/>
        <v>7.575757575757576E-2</v>
      </c>
    </row>
    <row r="197" spans="1:68" ht="27" customHeight="1" x14ac:dyDescent="0.25">
      <c r="A197" s="54" t="s">
        <v>316</v>
      </c>
      <c r="B197" s="54" t="s">
        <v>317</v>
      </c>
      <c r="C197" s="31">
        <v>4301031220</v>
      </c>
      <c r="D197" s="564">
        <v>4680115882669</v>
      </c>
      <c r="E197" s="565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70</v>
      </c>
      <c r="X197" s="557">
        <v>150</v>
      </c>
      <c r="Y197" s="558">
        <f t="shared" si="21"/>
        <v>151.20000000000002</v>
      </c>
      <c r="Z197" s="36">
        <f>IFERROR(IF(Y197=0,"",ROUNDUP(Y197/H197,0)*0.00902),"")</f>
        <v>0.25256000000000001</v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2"/>
        <v>155.83333333333331</v>
      </c>
      <c r="BN197" s="64">
        <f t="shared" si="23"/>
        <v>157.08000000000001</v>
      </c>
      <c r="BO197" s="64">
        <f t="shared" si="24"/>
        <v>0.21043771043771042</v>
      </c>
      <c r="BP197" s="64">
        <f t="shared" si="25"/>
        <v>0.21212121212121213</v>
      </c>
    </row>
    <row r="198" spans="1:68" ht="27" customHeight="1" x14ac:dyDescent="0.25">
      <c r="A198" s="54" t="s">
        <v>319</v>
      </c>
      <c r="B198" s="54" t="s">
        <v>320</v>
      </c>
      <c r="C198" s="31">
        <v>4301031221</v>
      </c>
      <c r="D198" s="564">
        <v>4680115882676</v>
      </c>
      <c r="E198" s="565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70</v>
      </c>
      <c r="X198" s="557">
        <v>50</v>
      </c>
      <c r="Y198" s="558">
        <f t="shared" si="21"/>
        <v>54</v>
      </c>
      <c r="Z198" s="36">
        <f>IFERROR(IF(Y198=0,"",ROUNDUP(Y198/H198,0)*0.00902),"")</f>
        <v>9.0200000000000002E-2</v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2"/>
        <v>51.944444444444443</v>
      </c>
      <c r="BN198" s="64">
        <f t="shared" si="23"/>
        <v>56.099999999999994</v>
      </c>
      <c r="BO198" s="64">
        <f t="shared" si="24"/>
        <v>7.0145903479236812E-2</v>
      </c>
      <c r="BP198" s="64">
        <f t="shared" si="25"/>
        <v>7.575757575757576E-2</v>
      </c>
    </row>
    <row r="199" spans="1:68" ht="27" customHeight="1" x14ac:dyDescent="0.25">
      <c r="A199" s="54" t="s">
        <v>322</v>
      </c>
      <c r="B199" s="54" t="s">
        <v>323</v>
      </c>
      <c r="C199" s="31">
        <v>4301031223</v>
      </c>
      <c r="D199" s="564">
        <v>4680115884014</v>
      </c>
      <c r="E199" s="565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70</v>
      </c>
      <c r="X199" s="557">
        <v>90</v>
      </c>
      <c r="Y199" s="558">
        <f t="shared" si="21"/>
        <v>90</v>
      </c>
      <c r="Z199" s="36">
        <f>IFERROR(IF(Y199=0,"",ROUNDUP(Y199/H199,0)*0.00502),"")</f>
        <v>0.251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22"/>
        <v>96.499999999999986</v>
      </c>
      <c r="BN199" s="64">
        <f t="shared" si="23"/>
        <v>96.499999999999986</v>
      </c>
      <c r="BO199" s="64">
        <f t="shared" si="24"/>
        <v>0.21367521367521369</v>
      </c>
      <c r="BP199" s="64">
        <f t="shared" si="25"/>
        <v>0.21367521367521369</v>
      </c>
    </row>
    <row r="200" spans="1:68" ht="27" customHeight="1" x14ac:dyDescent="0.25">
      <c r="A200" s="54" t="s">
        <v>324</v>
      </c>
      <c r="B200" s="54" t="s">
        <v>325</v>
      </c>
      <c r="C200" s="31">
        <v>4301031222</v>
      </c>
      <c r="D200" s="564">
        <v>4680115884007</v>
      </c>
      <c r="E200" s="565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70</v>
      </c>
      <c r="X200" s="557">
        <v>48</v>
      </c>
      <c r="Y200" s="558">
        <f t="shared" si="21"/>
        <v>48.6</v>
      </c>
      <c r="Z200" s="36">
        <f>IFERROR(IF(Y200=0,"",ROUNDUP(Y200/H200,0)*0.00502),"")</f>
        <v>0.13553999999999999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2"/>
        <v>50.666666666666657</v>
      </c>
      <c r="BN200" s="64">
        <f t="shared" si="23"/>
        <v>51.3</v>
      </c>
      <c r="BO200" s="64">
        <f t="shared" si="24"/>
        <v>0.11396011396011396</v>
      </c>
      <c r="BP200" s="64">
        <f t="shared" si="25"/>
        <v>0.11538461538461539</v>
      </c>
    </row>
    <row r="201" spans="1:68" ht="27" customHeight="1" x14ac:dyDescent="0.25">
      <c r="A201" s="54" t="s">
        <v>326</v>
      </c>
      <c r="B201" s="54" t="s">
        <v>327</v>
      </c>
      <c r="C201" s="31">
        <v>4301031229</v>
      </c>
      <c r="D201" s="564">
        <v>4680115884038</v>
      </c>
      <c r="E201" s="565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70</v>
      </c>
      <c r="X201" s="557">
        <v>60</v>
      </c>
      <c r="Y201" s="558">
        <f t="shared" si="21"/>
        <v>61.2</v>
      </c>
      <c r="Z201" s="36">
        <f>IFERROR(IF(Y201=0,"",ROUNDUP(Y201/H201,0)*0.00502),"")</f>
        <v>0.17068</v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2"/>
        <v>63.333333333333329</v>
      </c>
      <c r="BN201" s="64">
        <f t="shared" si="23"/>
        <v>64.599999999999994</v>
      </c>
      <c r="BO201" s="64">
        <f t="shared" si="24"/>
        <v>0.14245014245014248</v>
      </c>
      <c r="BP201" s="64">
        <f t="shared" si="25"/>
        <v>0.14529914529914531</v>
      </c>
    </row>
    <row r="202" spans="1:68" ht="27" customHeight="1" x14ac:dyDescent="0.25">
      <c r="A202" s="54" t="s">
        <v>328</v>
      </c>
      <c r="B202" s="54" t="s">
        <v>329</v>
      </c>
      <c r="C202" s="31">
        <v>4301031225</v>
      </c>
      <c r="D202" s="564">
        <v>4680115884021</v>
      </c>
      <c r="E202" s="565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70</v>
      </c>
      <c r="X202" s="557">
        <v>51</v>
      </c>
      <c r="Y202" s="558">
        <f t="shared" si="21"/>
        <v>52.2</v>
      </c>
      <c r="Z202" s="36">
        <f>IFERROR(IF(Y202=0,"",ROUNDUP(Y202/H202,0)*0.00502),"")</f>
        <v>0.14558000000000001</v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2"/>
        <v>53.833333333333329</v>
      </c>
      <c r="BN202" s="64">
        <f t="shared" si="23"/>
        <v>55.1</v>
      </c>
      <c r="BO202" s="64">
        <f t="shared" si="24"/>
        <v>0.12108262108262109</v>
      </c>
      <c r="BP202" s="64">
        <f t="shared" si="25"/>
        <v>0.12393162393162395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72</v>
      </c>
      <c r="Q203" s="576"/>
      <c r="R203" s="576"/>
      <c r="S203" s="576"/>
      <c r="T203" s="576"/>
      <c r="U203" s="576"/>
      <c r="V203" s="577"/>
      <c r="W203" s="37" t="s">
        <v>73</v>
      </c>
      <c r="X203" s="559">
        <f>IFERROR(X195/H195,"0")+IFERROR(X196/H196,"0")+IFERROR(X197/H197,"0")+IFERROR(X198/H198,"0")+IFERROR(X199/H199,"0")+IFERROR(X200/H200,"0")+IFERROR(X201/H201,"0")+IFERROR(X202/H202,"0")</f>
        <v>206.85185185185185</v>
      </c>
      <c r="Y203" s="559">
        <f>IFERROR(Y195/H195,"0")+IFERROR(Y196/H196,"0")+IFERROR(Y197/H197,"0")+IFERROR(Y198/H198,"0")+IFERROR(Y199/H199,"0")+IFERROR(Y200/H200,"0")+IFERROR(Y201/H201,"0")+IFERROR(Y202/H202,"0")</f>
        <v>211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1.3432199999999999</v>
      </c>
      <c r="AA203" s="560"/>
      <c r="AB203" s="560"/>
      <c r="AC203" s="560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72</v>
      </c>
      <c r="Q204" s="576"/>
      <c r="R204" s="576"/>
      <c r="S204" s="576"/>
      <c r="T204" s="576"/>
      <c r="U204" s="576"/>
      <c r="V204" s="577"/>
      <c r="W204" s="37" t="s">
        <v>70</v>
      </c>
      <c r="X204" s="559">
        <f>IFERROR(SUM(X195:X202),"0")</f>
        <v>619</v>
      </c>
      <c r="Y204" s="559">
        <f>IFERROR(SUM(Y195:Y202),"0")</f>
        <v>635.40000000000009</v>
      </c>
      <c r="Z204" s="37"/>
      <c r="AA204" s="560"/>
      <c r="AB204" s="560"/>
      <c r="AC204" s="560"/>
    </row>
    <row r="205" spans="1:68" ht="14.25" customHeight="1" x14ac:dyDescent="0.25">
      <c r="A205" s="572" t="s">
        <v>74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3"/>
      <c r="AB205" s="553"/>
      <c r="AC205" s="553"/>
    </row>
    <row r="206" spans="1:68" ht="27" customHeight="1" x14ac:dyDescent="0.25">
      <c r="A206" s="54" t="s">
        <v>330</v>
      </c>
      <c r="B206" s="54" t="s">
        <v>331</v>
      </c>
      <c r="C206" s="31">
        <v>4301051408</v>
      </c>
      <c r="D206" s="564">
        <v>4680115881594</v>
      </c>
      <c r="E206" s="565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70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333</v>
      </c>
      <c r="B207" s="54" t="s">
        <v>334</v>
      </c>
      <c r="C207" s="31">
        <v>4301051411</v>
      </c>
      <c r="D207" s="564">
        <v>4680115881617</v>
      </c>
      <c r="E207" s="565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70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336</v>
      </c>
      <c r="B208" s="54" t="s">
        <v>337</v>
      </c>
      <c r="C208" s="31">
        <v>4301051656</v>
      </c>
      <c r="D208" s="564">
        <v>4680115880573</v>
      </c>
      <c r="E208" s="565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70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4301051407</v>
      </c>
      <c r="D209" s="564">
        <v>4680115882195</v>
      </c>
      <c r="E209" s="565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70</v>
      </c>
      <c r="X209" s="557">
        <v>280</v>
      </c>
      <c r="Y209" s="558">
        <f t="shared" si="26"/>
        <v>280.8</v>
      </c>
      <c r="Z209" s="36">
        <f t="shared" ref="Z209:Z214" si="31">IFERROR(IF(Y209=0,"",ROUNDUP(Y209/H209,0)*0.00651),"")</f>
        <v>0.76167000000000007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7"/>
        <v>311.5</v>
      </c>
      <c r="BN209" s="64">
        <f t="shared" si="28"/>
        <v>312.39</v>
      </c>
      <c r="BO209" s="64">
        <f t="shared" si="29"/>
        <v>0.64102564102564108</v>
      </c>
      <c r="BP209" s="64">
        <f t="shared" si="30"/>
        <v>0.64285714285714302</v>
      </c>
    </row>
    <row r="210" spans="1:68" ht="27" customHeight="1" x14ac:dyDescent="0.25">
      <c r="A210" s="54" t="s">
        <v>341</v>
      </c>
      <c r="B210" s="54" t="s">
        <v>342</v>
      </c>
      <c r="C210" s="31">
        <v>4301051752</v>
      </c>
      <c r="D210" s="564">
        <v>4680115882607</v>
      </c>
      <c r="E210" s="565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70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4301051666</v>
      </c>
      <c r="D211" s="564">
        <v>4680115880092</v>
      </c>
      <c r="E211" s="565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70</v>
      </c>
      <c r="X211" s="557">
        <v>360</v>
      </c>
      <c r="Y211" s="558">
        <f t="shared" si="26"/>
        <v>360</v>
      </c>
      <c r="Z211" s="36">
        <f t="shared" si="31"/>
        <v>0.97650000000000003</v>
      </c>
      <c r="AA211" s="56"/>
      <c r="AB211" s="57"/>
      <c r="AC211" s="259" t="s">
        <v>338</v>
      </c>
      <c r="AG211" s="64"/>
      <c r="AJ211" s="68"/>
      <c r="AK211" s="68">
        <v>0</v>
      </c>
      <c r="BB211" s="260" t="s">
        <v>1</v>
      </c>
      <c r="BM211" s="64">
        <f t="shared" si="27"/>
        <v>397.8</v>
      </c>
      <c r="BN211" s="64">
        <f t="shared" si="28"/>
        <v>397.8</v>
      </c>
      <c r="BO211" s="64">
        <f t="shared" si="29"/>
        <v>0.82417582417582425</v>
      </c>
      <c r="BP211" s="64">
        <f t="shared" si="30"/>
        <v>0.82417582417582425</v>
      </c>
    </row>
    <row r="212" spans="1:68" ht="27" customHeight="1" x14ac:dyDescent="0.25">
      <c r="A212" s="54" t="s">
        <v>346</v>
      </c>
      <c r="B212" s="54" t="s">
        <v>347</v>
      </c>
      <c r="C212" s="31">
        <v>4301051668</v>
      </c>
      <c r="D212" s="564">
        <v>4680115880221</v>
      </c>
      <c r="E212" s="565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70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338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348</v>
      </c>
      <c r="B213" s="54" t="s">
        <v>349</v>
      </c>
      <c r="C213" s="31">
        <v>4301051945</v>
      </c>
      <c r="D213" s="564">
        <v>4680115880504</v>
      </c>
      <c r="E213" s="565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70</v>
      </c>
      <c r="X213" s="557">
        <v>120</v>
      </c>
      <c r="Y213" s="558">
        <f t="shared" si="26"/>
        <v>120</v>
      </c>
      <c r="Z213" s="36">
        <f t="shared" si="31"/>
        <v>0.32550000000000001</v>
      </c>
      <c r="AA213" s="56"/>
      <c r="AB213" s="57"/>
      <c r="AC213" s="263" t="s">
        <v>350</v>
      </c>
      <c r="AG213" s="64"/>
      <c r="AJ213" s="68"/>
      <c r="AK213" s="68">
        <v>0</v>
      </c>
      <c r="BB213" s="264" t="s">
        <v>1</v>
      </c>
      <c r="BM213" s="64">
        <f t="shared" si="27"/>
        <v>132.60000000000002</v>
      </c>
      <c r="BN213" s="64">
        <f t="shared" si="28"/>
        <v>132.60000000000002</v>
      </c>
      <c r="BO213" s="64">
        <f t="shared" si="29"/>
        <v>0.27472527472527475</v>
      </c>
      <c r="BP213" s="64">
        <f t="shared" si="30"/>
        <v>0.27472527472527475</v>
      </c>
    </row>
    <row r="214" spans="1:68" ht="27" customHeight="1" x14ac:dyDescent="0.25">
      <c r="A214" s="54" t="s">
        <v>351</v>
      </c>
      <c r="B214" s="54" t="s">
        <v>352</v>
      </c>
      <c r="C214" s="31">
        <v>4301051410</v>
      </c>
      <c r="D214" s="564">
        <v>4680115882164</v>
      </c>
      <c r="E214" s="565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70</v>
      </c>
      <c r="X214" s="557">
        <v>280</v>
      </c>
      <c r="Y214" s="558">
        <f t="shared" si="26"/>
        <v>280.8</v>
      </c>
      <c r="Z214" s="36">
        <f t="shared" si="31"/>
        <v>0.76167000000000007</v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27"/>
        <v>310.10000000000002</v>
      </c>
      <c r="BN214" s="64">
        <f t="shared" si="28"/>
        <v>310.98599999999999</v>
      </c>
      <c r="BO214" s="64">
        <f t="shared" si="29"/>
        <v>0.64102564102564108</v>
      </c>
      <c r="BP214" s="64">
        <f t="shared" si="30"/>
        <v>0.64285714285714302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72</v>
      </c>
      <c r="Q215" s="576"/>
      <c r="R215" s="576"/>
      <c r="S215" s="576"/>
      <c r="T215" s="576"/>
      <c r="U215" s="576"/>
      <c r="V215" s="577"/>
      <c r="W215" s="37" t="s">
        <v>73</v>
      </c>
      <c r="X215" s="559">
        <f>IFERROR(X206/H206,"0")+IFERROR(X207/H207,"0")+IFERROR(X208/H208,"0")+IFERROR(X209/H209,"0")+IFERROR(X210/H210,"0")+IFERROR(X211/H211,"0")+IFERROR(X212/H212,"0")+IFERROR(X213/H213,"0")+IFERROR(X214/H214,"0")</f>
        <v>433.33333333333337</v>
      </c>
      <c r="Y215" s="559">
        <f>IFERROR(Y206/H206,"0")+IFERROR(Y207/H207,"0")+IFERROR(Y208/H208,"0")+IFERROR(Y209/H209,"0")+IFERROR(Y210/H210,"0")+IFERROR(Y211/H211,"0")+IFERROR(Y212/H212,"0")+IFERROR(Y213/H213,"0")+IFERROR(Y214/H214,"0")</f>
        <v>434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2.8253400000000002</v>
      </c>
      <c r="AA215" s="560"/>
      <c r="AB215" s="560"/>
      <c r="AC215" s="560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72</v>
      </c>
      <c r="Q216" s="576"/>
      <c r="R216" s="576"/>
      <c r="S216" s="576"/>
      <c r="T216" s="576"/>
      <c r="U216" s="576"/>
      <c r="V216" s="577"/>
      <c r="W216" s="37" t="s">
        <v>70</v>
      </c>
      <c r="X216" s="559">
        <f>IFERROR(SUM(X206:X214),"0")</f>
        <v>1040</v>
      </c>
      <c r="Y216" s="559">
        <f>IFERROR(SUM(Y206:Y214),"0")</f>
        <v>1041.5999999999999</v>
      </c>
      <c r="Z216" s="37"/>
      <c r="AA216" s="560"/>
      <c r="AB216" s="560"/>
      <c r="AC216" s="560"/>
    </row>
    <row r="217" spans="1:68" ht="14.25" customHeight="1" x14ac:dyDescent="0.25">
      <c r="A217" s="572" t="s">
        <v>172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3"/>
      <c r="AB217" s="553"/>
      <c r="AC217" s="553"/>
    </row>
    <row r="218" spans="1:68" ht="27" customHeight="1" x14ac:dyDescent="0.25">
      <c r="A218" s="54" t="s">
        <v>354</v>
      </c>
      <c r="B218" s="54" t="s">
        <v>355</v>
      </c>
      <c r="C218" s="31">
        <v>4301060463</v>
      </c>
      <c r="D218" s="564">
        <v>4680115880818</v>
      </c>
      <c r="E218" s="565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70</v>
      </c>
      <c r="X218" s="557">
        <v>36</v>
      </c>
      <c r="Y218" s="558">
        <f>IFERROR(IF(X218="",0,CEILING((X218/$H218),1)*$H218),"")</f>
        <v>36</v>
      </c>
      <c r="Z218" s="36">
        <f>IFERROR(IF(Y218=0,"",ROUNDUP(Y218/H218,0)*0.00651),"")</f>
        <v>9.7650000000000001E-2</v>
      </c>
      <c r="AA218" s="56"/>
      <c r="AB218" s="57"/>
      <c r="AC218" s="267" t="s">
        <v>356</v>
      </c>
      <c r="AG218" s="64"/>
      <c r="AJ218" s="68"/>
      <c r="AK218" s="68">
        <v>0</v>
      </c>
      <c r="BB218" s="268" t="s">
        <v>1</v>
      </c>
      <c r="BM218" s="64">
        <f>IFERROR(X218*I218/H218,"0")</f>
        <v>39.780000000000008</v>
      </c>
      <c r="BN218" s="64">
        <f>IFERROR(Y218*I218/H218,"0")</f>
        <v>39.780000000000008</v>
      </c>
      <c r="BO218" s="64">
        <f>IFERROR(1/J218*(X218/H218),"0")</f>
        <v>8.241758241758243E-2</v>
      </c>
      <c r="BP218" s="64">
        <f>IFERROR(1/J218*(Y218/H218),"0")</f>
        <v>8.241758241758243E-2</v>
      </c>
    </row>
    <row r="219" spans="1:68" ht="27" customHeight="1" x14ac:dyDescent="0.25">
      <c r="A219" s="54" t="s">
        <v>357</v>
      </c>
      <c r="B219" s="54" t="s">
        <v>358</v>
      </c>
      <c r="C219" s="31">
        <v>4301060389</v>
      </c>
      <c r="D219" s="564">
        <v>4680115880801</v>
      </c>
      <c r="E219" s="565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70</v>
      </c>
      <c r="X219" s="557">
        <v>40</v>
      </c>
      <c r="Y219" s="558">
        <f>IFERROR(IF(X219="",0,CEILING((X219/$H219),1)*$H219),"")</f>
        <v>40.799999999999997</v>
      </c>
      <c r="Z219" s="36">
        <f>IFERROR(IF(Y219=0,"",ROUNDUP(Y219/H219,0)*0.00651),"")</f>
        <v>0.11067</v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44.20000000000001</v>
      </c>
      <c r="BN219" s="64">
        <f>IFERROR(Y219*I219/H219,"0")</f>
        <v>45.084000000000003</v>
      </c>
      <c r="BO219" s="64">
        <f>IFERROR(1/J219*(X219/H219),"0")</f>
        <v>9.1575091575091583E-2</v>
      </c>
      <c r="BP219" s="64">
        <f>IFERROR(1/J219*(Y219/H219),"0")</f>
        <v>9.3406593406593408E-2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72</v>
      </c>
      <c r="Q220" s="576"/>
      <c r="R220" s="576"/>
      <c r="S220" s="576"/>
      <c r="T220" s="576"/>
      <c r="U220" s="576"/>
      <c r="V220" s="577"/>
      <c r="W220" s="37" t="s">
        <v>73</v>
      </c>
      <c r="X220" s="559">
        <f>IFERROR(X218/H218,"0")+IFERROR(X219/H219,"0")</f>
        <v>31.666666666666668</v>
      </c>
      <c r="Y220" s="559">
        <f>IFERROR(Y218/H218,"0")+IFERROR(Y219/H219,"0")</f>
        <v>32</v>
      </c>
      <c r="Z220" s="559">
        <f>IFERROR(IF(Z218="",0,Z218),"0")+IFERROR(IF(Z219="",0,Z219),"0")</f>
        <v>0.20832000000000001</v>
      </c>
      <c r="AA220" s="560"/>
      <c r="AB220" s="560"/>
      <c r="AC220" s="560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72</v>
      </c>
      <c r="Q221" s="576"/>
      <c r="R221" s="576"/>
      <c r="S221" s="576"/>
      <c r="T221" s="576"/>
      <c r="U221" s="576"/>
      <c r="V221" s="577"/>
      <c r="W221" s="37" t="s">
        <v>70</v>
      </c>
      <c r="X221" s="559">
        <f>IFERROR(SUM(X218:X219),"0")</f>
        <v>76</v>
      </c>
      <c r="Y221" s="559">
        <f>IFERROR(SUM(Y218:Y219),"0")</f>
        <v>76.8</v>
      </c>
      <c r="Z221" s="37"/>
      <c r="AA221" s="560"/>
      <c r="AB221" s="560"/>
      <c r="AC221" s="560"/>
    </row>
    <row r="222" spans="1:68" ht="16.5" customHeight="1" x14ac:dyDescent="0.25">
      <c r="A222" s="580" t="s">
        <v>360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2"/>
      <c r="AB222" s="552"/>
      <c r="AC222" s="552"/>
    </row>
    <row r="223" spans="1:68" ht="14.25" customHeight="1" x14ac:dyDescent="0.25">
      <c r="A223" s="572" t="s">
        <v>103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3"/>
      <c r="AB223" s="553"/>
      <c r="AC223" s="553"/>
    </row>
    <row r="224" spans="1:68" ht="27" customHeight="1" x14ac:dyDescent="0.25">
      <c r="A224" s="54" t="s">
        <v>361</v>
      </c>
      <c r="B224" s="54" t="s">
        <v>362</v>
      </c>
      <c r="C224" s="31">
        <v>4301011826</v>
      </c>
      <c r="D224" s="564">
        <v>4680115884137</v>
      </c>
      <c r="E224" s="565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70</v>
      </c>
      <c r="X224" s="557">
        <v>30</v>
      </c>
      <c r="Y224" s="558">
        <f t="shared" ref="Y224:Y230" si="32">IFERROR(IF(X224="",0,CEILING((X224/$H224),1)*$H224),"")</f>
        <v>34.799999999999997</v>
      </c>
      <c r="Z224" s="36">
        <f>IFERROR(IF(Y224=0,"",ROUNDUP(Y224/H224,0)*0.01898),"")</f>
        <v>5.6940000000000004E-2</v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31.125000000000004</v>
      </c>
      <c r="BN224" s="64">
        <f t="shared" ref="BN224:BN230" si="34">IFERROR(Y224*I224/H224,"0")</f>
        <v>36.104999999999997</v>
      </c>
      <c r="BO224" s="64">
        <f t="shared" ref="BO224:BO230" si="35">IFERROR(1/J224*(X224/H224),"0")</f>
        <v>4.0409482758620691E-2</v>
      </c>
      <c r="BP224" s="64">
        <f t="shared" ref="BP224:BP230" si="36">IFERROR(1/J224*(Y224/H224),"0")</f>
        <v>4.6875E-2</v>
      </c>
    </row>
    <row r="225" spans="1:68" ht="27" customHeight="1" x14ac:dyDescent="0.25">
      <c r="A225" s="54" t="s">
        <v>364</v>
      </c>
      <c r="B225" s="54" t="s">
        <v>365</v>
      </c>
      <c r="C225" s="31">
        <v>4301011724</v>
      </c>
      <c r="D225" s="564">
        <v>4680115884236</v>
      </c>
      <c r="E225" s="565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70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4301011721</v>
      </c>
      <c r="D226" s="564">
        <v>4680115884175</v>
      </c>
      <c r="E226" s="565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70</v>
      </c>
      <c r="X226" s="557">
        <v>140</v>
      </c>
      <c r="Y226" s="558">
        <f t="shared" si="32"/>
        <v>150.79999999999998</v>
      </c>
      <c r="Z226" s="36">
        <f>IFERROR(IF(Y226=0,"",ROUNDUP(Y226/H226,0)*0.01898),"")</f>
        <v>0.24674000000000001</v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3"/>
        <v>145.25</v>
      </c>
      <c r="BN226" s="64">
        <f t="shared" si="34"/>
        <v>156.45500000000001</v>
      </c>
      <c r="BO226" s="64">
        <f t="shared" si="35"/>
        <v>0.18857758620689655</v>
      </c>
      <c r="BP226" s="64">
        <f t="shared" si="36"/>
        <v>0.20312499999999997</v>
      </c>
    </row>
    <row r="227" spans="1:68" ht="27" customHeight="1" x14ac:dyDescent="0.25">
      <c r="A227" s="54" t="s">
        <v>370</v>
      </c>
      <c r="B227" s="54" t="s">
        <v>371</v>
      </c>
      <c r="C227" s="31">
        <v>4301011824</v>
      </c>
      <c r="D227" s="564">
        <v>4680115884144</v>
      </c>
      <c r="E227" s="565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70</v>
      </c>
      <c r="X227" s="557">
        <v>20</v>
      </c>
      <c r="Y227" s="558">
        <f t="shared" si="32"/>
        <v>20</v>
      </c>
      <c r="Z227" s="36">
        <f>IFERROR(IF(Y227=0,"",ROUNDUP(Y227/H227,0)*0.00902),"")</f>
        <v>4.5100000000000001E-2</v>
      </c>
      <c r="AA227" s="56"/>
      <c r="AB227" s="57"/>
      <c r="AC227" s="277" t="s">
        <v>363</v>
      </c>
      <c r="AG227" s="64"/>
      <c r="AJ227" s="68"/>
      <c r="AK227" s="68">
        <v>0</v>
      </c>
      <c r="BB227" s="278" t="s">
        <v>1</v>
      </c>
      <c r="BM227" s="64">
        <f t="shared" si="33"/>
        <v>21.05</v>
      </c>
      <c r="BN227" s="64">
        <f t="shared" si="34"/>
        <v>21.05</v>
      </c>
      <c r="BO227" s="64">
        <f t="shared" si="35"/>
        <v>3.787878787878788E-2</v>
      </c>
      <c r="BP227" s="64">
        <f t="shared" si="36"/>
        <v>3.787878787878788E-2</v>
      </c>
    </row>
    <row r="228" spans="1:68" ht="27" customHeight="1" x14ac:dyDescent="0.25">
      <c r="A228" s="54" t="s">
        <v>372</v>
      </c>
      <c r="B228" s="54" t="s">
        <v>373</v>
      </c>
      <c r="C228" s="31">
        <v>4301012149</v>
      </c>
      <c r="D228" s="564">
        <v>4680115886551</v>
      </c>
      <c r="E228" s="565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70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4301011726</v>
      </c>
      <c r="D229" s="564">
        <v>4680115884182</v>
      </c>
      <c r="E229" s="565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70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4301011722</v>
      </c>
      <c r="D230" s="564">
        <v>4680115884205</v>
      </c>
      <c r="E230" s="565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70</v>
      </c>
      <c r="X230" s="557">
        <v>36</v>
      </c>
      <c r="Y230" s="558">
        <f t="shared" si="32"/>
        <v>36</v>
      </c>
      <c r="Z230" s="36">
        <f>IFERROR(IF(Y230=0,"",ROUNDUP(Y230/H230,0)*0.00902),"")</f>
        <v>8.1180000000000002E-2</v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3"/>
        <v>37.89</v>
      </c>
      <c r="BN230" s="64">
        <f t="shared" si="34"/>
        <v>37.89</v>
      </c>
      <c r="BO230" s="64">
        <f t="shared" si="35"/>
        <v>6.8181818181818177E-2</v>
      </c>
      <c r="BP230" s="64">
        <f t="shared" si="36"/>
        <v>6.8181818181818177E-2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72</v>
      </c>
      <c r="Q231" s="576"/>
      <c r="R231" s="576"/>
      <c r="S231" s="576"/>
      <c r="T231" s="576"/>
      <c r="U231" s="576"/>
      <c r="V231" s="577"/>
      <c r="W231" s="37" t="s">
        <v>73</v>
      </c>
      <c r="X231" s="559">
        <f>IFERROR(X224/H224,"0")+IFERROR(X225/H225,"0")+IFERROR(X226/H226,"0")+IFERROR(X227/H227,"0")+IFERROR(X228/H228,"0")+IFERROR(X229/H229,"0")+IFERROR(X230/H230,"0")</f>
        <v>28.655172413793103</v>
      </c>
      <c r="Y231" s="559">
        <f>IFERROR(Y224/H224,"0")+IFERROR(Y225/H225,"0")+IFERROR(Y226/H226,"0")+IFERROR(Y227/H227,"0")+IFERROR(Y228/H228,"0")+IFERROR(Y229/H229,"0")+IFERROR(Y230/H230,"0")</f>
        <v>30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0.42996000000000001</v>
      </c>
      <c r="AA231" s="560"/>
      <c r="AB231" s="560"/>
      <c r="AC231" s="560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72</v>
      </c>
      <c r="Q232" s="576"/>
      <c r="R232" s="576"/>
      <c r="S232" s="576"/>
      <c r="T232" s="576"/>
      <c r="U232" s="576"/>
      <c r="V232" s="577"/>
      <c r="W232" s="37" t="s">
        <v>70</v>
      </c>
      <c r="X232" s="559">
        <f>IFERROR(SUM(X224:X230),"0")</f>
        <v>226</v>
      </c>
      <c r="Y232" s="559">
        <f>IFERROR(SUM(Y224:Y230),"0")</f>
        <v>241.59999999999997</v>
      </c>
      <c r="Z232" s="37"/>
      <c r="AA232" s="560"/>
      <c r="AB232" s="560"/>
      <c r="AC232" s="560"/>
    </row>
    <row r="233" spans="1:68" ht="14.25" customHeight="1" x14ac:dyDescent="0.25">
      <c r="A233" s="572" t="s">
        <v>137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3"/>
      <c r="AB233" s="553"/>
      <c r="AC233" s="553"/>
    </row>
    <row r="234" spans="1:68" ht="27" customHeight="1" x14ac:dyDescent="0.25">
      <c r="A234" s="54" t="s">
        <v>379</v>
      </c>
      <c r="B234" s="54" t="s">
        <v>380</v>
      </c>
      <c r="C234" s="31">
        <v>4301020377</v>
      </c>
      <c r="D234" s="564">
        <v>4680115885981</v>
      </c>
      <c r="E234" s="565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70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381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72</v>
      </c>
      <c r="Q235" s="576"/>
      <c r="R235" s="576"/>
      <c r="S235" s="576"/>
      <c r="T235" s="576"/>
      <c r="U235" s="576"/>
      <c r="V235" s="577"/>
      <c r="W235" s="37" t="s">
        <v>73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72</v>
      </c>
      <c r="Q236" s="576"/>
      <c r="R236" s="576"/>
      <c r="S236" s="576"/>
      <c r="T236" s="576"/>
      <c r="U236" s="576"/>
      <c r="V236" s="577"/>
      <c r="W236" s="37" t="s">
        <v>70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customHeight="1" x14ac:dyDescent="0.25">
      <c r="A237" s="572" t="s">
        <v>382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3"/>
      <c r="AB237" s="553"/>
      <c r="AC237" s="553"/>
    </row>
    <row r="238" spans="1:68" ht="27" customHeight="1" x14ac:dyDescent="0.25">
      <c r="A238" s="54" t="s">
        <v>383</v>
      </c>
      <c r="B238" s="54" t="s">
        <v>384</v>
      </c>
      <c r="C238" s="31">
        <v>4301040362</v>
      </c>
      <c r="D238" s="564">
        <v>4680115886803</v>
      </c>
      <c r="E238" s="565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288</v>
      </c>
      <c r="L238" s="32"/>
      <c r="M238" s="33" t="s">
        <v>289</v>
      </c>
      <c r="N238" s="33"/>
      <c r="O238" s="32">
        <v>45</v>
      </c>
      <c r="P238" s="744" t="s">
        <v>385</v>
      </c>
      <c r="Q238" s="562"/>
      <c r="R238" s="562"/>
      <c r="S238" s="562"/>
      <c r="T238" s="563"/>
      <c r="U238" s="34"/>
      <c r="V238" s="34"/>
      <c r="W238" s="35" t="s">
        <v>70</v>
      </c>
      <c r="X238" s="557">
        <v>18</v>
      </c>
      <c r="Y238" s="558">
        <f>IFERROR(IF(X238="",0,CEILING((X238/$H238),1)*$H238),"")</f>
        <v>18</v>
      </c>
      <c r="Z238" s="36">
        <f>IFERROR(IF(Y238=0,"",ROUNDUP(Y238/H238,0)*0.0059),"")</f>
        <v>5.8999999999999997E-2</v>
      </c>
      <c r="AA238" s="56"/>
      <c r="AB238" s="57"/>
      <c r="AC238" s="287" t="s">
        <v>386</v>
      </c>
      <c r="AG238" s="64"/>
      <c r="AJ238" s="68"/>
      <c r="AK238" s="68">
        <v>0</v>
      </c>
      <c r="BB238" s="288" t="s">
        <v>1</v>
      </c>
      <c r="BM238" s="64">
        <f>IFERROR(X238*I238/H238,"0")</f>
        <v>19.750000000000004</v>
      </c>
      <c r="BN238" s="64">
        <f>IFERROR(Y238*I238/H238,"0")</f>
        <v>19.750000000000004</v>
      </c>
      <c r="BO238" s="64">
        <f>IFERROR(1/J238*(X238/H238),"0")</f>
        <v>4.6296296296296294E-2</v>
      </c>
      <c r="BP238" s="64">
        <f>IFERROR(1/J238*(Y238/H238),"0")</f>
        <v>4.6296296296296294E-2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72</v>
      </c>
      <c r="Q239" s="576"/>
      <c r="R239" s="576"/>
      <c r="S239" s="576"/>
      <c r="T239" s="576"/>
      <c r="U239" s="576"/>
      <c r="V239" s="577"/>
      <c r="W239" s="37" t="s">
        <v>73</v>
      </c>
      <c r="X239" s="559">
        <f>IFERROR(X238/H238,"0")</f>
        <v>10</v>
      </c>
      <c r="Y239" s="559">
        <f>IFERROR(Y238/H238,"0")</f>
        <v>10</v>
      </c>
      <c r="Z239" s="559">
        <f>IFERROR(IF(Z238="",0,Z238),"0")</f>
        <v>5.8999999999999997E-2</v>
      </c>
      <c r="AA239" s="560"/>
      <c r="AB239" s="560"/>
      <c r="AC239" s="560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72</v>
      </c>
      <c r="Q240" s="576"/>
      <c r="R240" s="576"/>
      <c r="S240" s="576"/>
      <c r="T240" s="576"/>
      <c r="U240" s="576"/>
      <c r="V240" s="577"/>
      <c r="W240" s="37" t="s">
        <v>70</v>
      </c>
      <c r="X240" s="559">
        <f>IFERROR(SUM(X238:X238),"0")</f>
        <v>18</v>
      </c>
      <c r="Y240" s="559">
        <f>IFERROR(SUM(Y238:Y238),"0")</f>
        <v>18</v>
      </c>
      <c r="Z240" s="37"/>
      <c r="AA240" s="560"/>
      <c r="AB240" s="560"/>
      <c r="AC240" s="560"/>
    </row>
    <row r="241" spans="1:68" ht="14.25" customHeight="1" x14ac:dyDescent="0.25">
      <c r="A241" s="572" t="s">
        <v>387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3"/>
      <c r="AB241" s="553"/>
      <c r="AC241" s="553"/>
    </row>
    <row r="242" spans="1:68" ht="27" customHeight="1" x14ac:dyDescent="0.25">
      <c r="A242" s="54" t="s">
        <v>388</v>
      </c>
      <c r="B242" s="54" t="s">
        <v>389</v>
      </c>
      <c r="C242" s="31">
        <v>4301041004</v>
      </c>
      <c r="D242" s="564">
        <v>4680115886704</v>
      </c>
      <c r="E242" s="565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70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4301041008</v>
      </c>
      <c r="D243" s="564">
        <v>4680115886681</v>
      </c>
      <c r="E243" s="565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75" t="s">
        <v>393</v>
      </c>
      <c r="Q243" s="562"/>
      <c r="R243" s="562"/>
      <c r="S243" s="562"/>
      <c r="T243" s="563"/>
      <c r="U243" s="34"/>
      <c r="V243" s="34"/>
      <c r="W243" s="35" t="s">
        <v>70</v>
      </c>
      <c r="X243" s="557">
        <v>7.0000000000000009</v>
      </c>
      <c r="Y243" s="558">
        <f>IFERROR(IF(X243="",0,CEILING((X243/$H243),1)*$H243),"")</f>
        <v>7.2</v>
      </c>
      <c r="Z243" s="36">
        <f>IFERROR(IF(Y243=0,"",ROUNDUP(Y243/H243,0)*0.0059),"")</f>
        <v>2.3599999999999999E-2</v>
      </c>
      <c r="AA243" s="56"/>
      <c r="AB243" s="57"/>
      <c r="AC243" s="291" t="s">
        <v>390</v>
      </c>
      <c r="AG243" s="64"/>
      <c r="AJ243" s="68"/>
      <c r="AK243" s="68">
        <v>0</v>
      </c>
      <c r="BB243" s="292" t="s">
        <v>1</v>
      </c>
      <c r="BM243" s="64">
        <f>IFERROR(X243*I243/H243,"0")</f>
        <v>7.6805555555555571</v>
      </c>
      <c r="BN243" s="64">
        <f>IFERROR(Y243*I243/H243,"0")</f>
        <v>7.9</v>
      </c>
      <c r="BO243" s="64">
        <f>IFERROR(1/J243*(X243/H243),"0")</f>
        <v>1.800411522633745E-2</v>
      </c>
      <c r="BP243" s="64">
        <f>IFERROR(1/J243*(Y243/H243),"0")</f>
        <v>1.8518518518518517E-2</v>
      </c>
    </row>
    <row r="244" spans="1:68" ht="27" customHeight="1" x14ac:dyDescent="0.25">
      <c r="A244" s="54" t="s">
        <v>394</v>
      </c>
      <c r="B244" s="54" t="s">
        <v>395</v>
      </c>
      <c r="C244" s="31">
        <v>4301041007</v>
      </c>
      <c r="D244" s="564">
        <v>4680115886735</v>
      </c>
      <c r="E244" s="565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 t="s">
        <v>396</v>
      </c>
      <c r="V244" s="34"/>
      <c r="W244" s="35" t="s">
        <v>70</v>
      </c>
      <c r="X244" s="557">
        <v>5.5</v>
      </c>
      <c r="Y244" s="558">
        <f>IFERROR(IF(X244="",0,CEILING((X244/$H244),1)*$H244),"")</f>
        <v>6.3</v>
      </c>
      <c r="Z244" s="36">
        <f>IFERROR(IF(Y244=0,"",ROUNDUP(Y244/H244,0)*0.0059),"")</f>
        <v>4.1299999999999996E-2</v>
      </c>
      <c r="AA244" s="56"/>
      <c r="AB244" s="57"/>
      <c r="AC244" s="293" t="s">
        <v>390</v>
      </c>
      <c r="AG244" s="64"/>
      <c r="AJ244" s="68"/>
      <c r="AK244" s="68">
        <v>0</v>
      </c>
      <c r="BB244" s="294" t="s">
        <v>1</v>
      </c>
      <c r="BM244" s="64">
        <f>IFERROR(X244*I244/H244,"0")</f>
        <v>6.6611111111111114</v>
      </c>
      <c r="BN244" s="64">
        <f>IFERROR(Y244*I244/H244,"0")</f>
        <v>7.63</v>
      </c>
      <c r="BO244" s="64">
        <f>IFERROR(1/J244*(X244/H244),"0")</f>
        <v>2.8292181069958844E-2</v>
      </c>
      <c r="BP244" s="64">
        <f>IFERROR(1/J244*(Y244/H244),"0")</f>
        <v>3.2407407407407406E-2</v>
      </c>
    </row>
    <row r="245" spans="1:68" ht="27" customHeight="1" x14ac:dyDescent="0.25">
      <c r="A245" s="54" t="s">
        <v>397</v>
      </c>
      <c r="B245" s="54" t="s">
        <v>398</v>
      </c>
      <c r="C245" s="31">
        <v>4301041006</v>
      </c>
      <c r="D245" s="564">
        <v>4680115886728</v>
      </c>
      <c r="E245" s="565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288</v>
      </c>
      <c r="L245" s="32"/>
      <c r="M245" s="33" t="s">
        <v>289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70</v>
      </c>
      <c r="X245" s="557">
        <v>5.5</v>
      </c>
      <c r="Y245" s="558">
        <f>IFERROR(IF(X245="",0,CEILING((X245/$H245),1)*$H245),"")</f>
        <v>5.9399999999999995</v>
      </c>
      <c r="Z245" s="36">
        <f>IFERROR(IF(Y245=0,"",ROUNDUP(Y245/H245,0)*0.0059),"")</f>
        <v>3.5400000000000001E-2</v>
      </c>
      <c r="AA245" s="56"/>
      <c r="AB245" s="57"/>
      <c r="AC245" s="295" t="s">
        <v>390</v>
      </c>
      <c r="AG245" s="64"/>
      <c r="AJ245" s="68"/>
      <c r="AK245" s="68">
        <v>0</v>
      </c>
      <c r="BB245" s="296" t="s">
        <v>1</v>
      </c>
      <c r="BM245" s="64">
        <f>IFERROR(X245*I245/H245,"0")</f>
        <v>6.5555555555555554</v>
      </c>
      <c r="BN245" s="64">
        <f>IFERROR(Y245*I245/H245,"0")</f>
        <v>7.0799999999999992</v>
      </c>
      <c r="BO245" s="64">
        <f>IFERROR(1/J245*(X245/H245),"0")</f>
        <v>2.5720164609053495E-2</v>
      </c>
      <c r="BP245" s="64">
        <f>IFERROR(1/J245*(Y245/H245),"0")</f>
        <v>2.7777777777777773E-2</v>
      </c>
    </row>
    <row r="246" spans="1:68" ht="27" customHeight="1" x14ac:dyDescent="0.25">
      <c r="A246" s="54" t="s">
        <v>399</v>
      </c>
      <c r="B246" s="54" t="s">
        <v>400</v>
      </c>
      <c r="C246" s="31">
        <v>4301041005</v>
      </c>
      <c r="D246" s="564">
        <v>4680115886711</v>
      </c>
      <c r="E246" s="565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70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390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72</v>
      </c>
      <c r="Q247" s="576"/>
      <c r="R247" s="576"/>
      <c r="S247" s="576"/>
      <c r="T247" s="576"/>
      <c r="U247" s="576"/>
      <c r="V247" s="577"/>
      <c r="W247" s="37" t="s">
        <v>73</v>
      </c>
      <c r="X247" s="559">
        <f>IFERROR(X242/H242,"0")+IFERROR(X243/H243,"0")+IFERROR(X244/H244,"0")+IFERROR(X245/H245,"0")+IFERROR(X246/H246,"0")</f>
        <v>15.555555555555555</v>
      </c>
      <c r="Y247" s="559">
        <f>IFERROR(Y242/H242,"0")+IFERROR(Y243/H243,"0")+IFERROR(Y244/H244,"0")+IFERROR(Y245/H245,"0")+IFERROR(Y246/H246,"0")</f>
        <v>17</v>
      </c>
      <c r="Z247" s="559">
        <f>IFERROR(IF(Z242="",0,Z242),"0")+IFERROR(IF(Z243="",0,Z243),"0")+IFERROR(IF(Z244="",0,Z244),"0")+IFERROR(IF(Z245="",0,Z245),"0")+IFERROR(IF(Z246="",0,Z246),"0")</f>
        <v>0.1003</v>
      </c>
      <c r="AA247" s="560"/>
      <c r="AB247" s="560"/>
      <c r="AC247" s="560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72</v>
      </c>
      <c r="Q248" s="576"/>
      <c r="R248" s="576"/>
      <c r="S248" s="576"/>
      <c r="T248" s="576"/>
      <c r="U248" s="576"/>
      <c r="V248" s="577"/>
      <c r="W248" s="37" t="s">
        <v>70</v>
      </c>
      <c r="X248" s="559">
        <f>IFERROR(SUM(X242:X246),"0")</f>
        <v>18</v>
      </c>
      <c r="Y248" s="559">
        <f>IFERROR(SUM(Y242:Y246),"0")</f>
        <v>19.439999999999998</v>
      </c>
      <c r="Z248" s="37"/>
      <c r="AA248" s="560"/>
      <c r="AB248" s="560"/>
      <c r="AC248" s="560"/>
    </row>
    <row r="249" spans="1:68" ht="16.5" customHeight="1" x14ac:dyDescent="0.25">
      <c r="A249" s="580" t="s">
        <v>401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2"/>
      <c r="AB249" s="552"/>
      <c r="AC249" s="552"/>
    </row>
    <row r="250" spans="1:68" ht="14.25" customHeight="1" x14ac:dyDescent="0.25">
      <c r="A250" s="572" t="s">
        <v>103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3"/>
      <c r="AB250" s="553"/>
      <c r="AC250" s="553"/>
    </row>
    <row r="251" spans="1:68" ht="27" customHeight="1" x14ac:dyDescent="0.25">
      <c r="A251" s="54" t="s">
        <v>402</v>
      </c>
      <c r="B251" s="54" t="s">
        <v>403</v>
      </c>
      <c r="C251" s="31">
        <v>4301011855</v>
      </c>
      <c r="D251" s="564">
        <v>4680115885837</v>
      </c>
      <c r="E251" s="565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70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405</v>
      </c>
      <c r="B252" s="54" t="s">
        <v>406</v>
      </c>
      <c r="C252" s="31">
        <v>4301011850</v>
      </c>
      <c r="D252" s="564">
        <v>4680115885806</v>
      </c>
      <c r="E252" s="565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70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408</v>
      </c>
      <c r="B253" s="54" t="s">
        <v>409</v>
      </c>
      <c r="C253" s="31">
        <v>4301011853</v>
      </c>
      <c r="D253" s="564">
        <v>4680115885851</v>
      </c>
      <c r="E253" s="565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70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411</v>
      </c>
      <c r="B254" s="54" t="s">
        <v>412</v>
      </c>
      <c r="C254" s="31">
        <v>4301011852</v>
      </c>
      <c r="D254" s="564">
        <v>4680115885844</v>
      </c>
      <c r="E254" s="565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70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414</v>
      </c>
      <c r="B255" s="54" t="s">
        <v>415</v>
      </c>
      <c r="C255" s="31">
        <v>4301011851</v>
      </c>
      <c r="D255" s="564">
        <v>4680115885820</v>
      </c>
      <c r="E255" s="565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70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72</v>
      </c>
      <c r="Q256" s="576"/>
      <c r="R256" s="576"/>
      <c r="S256" s="576"/>
      <c r="T256" s="576"/>
      <c r="U256" s="576"/>
      <c r="V256" s="577"/>
      <c r="W256" s="37" t="s">
        <v>73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72</v>
      </c>
      <c r="Q257" s="576"/>
      <c r="R257" s="576"/>
      <c r="S257" s="576"/>
      <c r="T257" s="576"/>
      <c r="U257" s="576"/>
      <c r="V257" s="577"/>
      <c r="W257" s="37" t="s">
        <v>70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0" t="s">
        <v>417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2"/>
      <c r="AB258" s="552"/>
      <c r="AC258" s="552"/>
    </row>
    <row r="259" spans="1:68" ht="14.25" customHeight="1" x14ac:dyDescent="0.25">
      <c r="A259" s="572" t="s">
        <v>103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3"/>
      <c r="AB259" s="553"/>
      <c r="AC259" s="553"/>
    </row>
    <row r="260" spans="1:68" ht="27" customHeight="1" x14ac:dyDescent="0.25">
      <c r="A260" s="54" t="s">
        <v>418</v>
      </c>
      <c r="B260" s="54" t="s">
        <v>419</v>
      </c>
      <c r="C260" s="31">
        <v>4301011223</v>
      </c>
      <c r="D260" s="564">
        <v>4607091383423</v>
      </c>
      <c r="E260" s="565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70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4301012199</v>
      </c>
      <c r="D261" s="564">
        <v>4680115886957</v>
      </c>
      <c r="E261" s="565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0" t="s">
        <v>422</v>
      </c>
      <c r="Q261" s="562"/>
      <c r="R261" s="562"/>
      <c r="S261" s="562"/>
      <c r="T261" s="563"/>
      <c r="U261" s="34"/>
      <c r="V261" s="34"/>
      <c r="W261" s="35" t="s">
        <v>70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424</v>
      </c>
      <c r="B262" s="54" t="s">
        <v>425</v>
      </c>
      <c r="C262" s="31">
        <v>4301012098</v>
      </c>
      <c r="D262" s="564">
        <v>4680115885660</v>
      </c>
      <c r="E262" s="565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70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427</v>
      </c>
      <c r="B263" s="54" t="s">
        <v>428</v>
      </c>
      <c r="C263" s="31">
        <v>4301012176</v>
      </c>
      <c r="D263" s="564">
        <v>4680115886773</v>
      </c>
      <c r="E263" s="565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69" t="s">
        <v>429</v>
      </c>
      <c r="Q263" s="562"/>
      <c r="R263" s="562"/>
      <c r="S263" s="562"/>
      <c r="T263" s="563"/>
      <c r="U263" s="34"/>
      <c r="V263" s="34"/>
      <c r="W263" s="35" t="s">
        <v>70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72</v>
      </c>
      <c r="Q264" s="576"/>
      <c r="R264" s="576"/>
      <c r="S264" s="576"/>
      <c r="T264" s="576"/>
      <c r="U264" s="576"/>
      <c r="V264" s="577"/>
      <c r="W264" s="37" t="s">
        <v>73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72</v>
      </c>
      <c r="Q265" s="576"/>
      <c r="R265" s="576"/>
      <c r="S265" s="576"/>
      <c r="T265" s="576"/>
      <c r="U265" s="576"/>
      <c r="V265" s="577"/>
      <c r="W265" s="37" t="s">
        <v>70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0" t="s">
        <v>431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2"/>
      <c r="AB266" s="552"/>
      <c r="AC266" s="552"/>
    </row>
    <row r="267" spans="1:68" ht="14.25" customHeight="1" x14ac:dyDescent="0.25">
      <c r="A267" s="572" t="s">
        <v>74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3"/>
      <c r="AB267" s="553"/>
      <c r="AC267" s="553"/>
    </row>
    <row r="268" spans="1:68" ht="27" customHeight="1" x14ac:dyDescent="0.25">
      <c r="A268" s="54" t="s">
        <v>432</v>
      </c>
      <c r="B268" s="54" t="s">
        <v>433</v>
      </c>
      <c r="C268" s="31">
        <v>4301051893</v>
      </c>
      <c r="D268" s="564">
        <v>4680115886186</v>
      </c>
      <c r="E268" s="565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70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435</v>
      </c>
      <c r="B269" s="54" t="s">
        <v>436</v>
      </c>
      <c r="C269" s="31">
        <v>4301051795</v>
      </c>
      <c r="D269" s="564">
        <v>4680115881228</v>
      </c>
      <c r="E269" s="565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70</v>
      </c>
      <c r="X269" s="557">
        <v>120</v>
      </c>
      <c r="Y269" s="558">
        <f>IFERROR(IF(X269="",0,CEILING((X269/$H269),1)*$H269),"")</f>
        <v>120</v>
      </c>
      <c r="Z269" s="36">
        <f>IFERROR(IF(Y269=0,"",ROUNDUP(Y269/H269,0)*0.00651),"")</f>
        <v>0.32550000000000001</v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132.60000000000002</v>
      </c>
      <c r="BN269" s="64">
        <f>IFERROR(Y269*I269/H269,"0")</f>
        <v>132.60000000000002</v>
      </c>
      <c r="BO269" s="64">
        <f>IFERROR(1/J269*(X269/H269),"0")</f>
        <v>0.27472527472527475</v>
      </c>
      <c r="BP269" s="64">
        <f>IFERROR(1/J269*(Y269/H269),"0")</f>
        <v>0.27472527472527475</v>
      </c>
    </row>
    <row r="270" spans="1:68" ht="37.5" customHeight="1" x14ac:dyDescent="0.25">
      <c r="A270" s="54" t="s">
        <v>438</v>
      </c>
      <c r="B270" s="54" t="s">
        <v>439</v>
      </c>
      <c r="C270" s="31">
        <v>4301051388</v>
      </c>
      <c r="D270" s="564">
        <v>4680115881211</v>
      </c>
      <c r="E270" s="565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70</v>
      </c>
      <c r="X270" s="557">
        <v>280</v>
      </c>
      <c r="Y270" s="558">
        <f>IFERROR(IF(X270="",0,CEILING((X270/$H270),1)*$H270),"")</f>
        <v>280.8</v>
      </c>
      <c r="Z270" s="36">
        <f>IFERROR(IF(Y270=0,"",ROUNDUP(Y270/H270,0)*0.00651),"")</f>
        <v>0.76167000000000007</v>
      </c>
      <c r="AA270" s="56"/>
      <c r="AB270" s="57"/>
      <c r="AC270" s="321" t="s">
        <v>440</v>
      </c>
      <c r="AG270" s="64"/>
      <c r="AJ270" s="68" t="s">
        <v>113</v>
      </c>
      <c r="AK270" s="68">
        <v>436.8</v>
      </c>
      <c r="BB270" s="322" t="s">
        <v>1</v>
      </c>
      <c r="BM270" s="64">
        <f>IFERROR(X270*I270/H270,"0")</f>
        <v>301</v>
      </c>
      <c r="BN270" s="64">
        <f>IFERROR(Y270*I270/H270,"0")</f>
        <v>301.86</v>
      </c>
      <c r="BO270" s="64">
        <f>IFERROR(1/J270*(X270/H270),"0")</f>
        <v>0.64102564102564108</v>
      </c>
      <c r="BP270" s="64">
        <f>IFERROR(1/J270*(Y270/H270),"0")</f>
        <v>0.64285714285714302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72</v>
      </c>
      <c r="Q271" s="576"/>
      <c r="R271" s="576"/>
      <c r="S271" s="576"/>
      <c r="T271" s="576"/>
      <c r="U271" s="576"/>
      <c r="V271" s="577"/>
      <c r="W271" s="37" t="s">
        <v>73</v>
      </c>
      <c r="X271" s="559">
        <f>IFERROR(X268/H268,"0")+IFERROR(X269/H269,"0")+IFERROR(X270/H270,"0")</f>
        <v>166.66666666666669</v>
      </c>
      <c r="Y271" s="559">
        <f>IFERROR(Y268/H268,"0")+IFERROR(Y269/H269,"0")+IFERROR(Y270/H270,"0")</f>
        <v>167</v>
      </c>
      <c r="Z271" s="559">
        <f>IFERROR(IF(Z268="",0,Z268),"0")+IFERROR(IF(Z269="",0,Z269),"0")+IFERROR(IF(Z270="",0,Z270),"0")</f>
        <v>1.08717</v>
      </c>
      <c r="AA271" s="560"/>
      <c r="AB271" s="560"/>
      <c r="AC271" s="560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72</v>
      </c>
      <c r="Q272" s="576"/>
      <c r="R272" s="576"/>
      <c r="S272" s="576"/>
      <c r="T272" s="576"/>
      <c r="U272" s="576"/>
      <c r="V272" s="577"/>
      <c r="W272" s="37" t="s">
        <v>70</v>
      </c>
      <c r="X272" s="559">
        <f>IFERROR(SUM(X268:X270),"0")</f>
        <v>400</v>
      </c>
      <c r="Y272" s="559">
        <f>IFERROR(SUM(Y268:Y270),"0")</f>
        <v>400.8</v>
      </c>
      <c r="Z272" s="37"/>
      <c r="AA272" s="560"/>
      <c r="AB272" s="560"/>
      <c r="AC272" s="560"/>
    </row>
    <row r="273" spans="1:68" ht="16.5" customHeight="1" x14ac:dyDescent="0.25">
      <c r="A273" s="580" t="s">
        <v>441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2"/>
      <c r="AB273" s="552"/>
      <c r="AC273" s="552"/>
    </row>
    <row r="274" spans="1:68" ht="14.25" customHeight="1" x14ac:dyDescent="0.25">
      <c r="A274" s="572" t="s">
        <v>64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3"/>
      <c r="AB274" s="553"/>
      <c r="AC274" s="553"/>
    </row>
    <row r="275" spans="1:68" ht="27" customHeight="1" x14ac:dyDescent="0.25">
      <c r="A275" s="54" t="s">
        <v>442</v>
      </c>
      <c r="B275" s="54" t="s">
        <v>443</v>
      </c>
      <c r="C275" s="31">
        <v>4301031307</v>
      </c>
      <c r="D275" s="564">
        <v>4680115880344</v>
      </c>
      <c r="E275" s="565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70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72</v>
      </c>
      <c r="Q276" s="576"/>
      <c r="R276" s="576"/>
      <c r="S276" s="576"/>
      <c r="T276" s="576"/>
      <c r="U276" s="576"/>
      <c r="V276" s="577"/>
      <c r="W276" s="37" t="s">
        <v>73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72</v>
      </c>
      <c r="Q277" s="576"/>
      <c r="R277" s="576"/>
      <c r="S277" s="576"/>
      <c r="T277" s="576"/>
      <c r="U277" s="576"/>
      <c r="V277" s="577"/>
      <c r="W277" s="37" t="s">
        <v>70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72" t="s">
        <v>74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3"/>
      <c r="AB278" s="553"/>
      <c r="AC278" s="553"/>
    </row>
    <row r="279" spans="1:68" ht="27" customHeight="1" x14ac:dyDescent="0.25">
      <c r="A279" s="54" t="s">
        <v>445</v>
      </c>
      <c r="B279" s="54" t="s">
        <v>446</v>
      </c>
      <c r="C279" s="31">
        <v>4301051782</v>
      </c>
      <c r="D279" s="564">
        <v>4680115884618</v>
      </c>
      <c r="E279" s="565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70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72</v>
      </c>
      <c r="Q280" s="576"/>
      <c r="R280" s="576"/>
      <c r="S280" s="576"/>
      <c r="T280" s="576"/>
      <c r="U280" s="576"/>
      <c r="V280" s="577"/>
      <c r="W280" s="37" t="s">
        <v>73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72</v>
      </c>
      <c r="Q281" s="576"/>
      <c r="R281" s="576"/>
      <c r="S281" s="576"/>
      <c r="T281" s="576"/>
      <c r="U281" s="576"/>
      <c r="V281" s="577"/>
      <c r="W281" s="37" t="s">
        <v>70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0" t="s">
        <v>448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2"/>
      <c r="AB282" s="552"/>
      <c r="AC282" s="552"/>
    </row>
    <row r="283" spans="1:68" ht="14.25" customHeight="1" x14ac:dyDescent="0.25">
      <c r="A283" s="572" t="s">
        <v>103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3"/>
      <c r="AB283" s="553"/>
      <c r="AC283" s="553"/>
    </row>
    <row r="284" spans="1:68" ht="27" customHeight="1" x14ac:dyDescent="0.25">
      <c r="A284" s="54" t="s">
        <v>449</v>
      </c>
      <c r="B284" s="54" t="s">
        <v>450</v>
      </c>
      <c r="C284" s="31">
        <v>4301011662</v>
      </c>
      <c r="D284" s="564">
        <v>4680115883703</v>
      </c>
      <c r="E284" s="565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70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72</v>
      </c>
      <c r="Q285" s="576"/>
      <c r="R285" s="576"/>
      <c r="S285" s="576"/>
      <c r="T285" s="576"/>
      <c r="U285" s="576"/>
      <c r="V285" s="577"/>
      <c r="W285" s="37" t="s">
        <v>73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72</v>
      </c>
      <c r="Q286" s="576"/>
      <c r="R286" s="576"/>
      <c r="S286" s="576"/>
      <c r="T286" s="576"/>
      <c r="U286" s="576"/>
      <c r="V286" s="577"/>
      <c r="W286" s="37" t="s">
        <v>70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0" t="s">
        <v>453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2"/>
      <c r="AB287" s="552"/>
      <c r="AC287" s="552"/>
    </row>
    <row r="288" spans="1:68" ht="14.25" customHeight="1" x14ac:dyDescent="0.25">
      <c r="A288" s="572" t="s">
        <v>103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3"/>
      <c r="AB288" s="553"/>
      <c r="AC288" s="553"/>
    </row>
    <row r="289" spans="1:68" ht="27" customHeight="1" x14ac:dyDescent="0.25">
      <c r="A289" s="54" t="s">
        <v>454</v>
      </c>
      <c r="B289" s="54" t="s">
        <v>455</v>
      </c>
      <c r="C289" s="31">
        <v>4301012024</v>
      </c>
      <c r="D289" s="564">
        <v>4680115885615</v>
      </c>
      <c r="E289" s="565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106</v>
      </c>
      <c r="L289" s="32"/>
      <c r="M289" s="33" t="s">
        <v>78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70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457</v>
      </c>
      <c r="B290" s="54" t="s">
        <v>458</v>
      </c>
      <c r="C290" s="31">
        <v>4301012016</v>
      </c>
      <c r="D290" s="564">
        <v>4680115885554</v>
      </c>
      <c r="E290" s="565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106</v>
      </c>
      <c r="L290" s="32" t="s">
        <v>459</v>
      </c>
      <c r="M290" s="33" t="s">
        <v>78</v>
      </c>
      <c r="N290" s="33"/>
      <c r="O290" s="32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70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 t="s">
        <v>461</v>
      </c>
      <c r="AK290" s="68">
        <v>86.4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457</v>
      </c>
      <c r="B291" s="54" t="s">
        <v>462</v>
      </c>
      <c r="C291" s="31">
        <v>4301011911</v>
      </c>
      <c r="D291" s="564">
        <v>4680115885554</v>
      </c>
      <c r="E291" s="565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106</v>
      </c>
      <c r="L291" s="32"/>
      <c r="M291" s="33" t="s">
        <v>463</v>
      </c>
      <c r="N291" s="33"/>
      <c r="O291" s="32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70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464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465</v>
      </c>
      <c r="B292" s="54" t="s">
        <v>466</v>
      </c>
      <c r="C292" s="31">
        <v>4301011858</v>
      </c>
      <c r="D292" s="564">
        <v>4680115885646</v>
      </c>
      <c r="E292" s="565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106</v>
      </c>
      <c r="L292" s="32"/>
      <c r="M292" s="33" t="s">
        <v>107</v>
      </c>
      <c r="N292" s="33"/>
      <c r="O292" s="32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70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467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468</v>
      </c>
      <c r="B293" s="54" t="s">
        <v>469</v>
      </c>
      <c r="C293" s="31">
        <v>4301011857</v>
      </c>
      <c r="D293" s="564">
        <v>4680115885622</v>
      </c>
      <c r="E293" s="565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70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470</v>
      </c>
      <c r="B294" s="54" t="s">
        <v>471</v>
      </c>
      <c r="C294" s="31">
        <v>4301011859</v>
      </c>
      <c r="D294" s="564">
        <v>4680115885608</v>
      </c>
      <c r="E294" s="565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70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472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72</v>
      </c>
      <c r="Q295" s="576"/>
      <c r="R295" s="576"/>
      <c r="S295" s="576"/>
      <c r="T295" s="576"/>
      <c r="U295" s="576"/>
      <c r="V295" s="577"/>
      <c r="W295" s="37" t="s">
        <v>73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72</v>
      </c>
      <c r="Q296" s="576"/>
      <c r="R296" s="576"/>
      <c r="S296" s="576"/>
      <c r="T296" s="576"/>
      <c r="U296" s="576"/>
      <c r="V296" s="577"/>
      <c r="W296" s="37" t="s">
        <v>70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customHeight="1" x14ac:dyDescent="0.25">
      <c r="A297" s="572" t="s">
        <v>64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3"/>
      <c r="AB297" s="553"/>
      <c r="AC297" s="553"/>
    </row>
    <row r="298" spans="1:68" ht="27" customHeight="1" x14ac:dyDescent="0.25">
      <c r="A298" s="54" t="s">
        <v>473</v>
      </c>
      <c r="B298" s="54" t="s">
        <v>474</v>
      </c>
      <c r="C298" s="31">
        <v>4301030878</v>
      </c>
      <c r="D298" s="564">
        <v>4607091387193</v>
      </c>
      <c r="E298" s="565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70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476</v>
      </c>
      <c r="B299" s="54" t="s">
        <v>477</v>
      </c>
      <c r="C299" s="31">
        <v>4301031153</v>
      </c>
      <c r="D299" s="564">
        <v>4607091387230</v>
      </c>
      <c r="E299" s="565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70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479</v>
      </c>
      <c r="B300" s="54" t="s">
        <v>480</v>
      </c>
      <c r="C300" s="31">
        <v>4301031154</v>
      </c>
      <c r="D300" s="564">
        <v>4607091387292</v>
      </c>
      <c r="E300" s="565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70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481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482</v>
      </c>
      <c r="B301" s="54" t="s">
        <v>483</v>
      </c>
      <c r="C301" s="31">
        <v>4301031152</v>
      </c>
      <c r="D301" s="564">
        <v>4607091387285</v>
      </c>
      <c r="E301" s="565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70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484</v>
      </c>
      <c r="B302" s="54" t="s">
        <v>485</v>
      </c>
      <c r="C302" s="31">
        <v>4301031305</v>
      </c>
      <c r="D302" s="564">
        <v>4607091389845</v>
      </c>
      <c r="E302" s="565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70</v>
      </c>
      <c r="X302" s="557">
        <v>105</v>
      </c>
      <c r="Y302" s="558">
        <f t="shared" si="42"/>
        <v>105</v>
      </c>
      <c r="Z302" s="36">
        <f>IFERROR(IF(Y302=0,"",ROUNDUP(Y302/H302,0)*0.00502),"")</f>
        <v>0.251</v>
      </c>
      <c r="AA302" s="56"/>
      <c r="AB302" s="57"/>
      <c r="AC302" s="349" t="s">
        <v>486</v>
      </c>
      <c r="AG302" s="64"/>
      <c r="AJ302" s="68"/>
      <c r="AK302" s="68">
        <v>0</v>
      </c>
      <c r="BB302" s="350" t="s">
        <v>1</v>
      </c>
      <c r="BM302" s="64">
        <f t="shared" si="43"/>
        <v>110.00000000000001</v>
      </c>
      <c r="BN302" s="64">
        <f t="shared" si="44"/>
        <v>110.00000000000001</v>
      </c>
      <c r="BO302" s="64">
        <f t="shared" si="45"/>
        <v>0.21367521367521369</v>
      </c>
      <c r="BP302" s="64">
        <f t="shared" si="46"/>
        <v>0.21367521367521369</v>
      </c>
    </row>
    <row r="303" spans="1:68" ht="27" customHeight="1" x14ac:dyDescent="0.25">
      <c r="A303" s="54" t="s">
        <v>487</v>
      </c>
      <c r="B303" s="54" t="s">
        <v>488</v>
      </c>
      <c r="C303" s="31">
        <v>4301031306</v>
      </c>
      <c r="D303" s="564">
        <v>4680115882881</v>
      </c>
      <c r="E303" s="565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70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486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489</v>
      </c>
      <c r="B304" s="54" t="s">
        <v>490</v>
      </c>
      <c r="C304" s="31">
        <v>4301031066</v>
      </c>
      <c r="D304" s="564">
        <v>4607091383836</v>
      </c>
      <c r="E304" s="565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77</v>
      </c>
      <c r="L304" s="32"/>
      <c r="M304" s="33" t="s">
        <v>68</v>
      </c>
      <c r="N304" s="33"/>
      <c r="O304" s="32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70</v>
      </c>
      <c r="X304" s="557">
        <v>21</v>
      </c>
      <c r="Y304" s="558">
        <f t="shared" si="42"/>
        <v>21.6</v>
      </c>
      <c r="Z304" s="36">
        <f>IFERROR(IF(Y304=0,"",ROUNDUP(Y304/H304,0)*0.00651),"")</f>
        <v>7.8119999999999995E-2</v>
      </c>
      <c r="AA304" s="56"/>
      <c r="AB304" s="57"/>
      <c r="AC304" s="353" t="s">
        <v>491</v>
      </c>
      <c r="AG304" s="64"/>
      <c r="AJ304" s="68"/>
      <c r="AK304" s="68">
        <v>0</v>
      </c>
      <c r="BB304" s="354" t="s">
        <v>1</v>
      </c>
      <c r="BM304" s="64">
        <f t="shared" si="43"/>
        <v>23.66</v>
      </c>
      <c r="BN304" s="64">
        <f t="shared" si="44"/>
        <v>24.335999999999999</v>
      </c>
      <c r="BO304" s="64">
        <f t="shared" si="45"/>
        <v>6.4102564102564111E-2</v>
      </c>
      <c r="BP304" s="64">
        <f t="shared" si="46"/>
        <v>6.5934065934065936E-2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72</v>
      </c>
      <c r="Q305" s="576"/>
      <c r="R305" s="576"/>
      <c r="S305" s="576"/>
      <c r="T305" s="576"/>
      <c r="U305" s="576"/>
      <c r="V305" s="577"/>
      <c r="W305" s="37" t="s">
        <v>73</v>
      </c>
      <c r="X305" s="559">
        <f>IFERROR(X298/H298,"0")+IFERROR(X299/H299,"0")+IFERROR(X300/H300,"0")+IFERROR(X301/H301,"0")+IFERROR(X302/H302,"0")+IFERROR(X303/H303,"0")+IFERROR(X304/H304,"0")</f>
        <v>61.666666666666664</v>
      </c>
      <c r="Y305" s="559">
        <f>IFERROR(Y298/H298,"0")+IFERROR(Y299/H299,"0")+IFERROR(Y300/H300,"0")+IFERROR(Y301/H301,"0")+IFERROR(Y302/H302,"0")+IFERROR(Y303/H303,"0")+IFERROR(Y304/H304,"0")</f>
        <v>62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0.32911999999999997</v>
      </c>
      <c r="AA305" s="560"/>
      <c r="AB305" s="560"/>
      <c r="AC305" s="560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72</v>
      </c>
      <c r="Q306" s="576"/>
      <c r="R306" s="576"/>
      <c r="S306" s="576"/>
      <c r="T306" s="576"/>
      <c r="U306" s="576"/>
      <c r="V306" s="577"/>
      <c r="W306" s="37" t="s">
        <v>70</v>
      </c>
      <c r="X306" s="559">
        <f>IFERROR(SUM(X298:X304),"0")</f>
        <v>126</v>
      </c>
      <c r="Y306" s="559">
        <f>IFERROR(SUM(Y298:Y304),"0")</f>
        <v>126.6</v>
      </c>
      <c r="Z306" s="37"/>
      <c r="AA306" s="560"/>
      <c r="AB306" s="560"/>
      <c r="AC306" s="560"/>
    </row>
    <row r="307" spans="1:68" ht="14.25" customHeight="1" x14ac:dyDescent="0.25">
      <c r="A307" s="572" t="s">
        <v>74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3"/>
      <c r="AB307" s="553"/>
      <c r="AC307" s="553"/>
    </row>
    <row r="308" spans="1:68" ht="27" customHeight="1" x14ac:dyDescent="0.25">
      <c r="A308" s="54" t="s">
        <v>492</v>
      </c>
      <c r="B308" s="54" t="s">
        <v>493</v>
      </c>
      <c r="C308" s="31">
        <v>4301051100</v>
      </c>
      <c r="D308" s="564">
        <v>4607091387766</v>
      </c>
      <c r="E308" s="565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70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495</v>
      </c>
      <c r="B309" s="54" t="s">
        <v>496</v>
      </c>
      <c r="C309" s="31">
        <v>4301051818</v>
      </c>
      <c r="D309" s="564">
        <v>4607091387957</v>
      </c>
      <c r="E309" s="565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70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498</v>
      </c>
      <c r="B310" s="54" t="s">
        <v>499</v>
      </c>
      <c r="C310" s="31">
        <v>4301051819</v>
      </c>
      <c r="D310" s="564">
        <v>4607091387964</v>
      </c>
      <c r="E310" s="565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70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501</v>
      </c>
      <c r="B311" s="54" t="s">
        <v>502</v>
      </c>
      <c r="C311" s="31">
        <v>4301051734</v>
      </c>
      <c r="D311" s="564">
        <v>4680115884588</v>
      </c>
      <c r="E311" s="565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77</v>
      </c>
      <c r="L311" s="32"/>
      <c r="M311" s="33" t="s">
        <v>78</v>
      </c>
      <c r="N311" s="33"/>
      <c r="O311" s="32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70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504</v>
      </c>
      <c r="B312" s="54" t="s">
        <v>505</v>
      </c>
      <c r="C312" s="31">
        <v>4301051578</v>
      </c>
      <c r="D312" s="564">
        <v>4607091387513</v>
      </c>
      <c r="E312" s="565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77</v>
      </c>
      <c r="L312" s="32"/>
      <c r="M312" s="33" t="s">
        <v>93</v>
      </c>
      <c r="N312" s="33"/>
      <c r="O312" s="32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70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506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72</v>
      </c>
      <c r="Q313" s="576"/>
      <c r="R313" s="576"/>
      <c r="S313" s="576"/>
      <c r="T313" s="576"/>
      <c r="U313" s="576"/>
      <c r="V313" s="577"/>
      <c r="W313" s="37" t="s">
        <v>73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72</v>
      </c>
      <c r="Q314" s="576"/>
      <c r="R314" s="576"/>
      <c r="S314" s="576"/>
      <c r="T314" s="576"/>
      <c r="U314" s="576"/>
      <c r="V314" s="577"/>
      <c r="W314" s="37" t="s">
        <v>70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customHeight="1" x14ac:dyDescent="0.25">
      <c r="A315" s="572" t="s">
        <v>172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3"/>
      <c r="AB315" s="553"/>
      <c r="AC315" s="553"/>
    </row>
    <row r="316" spans="1:68" ht="27" customHeight="1" x14ac:dyDescent="0.25">
      <c r="A316" s="54" t="s">
        <v>507</v>
      </c>
      <c r="B316" s="54" t="s">
        <v>508</v>
      </c>
      <c r="C316" s="31">
        <v>4301060387</v>
      </c>
      <c r="D316" s="564">
        <v>4607091380880</v>
      </c>
      <c r="E316" s="565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106</v>
      </c>
      <c r="L316" s="32"/>
      <c r="M316" s="33" t="s">
        <v>78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70</v>
      </c>
      <c r="X316" s="557">
        <v>20</v>
      </c>
      <c r="Y316" s="558">
        <f>IFERROR(IF(X316="",0,CEILING((X316/$H316),1)*$H316),"")</f>
        <v>25.200000000000003</v>
      </c>
      <c r="Z316" s="36">
        <f>IFERROR(IF(Y316=0,"",ROUNDUP(Y316/H316,0)*0.01898),"")</f>
        <v>5.6940000000000004E-2</v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21.235714285714284</v>
      </c>
      <c r="BN316" s="64">
        <f>IFERROR(Y316*I316/H316,"0")</f>
        <v>26.757000000000001</v>
      </c>
      <c r="BO316" s="64">
        <f>IFERROR(1/J316*(X316/H316),"0")</f>
        <v>3.7202380952380952E-2</v>
      </c>
      <c r="BP316" s="64">
        <f>IFERROR(1/J316*(Y316/H316),"0")</f>
        <v>4.6875E-2</v>
      </c>
    </row>
    <row r="317" spans="1:68" ht="27" customHeight="1" x14ac:dyDescent="0.25">
      <c r="A317" s="54" t="s">
        <v>510</v>
      </c>
      <c r="B317" s="54" t="s">
        <v>511</v>
      </c>
      <c r="C317" s="31">
        <v>4301060406</v>
      </c>
      <c r="D317" s="564">
        <v>4607091384482</v>
      </c>
      <c r="E317" s="565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70</v>
      </c>
      <c r="X317" s="557">
        <v>390</v>
      </c>
      <c r="Y317" s="558">
        <f>IFERROR(IF(X317="",0,CEILING((X317/$H317),1)*$H317),"")</f>
        <v>390</v>
      </c>
      <c r="Z317" s="36">
        <f>IFERROR(IF(Y317=0,"",ROUNDUP(Y317/H317,0)*0.01898),"")</f>
        <v>0.94900000000000007</v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415.95000000000005</v>
      </c>
      <c r="BN317" s="64">
        <f>IFERROR(Y317*I317/H317,"0")</f>
        <v>415.95000000000005</v>
      </c>
      <c r="BO317" s="64">
        <f>IFERROR(1/J317*(X317/H317),"0")</f>
        <v>0.78125</v>
      </c>
      <c r="BP317" s="64">
        <f>IFERROR(1/J317*(Y317/H317),"0")</f>
        <v>0.78125</v>
      </c>
    </row>
    <row r="318" spans="1:68" ht="16.5" customHeight="1" x14ac:dyDescent="0.25">
      <c r="A318" s="54" t="s">
        <v>513</v>
      </c>
      <c r="B318" s="54" t="s">
        <v>514</v>
      </c>
      <c r="C318" s="31">
        <v>4301060484</v>
      </c>
      <c r="D318" s="564">
        <v>4607091380897</v>
      </c>
      <c r="E318" s="565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106</v>
      </c>
      <c r="L318" s="32"/>
      <c r="M318" s="33" t="s">
        <v>93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70</v>
      </c>
      <c r="X318" s="557">
        <v>30</v>
      </c>
      <c r="Y318" s="558">
        <f>IFERROR(IF(X318="",0,CEILING((X318/$H318),1)*$H318),"")</f>
        <v>33.6</v>
      </c>
      <c r="Z318" s="36">
        <f>IFERROR(IF(Y318=0,"",ROUNDUP(Y318/H318,0)*0.01898),"")</f>
        <v>7.5920000000000001E-2</v>
      </c>
      <c r="AA318" s="56"/>
      <c r="AB318" s="57"/>
      <c r="AC318" s="369" t="s">
        <v>515</v>
      </c>
      <c r="AG318" s="64"/>
      <c r="AJ318" s="68"/>
      <c r="AK318" s="68">
        <v>0</v>
      </c>
      <c r="BB318" s="370" t="s">
        <v>1</v>
      </c>
      <c r="BM318" s="64">
        <f>IFERROR(X318*I318/H318,"0")</f>
        <v>31.853571428571428</v>
      </c>
      <c r="BN318" s="64">
        <f>IFERROR(Y318*I318/H318,"0")</f>
        <v>35.676000000000002</v>
      </c>
      <c r="BO318" s="64">
        <f>IFERROR(1/J318*(X318/H318),"0")</f>
        <v>5.5803571428571425E-2</v>
      </c>
      <c r="BP318" s="64">
        <f>IFERROR(1/J318*(Y318/H318),"0")</f>
        <v>6.25E-2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72</v>
      </c>
      <c r="Q319" s="576"/>
      <c r="R319" s="576"/>
      <c r="S319" s="576"/>
      <c r="T319" s="576"/>
      <c r="U319" s="576"/>
      <c r="V319" s="577"/>
      <c r="W319" s="37" t="s">
        <v>73</v>
      </c>
      <c r="X319" s="559">
        <f>IFERROR(X316/H316,"0")+IFERROR(X317/H317,"0")+IFERROR(X318/H318,"0")</f>
        <v>55.952380952380949</v>
      </c>
      <c r="Y319" s="559">
        <f>IFERROR(Y316/H316,"0")+IFERROR(Y317/H317,"0")+IFERROR(Y318/H318,"0")</f>
        <v>57</v>
      </c>
      <c r="Z319" s="559">
        <f>IFERROR(IF(Z316="",0,Z316),"0")+IFERROR(IF(Z317="",0,Z317),"0")+IFERROR(IF(Z318="",0,Z318),"0")</f>
        <v>1.08186</v>
      </c>
      <c r="AA319" s="560"/>
      <c r="AB319" s="560"/>
      <c r="AC319" s="560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72</v>
      </c>
      <c r="Q320" s="576"/>
      <c r="R320" s="576"/>
      <c r="S320" s="576"/>
      <c r="T320" s="576"/>
      <c r="U320" s="576"/>
      <c r="V320" s="577"/>
      <c r="W320" s="37" t="s">
        <v>70</v>
      </c>
      <c r="X320" s="559">
        <f>IFERROR(SUM(X316:X318),"0")</f>
        <v>440</v>
      </c>
      <c r="Y320" s="559">
        <f>IFERROR(SUM(Y316:Y318),"0")</f>
        <v>448.8</v>
      </c>
      <c r="Z320" s="37"/>
      <c r="AA320" s="560"/>
      <c r="AB320" s="560"/>
      <c r="AC320" s="560"/>
    </row>
    <row r="321" spans="1:68" ht="14.25" customHeight="1" x14ac:dyDescent="0.25">
      <c r="A321" s="572" t="s">
        <v>95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3"/>
      <c r="AB321" s="553"/>
      <c r="AC321" s="553"/>
    </row>
    <row r="322" spans="1:68" ht="27" customHeight="1" x14ac:dyDescent="0.25">
      <c r="A322" s="54" t="s">
        <v>516</v>
      </c>
      <c r="B322" s="54" t="s">
        <v>517</v>
      </c>
      <c r="C322" s="31">
        <v>4301030235</v>
      </c>
      <c r="D322" s="564">
        <v>4607091388381</v>
      </c>
      <c r="E322" s="565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36" t="s">
        <v>518</v>
      </c>
      <c r="Q322" s="562"/>
      <c r="R322" s="562"/>
      <c r="S322" s="562"/>
      <c r="T322" s="563"/>
      <c r="U322" s="34"/>
      <c r="V322" s="34"/>
      <c r="W322" s="35" t="s">
        <v>70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519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520</v>
      </c>
      <c r="B323" s="54" t="s">
        <v>521</v>
      </c>
      <c r="C323" s="31">
        <v>4301030232</v>
      </c>
      <c r="D323" s="564">
        <v>4607091388374</v>
      </c>
      <c r="E323" s="565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15" t="s">
        <v>522</v>
      </c>
      <c r="Q323" s="562"/>
      <c r="R323" s="562"/>
      <c r="S323" s="562"/>
      <c r="T323" s="563"/>
      <c r="U323" s="34"/>
      <c r="V323" s="34"/>
      <c r="W323" s="35" t="s">
        <v>70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519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523</v>
      </c>
      <c r="B324" s="54" t="s">
        <v>524</v>
      </c>
      <c r="C324" s="31">
        <v>4301032015</v>
      </c>
      <c r="D324" s="564">
        <v>4607091383102</v>
      </c>
      <c r="E324" s="565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77</v>
      </c>
      <c r="L324" s="32"/>
      <c r="M324" s="33" t="s">
        <v>98</v>
      </c>
      <c r="N324" s="33"/>
      <c r="O324" s="32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70</v>
      </c>
      <c r="X324" s="557">
        <v>17</v>
      </c>
      <c r="Y324" s="558">
        <f>IFERROR(IF(X324="",0,CEILING((X324/$H324),1)*$H324),"")</f>
        <v>17.849999999999998</v>
      </c>
      <c r="Z324" s="36">
        <f>IFERROR(IF(Y324=0,"",ROUNDUP(Y324/H324,0)*0.00651),"")</f>
        <v>4.5569999999999999E-2</v>
      </c>
      <c r="AA324" s="56"/>
      <c r="AB324" s="57"/>
      <c r="AC324" s="375" t="s">
        <v>525</v>
      </c>
      <c r="AG324" s="64"/>
      <c r="AJ324" s="68"/>
      <c r="AK324" s="68">
        <v>0</v>
      </c>
      <c r="BB324" s="376" t="s">
        <v>1</v>
      </c>
      <c r="BM324" s="64">
        <f>IFERROR(X324*I324/H324,"0")</f>
        <v>19.700000000000003</v>
      </c>
      <c r="BN324" s="64">
        <f>IFERROR(Y324*I324/H324,"0")</f>
        <v>20.684999999999999</v>
      </c>
      <c r="BO324" s="64">
        <f>IFERROR(1/J324*(X324/H324),"0")</f>
        <v>3.6630036630036632E-2</v>
      </c>
      <c r="BP324" s="64">
        <f>IFERROR(1/J324*(Y324/H324),"0")</f>
        <v>3.8461538461538464E-2</v>
      </c>
    </row>
    <row r="325" spans="1:68" ht="27" customHeight="1" x14ac:dyDescent="0.25">
      <c r="A325" s="54" t="s">
        <v>526</v>
      </c>
      <c r="B325" s="54" t="s">
        <v>527</v>
      </c>
      <c r="C325" s="31">
        <v>4301030233</v>
      </c>
      <c r="D325" s="564">
        <v>4607091388404</v>
      </c>
      <c r="E325" s="565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70</v>
      </c>
      <c r="X325" s="557">
        <v>85</v>
      </c>
      <c r="Y325" s="558">
        <f>IFERROR(IF(X325="",0,CEILING((X325/$H325),1)*$H325),"")</f>
        <v>86.699999999999989</v>
      </c>
      <c r="Z325" s="36">
        <f>IFERROR(IF(Y325=0,"",ROUNDUP(Y325/H325,0)*0.00651),"")</f>
        <v>0.22134000000000001</v>
      </c>
      <c r="AA325" s="56"/>
      <c r="AB325" s="57"/>
      <c r="AC325" s="377" t="s">
        <v>519</v>
      </c>
      <c r="AG325" s="64"/>
      <c r="AJ325" s="68"/>
      <c r="AK325" s="68">
        <v>0</v>
      </c>
      <c r="BB325" s="378" t="s">
        <v>1</v>
      </c>
      <c r="BM325" s="64">
        <f>IFERROR(X325*I325/H325,"0")</f>
        <v>96</v>
      </c>
      <c r="BN325" s="64">
        <f>IFERROR(Y325*I325/H325,"0")</f>
        <v>97.92</v>
      </c>
      <c r="BO325" s="64">
        <f>IFERROR(1/J325*(X325/H325),"0")</f>
        <v>0.18315018315018317</v>
      </c>
      <c r="BP325" s="64">
        <f>IFERROR(1/J325*(Y325/H325),"0")</f>
        <v>0.18681318681318682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72</v>
      </c>
      <c r="Q326" s="576"/>
      <c r="R326" s="576"/>
      <c r="S326" s="576"/>
      <c r="T326" s="576"/>
      <c r="U326" s="576"/>
      <c r="V326" s="577"/>
      <c r="W326" s="37" t="s">
        <v>73</v>
      </c>
      <c r="X326" s="559">
        <f>IFERROR(X322/H322,"0")+IFERROR(X323/H323,"0")+IFERROR(X324/H324,"0")+IFERROR(X325/H325,"0")</f>
        <v>40</v>
      </c>
      <c r="Y326" s="559">
        <f>IFERROR(Y322/H322,"0")+IFERROR(Y323/H323,"0")+IFERROR(Y324/H324,"0")+IFERROR(Y325/H325,"0")</f>
        <v>41</v>
      </c>
      <c r="Z326" s="559">
        <f>IFERROR(IF(Z322="",0,Z322),"0")+IFERROR(IF(Z323="",0,Z323),"0")+IFERROR(IF(Z324="",0,Z324),"0")+IFERROR(IF(Z325="",0,Z325),"0")</f>
        <v>0.26690999999999998</v>
      </c>
      <c r="AA326" s="560"/>
      <c r="AB326" s="560"/>
      <c r="AC326" s="560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72</v>
      </c>
      <c r="Q327" s="576"/>
      <c r="R327" s="576"/>
      <c r="S327" s="576"/>
      <c r="T327" s="576"/>
      <c r="U327" s="576"/>
      <c r="V327" s="577"/>
      <c r="W327" s="37" t="s">
        <v>70</v>
      </c>
      <c r="X327" s="559">
        <f>IFERROR(SUM(X322:X325),"0")</f>
        <v>102</v>
      </c>
      <c r="Y327" s="559">
        <f>IFERROR(SUM(Y322:Y325),"0")</f>
        <v>104.54999999999998</v>
      </c>
      <c r="Z327" s="37"/>
      <c r="AA327" s="560"/>
      <c r="AB327" s="560"/>
      <c r="AC327" s="560"/>
    </row>
    <row r="328" spans="1:68" ht="14.25" customHeight="1" x14ac:dyDescent="0.25">
      <c r="A328" s="572" t="s">
        <v>528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3"/>
      <c r="AB328" s="553"/>
      <c r="AC328" s="553"/>
    </row>
    <row r="329" spans="1:68" ht="16.5" customHeight="1" x14ac:dyDescent="0.25">
      <c r="A329" s="54" t="s">
        <v>529</v>
      </c>
      <c r="B329" s="54" t="s">
        <v>530</v>
      </c>
      <c r="C329" s="31">
        <v>4301180007</v>
      </c>
      <c r="D329" s="564">
        <v>4680115881808</v>
      </c>
      <c r="E329" s="565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77</v>
      </c>
      <c r="L329" s="32"/>
      <c r="M329" s="33" t="s">
        <v>531</v>
      </c>
      <c r="N329" s="33"/>
      <c r="O329" s="32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70</v>
      </c>
      <c r="X329" s="557">
        <v>50</v>
      </c>
      <c r="Y329" s="558">
        <f>IFERROR(IF(X329="",0,CEILING((X329/$H329),1)*$H329),"")</f>
        <v>50</v>
      </c>
      <c r="Z329" s="36">
        <f>IFERROR(IF(Y329=0,"",ROUNDUP(Y329/H329,0)*0.00474),"")</f>
        <v>0.11850000000000001</v>
      </c>
      <c r="AA329" s="56"/>
      <c r="AB329" s="57"/>
      <c r="AC329" s="379" t="s">
        <v>532</v>
      </c>
      <c r="AG329" s="64"/>
      <c r="AJ329" s="68"/>
      <c r="AK329" s="68">
        <v>0</v>
      </c>
      <c r="BB329" s="380" t="s">
        <v>1</v>
      </c>
      <c r="BM329" s="64">
        <f>IFERROR(X329*I329/H329,"0")</f>
        <v>56.000000000000007</v>
      </c>
      <c r="BN329" s="64">
        <f>IFERROR(Y329*I329/H329,"0")</f>
        <v>56.000000000000007</v>
      </c>
      <c r="BO329" s="64">
        <f>IFERROR(1/J329*(X329/H329),"0")</f>
        <v>0.10504201680672269</v>
      </c>
      <c r="BP329" s="64">
        <f>IFERROR(1/J329*(Y329/H329),"0")</f>
        <v>0.10504201680672269</v>
      </c>
    </row>
    <row r="330" spans="1:68" ht="27" customHeight="1" x14ac:dyDescent="0.25">
      <c r="A330" s="54" t="s">
        <v>533</v>
      </c>
      <c r="B330" s="54" t="s">
        <v>534</v>
      </c>
      <c r="C330" s="31">
        <v>4301180006</v>
      </c>
      <c r="D330" s="564">
        <v>4680115881822</v>
      </c>
      <c r="E330" s="565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77</v>
      </c>
      <c r="L330" s="32"/>
      <c r="M330" s="33" t="s">
        <v>531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70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532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535</v>
      </c>
      <c r="B331" s="54" t="s">
        <v>536</v>
      </c>
      <c r="C331" s="31">
        <v>4301180001</v>
      </c>
      <c r="D331" s="564">
        <v>4680115880016</v>
      </c>
      <c r="E331" s="565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77</v>
      </c>
      <c r="L331" s="32"/>
      <c r="M331" s="33" t="s">
        <v>531</v>
      </c>
      <c r="N331" s="33"/>
      <c r="O331" s="32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70</v>
      </c>
      <c r="X331" s="557">
        <v>50</v>
      </c>
      <c r="Y331" s="558">
        <f>IFERROR(IF(X331="",0,CEILING((X331/$H331),1)*$H331),"")</f>
        <v>50</v>
      </c>
      <c r="Z331" s="36">
        <f>IFERROR(IF(Y331=0,"",ROUNDUP(Y331/H331,0)*0.00474),"")</f>
        <v>0.11850000000000001</v>
      </c>
      <c r="AA331" s="56"/>
      <c r="AB331" s="57"/>
      <c r="AC331" s="383" t="s">
        <v>532</v>
      </c>
      <c r="AG331" s="64"/>
      <c r="AJ331" s="68"/>
      <c r="AK331" s="68">
        <v>0</v>
      </c>
      <c r="BB331" s="384" t="s">
        <v>1</v>
      </c>
      <c r="BM331" s="64">
        <f>IFERROR(X331*I331/H331,"0")</f>
        <v>56.000000000000007</v>
      </c>
      <c r="BN331" s="64">
        <f>IFERROR(Y331*I331/H331,"0")</f>
        <v>56.000000000000007</v>
      </c>
      <c r="BO331" s="64">
        <f>IFERROR(1/J331*(X331/H331),"0")</f>
        <v>0.10504201680672269</v>
      </c>
      <c r="BP331" s="64">
        <f>IFERROR(1/J331*(Y331/H331),"0")</f>
        <v>0.10504201680672269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72</v>
      </c>
      <c r="Q332" s="576"/>
      <c r="R332" s="576"/>
      <c r="S332" s="576"/>
      <c r="T332" s="576"/>
      <c r="U332" s="576"/>
      <c r="V332" s="577"/>
      <c r="W332" s="37" t="s">
        <v>73</v>
      </c>
      <c r="X332" s="559">
        <f>IFERROR(X329/H329,"0")+IFERROR(X330/H330,"0")+IFERROR(X331/H331,"0")</f>
        <v>50</v>
      </c>
      <c r="Y332" s="559">
        <f>IFERROR(Y329/H329,"0")+IFERROR(Y330/H330,"0")+IFERROR(Y331/H331,"0")</f>
        <v>50</v>
      </c>
      <c r="Z332" s="559">
        <f>IFERROR(IF(Z329="",0,Z329),"0")+IFERROR(IF(Z330="",0,Z330),"0")+IFERROR(IF(Z331="",0,Z331),"0")</f>
        <v>0.23700000000000002</v>
      </c>
      <c r="AA332" s="560"/>
      <c r="AB332" s="560"/>
      <c r="AC332" s="560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72</v>
      </c>
      <c r="Q333" s="576"/>
      <c r="R333" s="576"/>
      <c r="S333" s="576"/>
      <c r="T333" s="576"/>
      <c r="U333" s="576"/>
      <c r="V333" s="577"/>
      <c r="W333" s="37" t="s">
        <v>70</v>
      </c>
      <c r="X333" s="559">
        <f>IFERROR(SUM(X329:X331),"0")</f>
        <v>100</v>
      </c>
      <c r="Y333" s="559">
        <f>IFERROR(SUM(Y329:Y331),"0")</f>
        <v>100</v>
      </c>
      <c r="Z333" s="37"/>
      <c r="AA333" s="560"/>
      <c r="AB333" s="560"/>
      <c r="AC333" s="560"/>
    </row>
    <row r="334" spans="1:68" ht="16.5" customHeight="1" x14ac:dyDescent="0.25">
      <c r="A334" s="580" t="s">
        <v>537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2"/>
      <c r="AB334" s="552"/>
      <c r="AC334" s="552"/>
    </row>
    <row r="335" spans="1:68" ht="14.25" customHeight="1" x14ac:dyDescent="0.25">
      <c r="A335" s="572" t="s">
        <v>74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3"/>
      <c r="AB335" s="553"/>
      <c r="AC335" s="553"/>
    </row>
    <row r="336" spans="1:68" ht="27" customHeight="1" x14ac:dyDescent="0.25">
      <c r="A336" s="54" t="s">
        <v>538</v>
      </c>
      <c r="B336" s="54" t="s">
        <v>539</v>
      </c>
      <c r="C336" s="31">
        <v>4301051489</v>
      </c>
      <c r="D336" s="564">
        <v>4607091387919</v>
      </c>
      <c r="E336" s="565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106</v>
      </c>
      <c r="L336" s="32"/>
      <c r="M336" s="33" t="s">
        <v>93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70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541</v>
      </c>
      <c r="B337" s="54" t="s">
        <v>542</v>
      </c>
      <c r="C337" s="31">
        <v>4301051461</v>
      </c>
      <c r="D337" s="564">
        <v>4680115883604</v>
      </c>
      <c r="E337" s="565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77</v>
      </c>
      <c r="L337" s="32"/>
      <c r="M337" s="33" t="s">
        <v>78</v>
      </c>
      <c r="N337" s="33"/>
      <c r="O337" s="32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70</v>
      </c>
      <c r="X337" s="557">
        <v>735</v>
      </c>
      <c r="Y337" s="558">
        <f>IFERROR(IF(X337="",0,CEILING((X337/$H337),1)*$H337),"")</f>
        <v>735</v>
      </c>
      <c r="Z337" s="36">
        <f>IFERROR(IF(Y337=0,"",ROUNDUP(Y337/H337,0)*0.00651),"")</f>
        <v>2.2785000000000002</v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823.19999999999982</v>
      </c>
      <c r="BN337" s="64">
        <f>IFERROR(Y337*I337/H337,"0")</f>
        <v>823.19999999999982</v>
      </c>
      <c r="BO337" s="64">
        <f>IFERROR(1/J337*(X337/H337),"0")</f>
        <v>1.9230769230769231</v>
      </c>
      <c r="BP337" s="64">
        <f>IFERROR(1/J337*(Y337/H337),"0")</f>
        <v>1.9230769230769231</v>
      </c>
    </row>
    <row r="338" spans="1:68" ht="27" customHeight="1" x14ac:dyDescent="0.25">
      <c r="A338" s="54" t="s">
        <v>544</v>
      </c>
      <c r="B338" s="54" t="s">
        <v>545</v>
      </c>
      <c r="C338" s="31">
        <v>4301051864</v>
      </c>
      <c r="D338" s="564">
        <v>4680115883567</v>
      </c>
      <c r="E338" s="565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77</v>
      </c>
      <c r="L338" s="32"/>
      <c r="M338" s="33" t="s">
        <v>93</v>
      </c>
      <c r="N338" s="33"/>
      <c r="O338" s="32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70</v>
      </c>
      <c r="X338" s="557">
        <v>350</v>
      </c>
      <c r="Y338" s="558">
        <f>IFERROR(IF(X338="",0,CEILING((X338/$H338),1)*$H338),"")</f>
        <v>350.7</v>
      </c>
      <c r="Z338" s="36">
        <f>IFERROR(IF(Y338=0,"",ROUNDUP(Y338/H338,0)*0.00651),"")</f>
        <v>1.08717</v>
      </c>
      <c r="AA338" s="56"/>
      <c r="AB338" s="57"/>
      <c r="AC338" s="389" t="s">
        <v>546</v>
      </c>
      <c r="AG338" s="64"/>
      <c r="AJ338" s="68"/>
      <c r="AK338" s="68">
        <v>0</v>
      </c>
      <c r="BB338" s="390" t="s">
        <v>1</v>
      </c>
      <c r="BM338" s="64">
        <f>IFERROR(X338*I338/H338,"0")</f>
        <v>390</v>
      </c>
      <c r="BN338" s="64">
        <f>IFERROR(Y338*I338/H338,"0")</f>
        <v>390.78</v>
      </c>
      <c r="BO338" s="64">
        <f>IFERROR(1/J338*(X338/H338),"0")</f>
        <v>0.91575091575091572</v>
      </c>
      <c r="BP338" s="64">
        <f>IFERROR(1/J338*(Y338/H338),"0")</f>
        <v>0.91758241758241765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72</v>
      </c>
      <c r="Q339" s="576"/>
      <c r="R339" s="576"/>
      <c r="S339" s="576"/>
      <c r="T339" s="576"/>
      <c r="U339" s="576"/>
      <c r="V339" s="577"/>
      <c r="W339" s="37" t="s">
        <v>73</v>
      </c>
      <c r="X339" s="559">
        <f>IFERROR(X336/H336,"0")+IFERROR(X337/H337,"0")+IFERROR(X338/H338,"0")</f>
        <v>516.66666666666663</v>
      </c>
      <c r="Y339" s="559">
        <f>IFERROR(Y336/H336,"0")+IFERROR(Y337/H337,"0")+IFERROR(Y338/H338,"0")</f>
        <v>517</v>
      </c>
      <c r="Z339" s="559">
        <f>IFERROR(IF(Z336="",0,Z336),"0")+IFERROR(IF(Z337="",0,Z337),"0")+IFERROR(IF(Z338="",0,Z338),"0")</f>
        <v>3.3656700000000002</v>
      </c>
      <c r="AA339" s="560"/>
      <c r="AB339" s="560"/>
      <c r="AC339" s="560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72</v>
      </c>
      <c r="Q340" s="576"/>
      <c r="R340" s="576"/>
      <c r="S340" s="576"/>
      <c r="T340" s="576"/>
      <c r="U340" s="576"/>
      <c r="V340" s="577"/>
      <c r="W340" s="37" t="s">
        <v>70</v>
      </c>
      <c r="X340" s="559">
        <f>IFERROR(SUM(X336:X338),"0")</f>
        <v>1085</v>
      </c>
      <c r="Y340" s="559">
        <f>IFERROR(SUM(Y336:Y338),"0")</f>
        <v>1085.7</v>
      </c>
      <c r="Z340" s="37"/>
      <c r="AA340" s="560"/>
      <c r="AB340" s="560"/>
      <c r="AC340" s="560"/>
    </row>
    <row r="341" spans="1:68" ht="27.75" customHeight="1" x14ac:dyDescent="0.2">
      <c r="A341" s="646" t="s">
        <v>547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48"/>
      <c r="AB341" s="48"/>
      <c r="AC341" s="48"/>
    </row>
    <row r="342" spans="1:68" ht="16.5" customHeight="1" x14ac:dyDescent="0.25">
      <c r="A342" s="580" t="s">
        <v>548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2"/>
      <c r="AB342" s="552"/>
      <c r="AC342" s="552"/>
    </row>
    <row r="343" spans="1:68" ht="14.25" customHeight="1" x14ac:dyDescent="0.25">
      <c r="A343" s="572" t="s">
        <v>103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3"/>
      <c r="AB343" s="553"/>
      <c r="AC343" s="553"/>
    </row>
    <row r="344" spans="1:68" ht="37.5" customHeight="1" x14ac:dyDescent="0.25">
      <c r="A344" s="54" t="s">
        <v>549</v>
      </c>
      <c r="B344" s="54" t="s">
        <v>550</v>
      </c>
      <c r="C344" s="31">
        <v>4301011869</v>
      </c>
      <c r="D344" s="564">
        <v>4680115884847</v>
      </c>
      <c r="E344" s="565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70</v>
      </c>
      <c r="X344" s="557">
        <v>1500</v>
      </c>
      <c r="Y344" s="558">
        <f t="shared" ref="Y344:Y350" si="47">IFERROR(IF(X344="",0,CEILING((X344/$H344),1)*$H344),"")</f>
        <v>1500</v>
      </c>
      <c r="Z344" s="36">
        <f>IFERROR(IF(Y344=0,"",ROUNDUP(Y344/H344,0)*0.02175),"")</f>
        <v>2.1749999999999998</v>
      </c>
      <c r="AA344" s="56"/>
      <c r="AB344" s="57"/>
      <c r="AC344" s="391" t="s">
        <v>551</v>
      </c>
      <c r="AG344" s="64"/>
      <c r="AJ344" s="68" t="s">
        <v>113</v>
      </c>
      <c r="AK344" s="68">
        <v>720</v>
      </c>
      <c r="BB344" s="392" t="s">
        <v>1</v>
      </c>
      <c r="BM344" s="64">
        <f t="shared" ref="BM344:BM350" si="48">IFERROR(X344*I344/H344,"0")</f>
        <v>1548</v>
      </c>
      <c r="BN344" s="64">
        <f t="shared" ref="BN344:BN350" si="49">IFERROR(Y344*I344/H344,"0")</f>
        <v>1548</v>
      </c>
      <c r="BO344" s="64">
        <f t="shared" ref="BO344:BO350" si="50">IFERROR(1/J344*(X344/H344),"0")</f>
        <v>2.083333333333333</v>
      </c>
      <c r="BP344" s="64">
        <f t="shared" ref="BP344:BP350" si="51">IFERROR(1/J344*(Y344/H344),"0")</f>
        <v>2.083333333333333</v>
      </c>
    </row>
    <row r="345" spans="1:68" ht="27" customHeight="1" x14ac:dyDescent="0.25">
      <c r="A345" s="54" t="s">
        <v>552</v>
      </c>
      <c r="B345" s="54" t="s">
        <v>553</v>
      </c>
      <c r="C345" s="31">
        <v>4301011870</v>
      </c>
      <c r="D345" s="564">
        <v>4680115884854</v>
      </c>
      <c r="E345" s="565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70</v>
      </c>
      <c r="X345" s="557">
        <v>1000</v>
      </c>
      <c r="Y345" s="558">
        <f t="shared" si="47"/>
        <v>1005</v>
      </c>
      <c r="Z345" s="36">
        <f>IFERROR(IF(Y345=0,"",ROUNDUP(Y345/H345,0)*0.02175),"")</f>
        <v>1.4572499999999999</v>
      </c>
      <c r="AA345" s="56"/>
      <c r="AB345" s="57"/>
      <c r="AC345" s="393" t="s">
        <v>554</v>
      </c>
      <c r="AG345" s="64"/>
      <c r="AJ345" s="68" t="s">
        <v>113</v>
      </c>
      <c r="AK345" s="68">
        <v>720</v>
      </c>
      <c r="BB345" s="394" t="s">
        <v>1</v>
      </c>
      <c r="BM345" s="64">
        <f t="shared" si="48"/>
        <v>1032</v>
      </c>
      <c r="BN345" s="64">
        <f t="shared" si="49"/>
        <v>1037.1600000000001</v>
      </c>
      <c r="BO345" s="64">
        <f t="shared" si="50"/>
        <v>1.3888888888888888</v>
      </c>
      <c r="BP345" s="64">
        <f t="shared" si="51"/>
        <v>1.3958333333333333</v>
      </c>
    </row>
    <row r="346" spans="1:68" ht="27" customHeight="1" x14ac:dyDescent="0.25">
      <c r="A346" s="54" t="s">
        <v>555</v>
      </c>
      <c r="B346" s="54" t="s">
        <v>556</v>
      </c>
      <c r="C346" s="31">
        <v>4301011832</v>
      </c>
      <c r="D346" s="564">
        <v>4607091383997</v>
      </c>
      <c r="E346" s="565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70</v>
      </c>
      <c r="X346" s="557">
        <v>360</v>
      </c>
      <c r="Y346" s="558">
        <f t="shared" si="47"/>
        <v>360</v>
      </c>
      <c r="Z346" s="36">
        <f>IFERROR(IF(Y346=0,"",ROUNDUP(Y346/H346,0)*0.02175),"")</f>
        <v>0.52200000000000002</v>
      </c>
      <c r="AA346" s="56"/>
      <c r="AB346" s="57"/>
      <c r="AC346" s="395" t="s">
        <v>557</v>
      </c>
      <c r="AG346" s="64"/>
      <c r="AJ346" s="68"/>
      <c r="AK346" s="68">
        <v>0</v>
      </c>
      <c r="BB346" s="396" t="s">
        <v>1</v>
      </c>
      <c r="BM346" s="64">
        <f t="shared" si="48"/>
        <v>371.52000000000004</v>
      </c>
      <c r="BN346" s="64">
        <f t="shared" si="49"/>
        <v>371.52000000000004</v>
      </c>
      <c r="BO346" s="64">
        <f t="shared" si="50"/>
        <v>0.5</v>
      </c>
      <c r="BP346" s="64">
        <f t="shared" si="51"/>
        <v>0.5</v>
      </c>
    </row>
    <row r="347" spans="1:68" ht="37.5" customHeight="1" x14ac:dyDescent="0.25">
      <c r="A347" s="54" t="s">
        <v>558</v>
      </c>
      <c r="B347" s="54" t="s">
        <v>559</v>
      </c>
      <c r="C347" s="31">
        <v>4301011867</v>
      </c>
      <c r="D347" s="564">
        <v>4680115884830</v>
      </c>
      <c r="E347" s="565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70</v>
      </c>
      <c r="X347" s="557">
        <v>1000</v>
      </c>
      <c r="Y347" s="558">
        <f t="shared" si="47"/>
        <v>1005</v>
      </c>
      <c r="Z347" s="36">
        <f>IFERROR(IF(Y347=0,"",ROUNDUP(Y347/H347,0)*0.02175),"")</f>
        <v>1.4572499999999999</v>
      </c>
      <c r="AA347" s="56"/>
      <c r="AB347" s="57"/>
      <c r="AC347" s="397" t="s">
        <v>560</v>
      </c>
      <c r="AG347" s="64"/>
      <c r="AJ347" s="68" t="s">
        <v>113</v>
      </c>
      <c r="AK347" s="68">
        <v>720</v>
      </c>
      <c r="BB347" s="398" t="s">
        <v>1</v>
      </c>
      <c r="BM347" s="64">
        <f t="shared" si="48"/>
        <v>1032</v>
      </c>
      <c r="BN347" s="64">
        <f t="shared" si="49"/>
        <v>1037.1600000000001</v>
      </c>
      <c r="BO347" s="64">
        <f t="shared" si="50"/>
        <v>1.3888888888888888</v>
      </c>
      <c r="BP347" s="64">
        <f t="shared" si="51"/>
        <v>1.3958333333333333</v>
      </c>
    </row>
    <row r="348" spans="1:68" ht="27" customHeight="1" x14ac:dyDescent="0.25">
      <c r="A348" s="54" t="s">
        <v>561</v>
      </c>
      <c r="B348" s="54" t="s">
        <v>562</v>
      </c>
      <c r="C348" s="31">
        <v>4301011433</v>
      </c>
      <c r="D348" s="564">
        <v>4680115882638</v>
      </c>
      <c r="E348" s="565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111</v>
      </c>
      <c r="L348" s="32"/>
      <c r="M348" s="33" t="s">
        <v>107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70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563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564</v>
      </c>
      <c r="B349" s="54" t="s">
        <v>565</v>
      </c>
      <c r="C349" s="31">
        <v>4301011952</v>
      </c>
      <c r="D349" s="564">
        <v>4680115884922</v>
      </c>
      <c r="E349" s="565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70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566</v>
      </c>
      <c r="B350" s="54" t="s">
        <v>567</v>
      </c>
      <c r="C350" s="31">
        <v>4301011868</v>
      </c>
      <c r="D350" s="564">
        <v>4680115884861</v>
      </c>
      <c r="E350" s="565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70</v>
      </c>
      <c r="X350" s="557">
        <v>15</v>
      </c>
      <c r="Y350" s="558">
        <f t="shared" si="47"/>
        <v>15</v>
      </c>
      <c r="Z350" s="36">
        <f>IFERROR(IF(Y350=0,"",ROUNDUP(Y350/H350,0)*0.00902),"")</f>
        <v>2.7060000000000001E-2</v>
      </c>
      <c r="AA350" s="56"/>
      <c r="AB350" s="57"/>
      <c r="AC350" s="403" t="s">
        <v>560</v>
      </c>
      <c r="AG350" s="64"/>
      <c r="AJ350" s="68"/>
      <c r="AK350" s="68">
        <v>0</v>
      </c>
      <c r="BB350" s="404" t="s">
        <v>1</v>
      </c>
      <c r="BM350" s="64">
        <f t="shared" si="48"/>
        <v>15.63</v>
      </c>
      <c r="BN350" s="64">
        <f t="shared" si="49"/>
        <v>15.63</v>
      </c>
      <c r="BO350" s="64">
        <f t="shared" si="50"/>
        <v>2.2727272727272728E-2</v>
      </c>
      <c r="BP350" s="64">
        <f t="shared" si="51"/>
        <v>2.2727272727272728E-2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72</v>
      </c>
      <c r="Q351" s="576"/>
      <c r="R351" s="576"/>
      <c r="S351" s="576"/>
      <c r="T351" s="576"/>
      <c r="U351" s="576"/>
      <c r="V351" s="577"/>
      <c r="W351" s="37" t="s">
        <v>73</v>
      </c>
      <c r="X351" s="559">
        <f>IFERROR(X344/H344,"0")+IFERROR(X345/H345,"0")+IFERROR(X346/H346,"0")+IFERROR(X347/H347,"0")+IFERROR(X348/H348,"0")+IFERROR(X349/H349,"0")+IFERROR(X350/H350,"0")</f>
        <v>260.33333333333337</v>
      </c>
      <c r="Y351" s="559">
        <f>IFERROR(Y344/H344,"0")+IFERROR(Y345/H345,"0")+IFERROR(Y346/H346,"0")+IFERROR(Y347/H347,"0")+IFERROR(Y348/H348,"0")+IFERROR(Y349/H349,"0")+IFERROR(Y350/H350,"0")</f>
        <v>261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5.63856</v>
      </c>
      <c r="AA351" s="560"/>
      <c r="AB351" s="560"/>
      <c r="AC351" s="560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72</v>
      </c>
      <c r="Q352" s="576"/>
      <c r="R352" s="576"/>
      <c r="S352" s="576"/>
      <c r="T352" s="576"/>
      <c r="U352" s="576"/>
      <c r="V352" s="577"/>
      <c r="W352" s="37" t="s">
        <v>70</v>
      </c>
      <c r="X352" s="559">
        <f>IFERROR(SUM(X344:X350),"0")</f>
        <v>3875</v>
      </c>
      <c r="Y352" s="559">
        <f>IFERROR(SUM(Y344:Y350),"0")</f>
        <v>3885</v>
      </c>
      <c r="Z352" s="37"/>
      <c r="AA352" s="560"/>
      <c r="AB352" s="560"/>
      <c r="AC352" s="560"/>
    </row>
    <row r="353" spans="1:68" ht="14.25" customHeight="1" x14ac:dyDescent="0.25">
      <c r="A353" s="572" t="s">
        <v>137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3"/>
      <c r="AB353" s="553"/>
      <c r="AC353" s="553"/>
    </row>
    <row r="354" spans="1:68" ht="27" customHeight="1" x14ac:dyDescent="0.25">
      <c r="A354" s="54" t="s">
        <v>568</v>
      </c>
      <c r="B354" s="54" t="s">
        <v>569</v>
      </c>
      <c r="C354" s="31">
        <v>4301020178</v>
      </c>
      <c r="D354" s="564">
        <v>4607091383980</v>
      </c>
      <c r="E354" s="565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106</v>
      </c>
      <c r="L354" s="32" t="s">
        <v>112</v>
      </c>
      <c r="M354" s="33" t="s">
        <v>107</v>
      </c>
      <c r="N354" s="33"/>
      <c r="O354" s="32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70</v>
      </c>
      <c r="X354" s="557">
        <v>1000</v>
      </c>
      <c r="Y354" s="558">
        <f>IFERROR(IF(X354="",0,CEILING((X354/$H354),1)*$H354),"")</f>
        <v>1005</v>
      </c>
      <c r="Z354" s="36">
        <f>IFERROR(IF(Y354=0,"",ROUNDUP(Y354/H354,0)*0.02175),"")</f>
        <v>1.4572499999999999</v>
      </c>
      <c r="AA354" s="56"/>
      <c r="AB354" s="57"/>
      <c r="AC354" s="405" t="s">
        <v>570</v>
      </c>
      <c r="AG354" s="64"/>
      <c r="AJ354" s="68" t="s">
        <v>113</v>
      </c>
      <c r="AK354" s="68">
        <v>720</v>
      </c>
      <c r="BB354" s="406" t="s">
        <v>1</v>
      </c>
      <c r="BM354" s="64">
        <f>IFERROR(X354*I354/H354,"0")</f>
        <v>1032</v>
      </c>
      <c r="BN354" s="64">
        <f>IFERROR(Y354*I354/H354,"0")</f>
        <v>1037.1600000000001</v>
      </c>
      <c r="BO354" s="64">
        <f>IFERROR(1/J354*(X354/H354),"0")</f>
        <v>1.3888888888888888</v>
      </c>
      <c r="BP354" s="64">
        <f>IFERROR(1/J354*(Y354/H354),"0")</f>
        <v>1.3958333333333333</v>
      </c>
    </row>
    <row r="355" spans="1:68" ht="16.5" customHeight="1" x14ac:dyDescent="0.25">
      <c r="A355" s="54" t="s">
        <v>571</v>
      </c>
      <c r="B355" s="54" t="s">
        <v>572</v>
      </c>
      <c r="C355" s="31">
        <v>4301020179</v>
      </c>
      <c r="D355" s="564">
        <v>4607091384178</v>
      </c>
      <c r="E355" s="565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111</v>
      </c>
      <c r="L355" s="32"/>
      <c r="M355" s="33" t="s">
        <v>107</v>
      </c>
      <c r="N355" s="33"/>
      <c r="O355" s="32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70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570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72</v>
      </c>
      <c r="Q356" s="576"/>
      <c r="R356" s="576"/>
      <c r="S356" s="576"/>
      <c r="T356" s="576"/>
      <c r="U356" s="576"/>
      <c r="V356" s="577"/>
      <c r="W356" s="37" t="s">
        <v>73</v>
      </c>
      <c r="X356" s="559">
        <f>IFERROR(X354/H354,"0")+IFERROR(X355/H355,"0")</f>
        <v>66.666666666666671</v>
      </c>
      <c r="Y356" s="559">
        <f>IFERROR(Y354/H354,"0")+IFERROR(Y355/H355,"0")</f>
        <v>67</v>
      </c>
      <c r="Z356" s="559">
        <f>IFERROR(IF(Z354="",0,Z354),"0")+IFERROR(IF(Z355="",0,Z355),"0")</f>
        <v>1.4572499999999999</v>
      </c>
      <c r="AA356" s="560"/>
      <c r="AB356" s="560"/>
      <c r="AC356" s="560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72</v>
      </c>
      <c r="Q357" s="576"/>
      <c r="R357" s="576"/>
      <c r="S357" s="576"/>
      <c r="T357" s="576"/>
      <c r="U357" s="576"/>
      <c r="V357" s="577"/>
      <c r="W357" s="37" t="s">
        <v>70</v>
      </c>
      <c r="X357" s="559">
        <f>IFERROR(SUM(X354:X355),"0")</f>
        <v>1000</v>
      </c>
      <c r="Y357" s="559">
        <f>IFERROR(SUM(Y354:Y355),"0")</f>
        <v>1005</v>
      </c>
      <c r="Z357" s="37"/>
      <c r="AA357" s="560"/>
      <c r="AB357" s="560"/>
      <c r="AC357" s="560"/>
    </row>
    <row r="358" spans="1:68" ht="14.25" customHeight="1" x14ac:dyDescent="0.25">
      <c r="A358" s="572" t="s">
        <v>74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3"/>
      <c r="AB358" s="553"/>
      <c r="AC358" s="553"/>
    </row>
    <row r="359" spans="1:68" ht="27" customHeight="1" x14ac:dyDescent="0.25">
      <c r="A359" s="54" t="s">
        <v>573</v>
      </c>
      <c r="B359" s="54" t="s">
        <v>574</v>
      </c>
      <c r="C359" s="31">
        <v>4301051903</v>
      </c>
      <c r="D359" s="564">
        <v>4607091383928</v>
      </c>
      <c r="E359" s="565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106</v>
      </c>
      <c r="L359" s="32"/>
      <c r="M359" s="33" t="s">
        <v>78</v>
      </c>
      <c r="N359" s="33"/>
      <c r="O359" s="32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70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576</v>
      </c>
      <c r="B360" s="54" t="s">
        <v>577</v>
      </c>
      <c r="C360" s="31">
        <v>4301051897</v>
      </c>
      <c r="D360" s="564">
        <v>4607091384260</v>
      </c>
      <c r="E360" s="565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70</v>
      </c>
      <c r="X360" s="557">
        <v>50</v>
      </c>
      <c r="Y360" s="558">
        <f>IFERROR(IF(X360="",0,CEILING((X360/$H360),1)*$H360),"")</f>
        <v>54</v>
      </c>
      <c r="Z360" s="36">
        <f>IFERROR(IF(Y360=0,"",ROUNDUP(Y360/H360,0)*0.01898),"")</f>
        <v>0.11388000000000001</v>
      </c>
      <c r="AA360" s="56"/>
      <c r="AB360" s="57"/>
      <c r="AC360" s="411" t="s">
        <v>578</v>
      </c>
      <c r="AG360" s="64"/>
      <c r="AJ360" s="68"/>
      <c r="AK360" s="68">
        <v>0</v>
      </c>
      <c r="BB360" s="412" t="s">
        <v>1</v>
      </c>
      <c r="BM360" s="64">
        <f>IFERROR(X360*I360/H360,"0")</f>
        <v>52.883333333333333</v>
      </c>
      <c r="BN360" s="64">
        <f>IFERROR(Y360*I360/H360,"0")</f>
        <v>57.113999999999997</v>
      </c>
      <c r="BO360" s="64">
        <f>IFERROR(1/J360*(X360/H360),"0")</f>
        <v>8.6805555555555552E-2</v>
      </c>
      <c r="BP360" s="64">
        <f>IFERROR(1/J360*(Y360/H360),"0")</f>
        <v>9.375E-2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72</v>
      </c>
      <c r="Q361" s="576"/>
      <c r="R361" s="576"/>
      <c r="S361" s="576"/>
      <c r="T361" s="576"/>
      <c r="U361" s="576"/>
      <c r="V361" s="577"/>
      <c r="W361" s="37" t="s">
        <v>73</v>
      </c>
      <c r="X361" s="559">
        <f>IFERROR(X359/H359,"0")+IFERROR(X360/H360,"0")</f>
        <v>5.5555555555555554</v>
      </c>
      <c r="Y361" s="559">
        <f>IFERROR(Y359/H359,"0")+IFERROR(Y360/H360,"0")</f>
        <v>6</v>
      </c>
      <c r="Z361" s="559">
        <f>IFERROR(IF(Z359="",0,Z359),"0")+IFERROR(IF(Z360="",0,Z360),"0")</f>
        <v>0.11388000000000001</v>
      </c>
      <c r="AA361" s="560"/>
      <c r="AB361" s="560"/>
      <c r="AC361" s="560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72</v>
      </c>
      <c r="Q362" s="576"/>
      <c r="R362" s="576"/>
      <c r="S362" s="576"/>
      <c r="T362" s="576"/>
      <c r="U362" s="576"/>
      <c r="V362" s="577"/>
      <c r="W362" s="37" t="s">
        <v>70</v>
      </c>
      <c r="X362" s="559">
        <f>IFERROR(SUM(X359:X360),"0")</f>
        <v>50</v>
      </c>
      <c r="Y362" s="559">
        <f>IFERROR(SUM(Y359:Y360),"0")</f>
        <v>54</v>
      </c>
      <c r="Z362" s="37"/>
      <c r="AA362" s="560"/>
      <c r="AB362" s="560"/>
      <c r="AC362" s="560"/>
    </row>
    <row r="363" spans="1:68" ht="14.25" customHeight="1" x14ac:dyDescent="0.25">
      <c r="A363" s="572" t="s">
        <v>172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3"/>
      <c r="AB363" s="553"/>
      <c r="AC363" s="553"/>
    </row>
    <row r="364" spans="1:68" ht="27" customHeight="1" x14ac:dyDescent="0.25">
      <c r="A364" s="54" t="s">
        <v>579</v>
      </c>
      <c r="B364" s="54" t="s">
        <v>580</v>
      </c>
      <c r="C364" s="31">
        <v>4301060439</v>
      </c>
      <c r="D364" s="564">
        <v>4607091384673</v>
      </c>
      <c r="E364" s="565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70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581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72</v>
      </c>
      <c r="Q365" s="576"/>
      <c r="R365" s="576"/>
      <c r="S365" s="576"/>
      <c r="T365" s="576"/>
      <c r="U365" s="576"/>
      <c r="V365" s="577"/>
      <c r="W365" s="37" t="s">
        <v>73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72</v>
      </c>
      <c r="Q366" s="576"/>
      <c r="R366" s="576"/>
      <c r="S366" s="576"/>
      <c r="T366" s="576"/>
      <c r="U366" s="576"/>
      <c r="V366" s="577"/>
      <c r="W366" s="37" t="s">
        <v>70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customHeight="1" x14ac:dyDescent="0.25">
      <c r="A367" s="580" t="s">
        <v>582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2"/>
      <c r="AB367" s="552"/>
      <c r="AC367" s="552"/>
    </row>
    <row r="368" spans="1:68" ht="14.25" customHeight="1" x14ac:dyDescent="0.25">
      <c r="A368" s="572" t="s">
        <v>103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3"/>
      <c r="AB368" s="553"/>
      <c r="AC368" s="553"/>
    </row>
    <row r="369" spans="1:68" ht="37.5" customHeight="1" x14ac:dyDescent="0.25">
      <c r="A369" s="54" t="s">
        <v>583</v>
      </c>
      <c r="B369" s="54" t="s">
        <v>584</v>
      </c>
      <c r="C369" s="31">
        <v>4301011873</v>
      </c>
      <c r="D369" s="564">
        <v>4680115881907</v>
      </c>
      <c r="E369" s="565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70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585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586</v>
      </c>
      <c r="B370" s="54" t="s">
        <v>587</v>
      </c>
      <c r="C370" s="31">
        <v>4301011875</v>
      </c>
      <c r="D370" s="564">
        <v>4680115884885</v>
      </c>
      <c r="E370" s="565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70</v>
      </c>
      <c r="X370" s="557">
        <v>40</v>
      </c>
      <c r="Y370" s="558">
        <f>IFERROR(IF(X370="",0,CEILING((X370/$H370),1)*$H370),"")</f>
        <v>48</v>
      </c>
      <c r="Z370" s="36">
        <f>IFERROR(IF(Y370=0,"",ROUNDUP(Y370/H370,0)*0.01898),"")</f>
        <v>7.5920000000000001E-2</v>
      </c>
      <c r="AA370" s="56"/>
      <c r="AB370" s="57"/>
      <c r="AC370" s="417" t="s">
        <v>588</v>
      </c>
      <c r="AG370" s="64"/>
      <c r="AJ370" s="68"/>
      <c r="AK370" s="68">
        <v>0</v>
      </c>
      <c r="BB370" s="418" t="s">
        <v>1</v>
      </c>
      <c r="BM370" s="64">
        <f>IFERROR(X370*I370/H370,"0")</f>
        <v>41.45</v>
      </c>
      <c r="BN370" s="64">
        <f>IFERROR(Y370*I370/H370,"0")</f>
        <v>49.74</v>
      </c>
      <c r="BO370" s="64">
        <f>IFERROR(1/J370*(X370/H370),"0")</f>
        <v>5.2083333333333336E-2</v>
      </c>
      <c r="BP370" s="64">
        <f>IFERROR(1/J370*(Y370/H370),"0")</f>
        <v>6.25E-2</v>
      </c>
    </row>
    <row r="371" spans="1:68" ht="37.5" customHeight="1" x14ac:dyDescent="0.25">
      <c r="A371" s="54" t="s">
        <v>589</v>
      </c>
      <c r="B371" s="54" t="s">
        <v>590</v>
      </c>
      <c r="C371" s="31">
        <v>4301011871</v>
      </c>
      <c r="D371" s="564">
        <v>4680115884908</v>
      </c>
      <c r="E371" s="565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111</v>
      </c>
      <c r="L371" s="32"/>
      <c r="M371" s="33" t="s">
        <v>68</v>
      </c>
      <c r="N371" s="33"/>
      <c r="O371" s="32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70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588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72</v>
      </c>
      <c r="Q372" s="576"/>
      <c r="R372" s="576"/>
      <c r="S372" s="576"/>
      <c r="T372" s="576"/>
      <c r="U372" s="576"/>
      <c r="V372" s="577"/>
      <c r="W372" s="37" t="s">
        <v>73</v>
      </c>
      <c r="X372" s="559">
        <f>IFERROR(X369/H369,"0")+IFERROR(X370/H370,"0")+IFERROR(X371/H371,"0")</f>
        <v>3.3333333333333335</v>
      </c>
      <c r="Y372" s="559">
        <f>IFERROR(Y369/H369,"0")+IFERROR(Y370/H370,"0")+IFERROR(Y371/H371,"0")</f>
        <v>4</v>
      </c>
      <c r="Z372" s="559">
        <f>IFERROR(IF(Z369="",0,Z369),"0")+IFERROR(IF(Z370="",0,Z370),"0")+IFERROR(IF(Z371="",0,Z371),"0")</f>
        <v>7.5920000000000001E-2</v>
      </c>
      <c r="AA372" s="560"/>
      <c r="AB372" s="560"/>
      <c r="AC372" s="560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72</v>
      </c>
      <c r="Q373" s="576"/>
      <c r="R373" s="576"/>
      <c r="S373" s="576"/>
      <c r="T373" s="576"/>
      <c r="U373" s="576"/>
      <c r="V373" s="577"/>
      <c r="W373" s="37" t="s">
        <v>70</v>
      </c>
      <c r="X373" s="559">
        <f>IFERROR(SUM(X369:X371),"0")</f>
        <v>40</v>
      </c>
      <c r="Y373" s="559">
        <f>IFERROR(SUM(Y369:Y371),"0")</f>
        <v>48</v>
      </c>
      <c r="Z373" s="37"/>
      <c r="AA373" s="560"/>
      <c r="AB373" s="560"/>
      <c r="AC373" s="560"/>
    </row>
    <row r="374" spans="1:68" ht="14.25" customHeight="1" x14ac:dyDescent="0.25">
      <c r="A374" s="572" t="s">
        <v>64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553"/>
      <c r="AB374" s="553"/>
      <c r="AC374" s="553"/>
    </row>
    <row r="375" spans="1:68" ht="27" customHeight="1" x14ac:dyDescent="0.25">
      <c r="A375" s="54" t="s">
        <v>591</v>
      </c>
      <c r="B375" s="54" t="s">
        <v>592</v>
      </c>
      <c r="C375" s="31">
        <v>4301031303</v>
      </c>
      <c r="D375" s="564">
        <v>4607091384802</v>
      </c>
      <c r="E375" s="565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111</v>
      </c>
      <c r="L375" s="32"/>
      <c r="M375" s="33" t="s">
        <v>68</v>
      </c>
      <c r="N375" s="33"/>
      <c r="O375" s="32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70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593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72</v>
      </c>
      <c r="Q376" s="576"/>
      <c r="R376" s="576"/>
      <c r="S376" s="576"/>
      <c r="T376" s="576"/>
      <c r="U376" s="576"/>
      <c r="V376" s="577"/>
      <c r="W376" s="37" t="s">
        <v>73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72</v>
      </c>
      <c r="Q377" s="576"/>
      <c r="R377" s="576"/>
      <c r="S377" s="576"/>
      <c r="T377" s="576"/>
      <c r="U377" s="576"/>
      <c r="V377" s="577"/>
      <c r="W377" s="37" t="s">
        <v>70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customHeight="1" x14ac:dyDescent="0.25">
      <c r="A378" s="572" t="s">
        <v>74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553"/>
      <c r="AB378" s="553"/>
      <c r="AC378" s="553"/>
    </row>
    <row r="379" spans="1:68" ht="27" customHeight="1" x14ac:dyDescent="0.25">
      <c r="A379" s="54" t="s">
        <v>594</v>
      </c>
      <c r="B379" s="54" t="s">
        <v>595</v>
      </c>
      <c r="C379" s="31">
        <v>4301051899</v>
      </c>
      <c r="D379" s="564">
        <v>4607091384246</v>
      </c>
      <c r="E379" s="565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106</v>
      </c>
      <c r="L379" s="32"/>
      <c r="M379" s="33" t="s">
        <v>78</v>
      </c>
      <c r="N379" s="33"/>
      <c r="O379" s="32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70</v>
      </c>
      <c r="X379" s="557">
        <v>0</v>
      </c>
      <c r="Y379" s="55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596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597</v>
      </c>
      <c r="B380" s="54" t="s">
        <v>598</v>
      </c>
      <c r="C380" s="31">
        <v>4301051660</v>
      </c>
      <c r="D380" s="564">
        <v>4607091384253</v>
      </c>
      <c r="E380" s="565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77</v>
      </c>
      <c r="L380" s="32"/>
      <c r="M380" s="33" t="s">
        <v>78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70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596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72</v>
      </c>
      <c r="Q381" s="576"/>
      <c r="R381" s="576"/>
      <c r="S381" s="576"/>
      <c r="T381" s="576"/>
      <c r="U381" s="576"/>
      <c r="V381" s="577"/>
      <c r="W381" s="37" t="s">
        <v>73</v>
      </c>
      <c r="X381" s="559">
        <f>IFERROR(X379/H379,"0")+IFERROR(X380/H380,"0")</f>
        <v>0</v>
      </c>
      <c r="Y381" s="559">
        <f>IFERROR(Y379/H379,"0")+IFERROR(Y380/H380,"0")</f>
        <v>0</v>
      </c>
      <c r="Z381" s="559">
        <f>IFERROR(IF(Z379="",0,Z379),"0")+IFERROR(IF(Z380="",0,Z380),"0")</f>
        <v>0</v>
      </c>
      <c r="AA381" s="560"/>
      <c r="AB381" s="560"/>
      <c r="AC381" s="560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72</v>
      </c>
      <c r="Q382" s="576"/>
      <c r="R382" s="576"/>
      <c r="S382" s="576"/>
      <c r="T382" s="576"/>
      <c r="U382" s="576"/>
      <c r="V382" s="577"/>
      <c r="W382" s="37" t="s">
        <v>70</v>
      </c>
      <c r="X382" s="559">
        <f>IFERROR(SUM(X379:X380),"0")</f>
        <v>0</v>
      </c>
      <c r="Y382" s="559">
        <f>IFERROR(SUM(Y379:Y380),"0")</f>
        <v>0</v>
      </c>
      <c r="Z382" s="37"/>
      <c r="AA382" s="560"/>
      <c r="AB382" s="560"/>
      <c r="AC382" s="560"/>
    </row>
    <row r="383" spans="1:68" ht="14.25" customHeight="1" x14ac:dyDescent="0.25">
      <c r="A383" s="572" t="s">
        <v>172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553"/>
      <c r="AB383" s="553"/>
      <c r="AC383" s="553"/>
    </row>
    <row r="384" spans="1:68" ht="27" customHeight="1" x14ac:dyDescent="0.25">
      <c r="A384" s="54" t="s">
        <v>599</v>
      </c>
      <c r="B384" s="54" t="s">
        <v>600</v>
      </c>
      <c r="C384" s="31">
        <v>4301060441</v>
      </c>
      <c r="D384" s="564">
        <v>4607091389357</v>
      </c>
      <c r="E384" s="565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70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601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72</v>
      </c>
      <c r="Q385" s="576"/>
      <c r="R385" s="576"/>
      <c r="S385" s="576"/>
      <c r="T385" s="576"/>
      <c r="U385" s="576"/>
      <c r="V385" s="577"/>
      <c r="W385" s="37" t="s">
        <v>73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72</v>
      </c>
      <c r="Q386" s="576"/>
      <c r="R386" s="576"/>
      <c r="S386" s="576"/>
      <c r="T386" s="576"/>
      <c r="U386" s="576"/>
      <c r="V386" s="577"/>
      <c r="W386" s="37" t="s">
        <v>70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46" t="s">
        <v>602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48"/>
      <c r="AB387" s="48"/>
      <c r="AC387" s="48"/>
    </row>
    <row r="388" spans="1:68" ht="16.5" customHeight="1" x14ac:dyDescent="0.25">
      <c r="A388" s="580" t="s">
        <v>603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552"/>
      <c r="AB388" s="552"/>
      <c r="AC388" s="552"/>
    </row>
    <row r="389" spans="1:68" ht="14.25" customHeight="1" x14ac:dyDescent="0.25">
      <c r="A389" s="572" t="s">
        <v>64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3"/>
      <c r="AB389" s="553"/>
      <c r="AC389" s="553"/>
    </row>
    <row r="390" spans="1:68" ht="27" customHeight="1" x14ac:dyDescent="0.25">
      <c r="A390" s="54" t="s">
        <v>604</v>
      </c>
      <c r="B390" s="54" t="s">
        <v>605</v>
      </c>
      <c r="C390" s="31">
        <v>4301031405</v>
      </c>
      <c r="D390" s="564">
        <v>4680115886100</v>
      </c>
      <c r="E390" s="565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70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606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customHeight="1" x14ac:dyDescent="0.25">
      <c r="A391" s="54" t="s">
        <v>607</v>
      </c>
      <c r="B391" s="54" t="s">
        <v>608</v>
      </c>
      <c r="C391" s="31">
        <v>4301031382</v>
      </c>
      <c r="D391" s="564">
        <v>4680115886117</v>
      </c>
      <c r="E391" s="565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70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609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607</v>
      </c>
      <c r="B392" s="54" t="s">
        <v>610</v>
      </c>
      <c r="C392" s="31">
        <v>4301031406</v>
      </c>
      <c r="D392" s="564">
        <v>4680115886117</v>
      </c>
      <c r="E392" s="565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70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609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611</v>
      </c>
      <c r="B393" s="54" t="s">
        <v>612</v>
      </c>
      <c r="C393" s="31">
        <v>4301031402</v>
      </c>
      <c r="D393" s="564">
        <v>4680115886124</v>
      </c>
      <c r="E393" s="565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70</v>
      </c>
      <c r="X393" s="557">
        <v>10</v>
      </c>
      <c r="Y393" s="558">
        <f t="shared" si="52"/>
        <v>10.8</v>
      </c>
      <c r="Z393" s="36">
        <f>IFERROR(IF(Y393=0,"",ROUNDUP(Y393/H393,0)*0.00902),"")</f>
        <v>1.804E-2</v>
      </c>
      <c r="AA393" s="56"/>
      <c r="AB393" s="57"/>
      <c r="AC393" s="435" t="s">
        <v>613</v>
      </c>
      <c r="AG393" s="64"/>
      <c r="AJ393" s="68"/>
      <c r="AK393" s="68">
        <v>0</v>
      </c>
      <c r="BB393" s="436" t="s">
        <v>1</v>
      </c>
      <c r="BM393" s="64">
        <f t="shared" si="53"/>
        <v>10.388888888888889</v>
      </c>
      <c r="BN393" s="64">
        <f t="shared" si="54"/>
        <v>11.22</v>
      </c>
      <c r="BO393" s="64">
        <f t="shared" si="55"/>
        <v>1.4029180695847361E-2</v>
      </c>
      <c r="BP393" s="64">
        <f t="shared" si="56"/>
        <v>1.5151515151515152E-2</v>
      </c>
    </row>
    <row r="394" spans="1:68" ht="27" customHeight="1" x14ac:dyDescent="0.25">
      <c r="A394" s="54" t="s">
        <v>614</v>
      </c>
      <c r="B394" s="54" t="s">
        <v>615</v>
      </c>
      <c r="C394" s="31">
        <v>4301031366</v>
      </c>
      <c r="D394" s="564">
        <v>4680115883147</v>
      </c>
      <c r="E394" s="565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70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606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616</v>
      </c>
      <c r="B395" s="54" t="s">
        <v>617</v>
      </c>
      <c r="C395" s="31">
        <v>4301031362</v>
      </c>
      <c r="D395" s="564">
        <v>4607091384338</v>
      </c>
      <c r="E395" s="565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70</v>
      </c>
      <c r="X395" s="557">
        <v>28</v>
      </c>
      <c r="Y395" s="558">
        <f t="shared" si="52"/>
        <v>29.400000000000002</v>
      </c>
      <c r="Z395" s="36">
        <f t="shared" si="57"/>
        <v>7.0280000000000009E-2</v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3"/>
        <v>29.733333333333331</v>
      </c>
      <c r="BN395" s="64">
        <f t="shared" si="54"/>
        <v>31.22</v>
      </c>
      <c r="BO395" s="64">
        <f t="shared" si="55"/>
        <v>5.6980056980056981E-2</v>
      </c>
      <c r="BP395" s="64">
        <f t="shared" si="56"/>
        <v>5.9829059829059839E-2</v>
      </c>
    </row>
    <row r="396" spans="1:68" ht="37.5" customHeight="1" x14ac:dyDescent="0.25">
      <c r="A396" s="54" t="s">
        <v>618</v>
      </c>
      <c r="B396" s="54" t="s">
        <v>619</v>
      </c>
      <c r="C396" s="31">
        <v>4301031361</v>
      </c>
      <c r="D396" s="564">
        <v>4607091389524</v>
      </c>
      <c r="E396" s="565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70</v>
      </c>
      <c r="X396" s="557">
        <v>52.5</v>
      </c>
      <c r="Y396" s="558">
        <f t="shared" si="52"/>
        <v>52.5</v>
      </c>
      <c r="Z396" s="36">
        <f t="shared" si="57"/>
        <v>0.1255</v>
      </c>
      <c r="AA396" s="56"/>
      <c r="AB396" s="57"/>
      <c r="AC396" s="441" t="s">
        <v>620</v>
      </c>
      <c r="AG396" s="64"/>
      <c r="AJ396" s="68"/>
      <c r="AK396" s="68">
        <v>0</v>
      </c>
      <c r="BB396" s="442" t="s">
        <v>1</v>
      </c>
      <c r="BM396" s="64">
        <f t="shared" si="53"/>
        <v>55.75</v>
      </c>
      <c r="BN396" s="64">
        <f t="shared" si="54"/>
        <v>55.75</v>
      </c>
      <c r="BO396" s="64">
        <f t="shared" si="55"/>
        <v>0.10683760683760685</v>
      </c>
      <c r="BP396" s="64">
        <f t="shared" si="56"/>
        <v>0.10683760683760685</v>
      </c>
    </row>
    <row r="397" spans="1:68" ht="27" customHeight="1" x14ac:dyDescent="0.25">
      <c r="A397" s="54" t="s">
        <v>621</v>
      </c>
      <c r="B397" s="54" t="s">
        <v>622</v>
      </c>
      <c r="C397" s="31">
        <v>4301031364</v>
      </c>
      <c r="D397" s="564">
        <v>4680115883161</v>
      </c>
      <c r="E397" s="565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70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623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624</v>
      </c>
      <c r="B398" s="54" t="s">
        <v>625</v>
      </c>
      <c r="C398" s="31">
        <v>4301031358</v>
      </c>
      <c r="D398" s="564">
        <v>4607091389531</v>
      </c>
      <c r="E398" s="565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70</v>
      </c>
      <c r="X398" s="557">
        <v>52.5</v>
      </c>
      <c r="Y398" s="558">
        <f t="shared" si="52"/>
        <v>52.5</v>
      </c>
      <c r="Z398" s="36">
        <f t="shared" si="57"/>
        <v>0.1255</v>
      </c>
      <c r="AA398" s="56"/>
      <c r="AB398" s="57"/>
      <c r="AC398" s="445" t="s">
        <v>626</v>
      </c>
      <c r="AG398" s="64"/>
      <c r="AJ398" s="68"/>
      <c r="AK398" s="68">
        <v>0</v>
      </c>
      <c r="BB398" s="446" t="s">
        <v>1</v>
      </c>
      <c r="BM398" s="64">
        <f t="shared" si="53"/>
        <v>55.75</v>
      </c>
      <c r="BN398" s="64">
        <f t="shared" si="54"/>
        <v>55.75</v>
      </c>
      <c r="BO398" s="64">
        <f t="shared" si="55"/>
        <v>0.10683760683760685</v>
      </c>
      <c r="BP398" s="64">
        <f t="shared" si="56"/>
        <v>0.10683760683760685</v>
      </c>
    </row>
    <row r="399" spans="1:68" ht="37.5" customHeight="1" x14ac:dyDescent="0.25">
      <c r="A399" s="54" t="s">
        <v>627</v>
      </c>
      <c r="B399" s="54" t="s">
        <v>628</v>
      </c>
      <c r="C399" s="31">
        <v>4301031360</v>
      </c>
      <c r="D399" s="564">
        <v>4607091384345</v>
      </c>
      <c r="E399" s="565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70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623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72</v>
      </c>
      <c r="Q400" s="576"/>
      <c r="R400" s="576"/>
      <c r="S400" s="576"/>
      <c r="T400" s="576"/>
      <c r="U400" s="576"/>
      <c r="V400" s="577"/>
      <c r="W400" s="37" t="s">
        <v>73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65.18518518518519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66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0.33932000000000001</v>
      </c>
      <c r="AA400" s="560"/>
      <c r="AB400" s="560"/>
      <c r="AC400" s="560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72</v>
      </c>
      <c r="Q401" s="576"/>
      <c r="R401" s="576"/>
      <c r="S401" s="576"/>
      <c r="T401" s="576"/>
      <c r="U401" s="576"/>
      <c r="V401" s="577"/>
      <c r="W401" s="37" t="s">
        <v>70</v>
      </c>
      <c r="X401" s="559">
        <f>IFERROR(SUM(X390:X399),"0")</f>
        <v>143</v>
      </c>
      <c r="Y401" s="559">
        <f>IFERROR(SUM(Y390:Y399),"0")</f>
        <v>145.19999999999999</v>
      </c>
      <c r="Z401" s="37"/>
      <c r="AA401" s="560"/>
      <c r="AB401" s="560"/>
      <c r="AC401" s="560"/>
    </row>
    <row r="402" spans="1:68" ht="14.25" customHeight="1" x14ac:dyDescent="0.25">
      <c r="A402" s="572" t="s">
        <v>74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553"/>
      <c r="AB402" s="553"/>
      <c r="AC402" s="553"/>
    </row>
    <row r="403" spans="1:68" ht="27" customHeight="1" x14ac:dyDescent="0.25">
      <c r="A403" s="54" t="s">
        <v>629</v>
      </c>
      <c r="B403" s="54" t="s">
        <v>630</v>
      </c>
      <c r="C403" s="31">
        <v>4301051284</v>
      </c>
      <c r="D403" s="564">
        <v>4607091384352</v>
      </c>
      <c r="E403" s="565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111</v>
      </c>
      <c r="L403" s="32"/>
      <c r="M403" s="33" t="s">
        <v>78</v>
      </c>
      <c r="N403" s="33"/>
      <c r="O403" s="32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70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631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632</v>
      </c>
      <c r="B404" s="54" t="s">
        <v>633</v>
      </c>
      <c r="C404" s="31">
        <v>4301051431</v>
      </c>
      <c r="D404" s="564">
        <v>4607091389654</v>
      </c>
      <c r="E404" s="565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77</v>
      </c>
      <c r="L404" s="32"/>
      <c r="M404" s="33" t="s">
        <v>78</v>
      </c>
      <c r="N404" s="33"/>
      <c r="O404" s="32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70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634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72</v>
      </c>
      <c r="Q405" s="576"/>
      <c r="R405" s="576"/>
      <c r="S405" s="576"/>
      <c r="T405" s="576"/>
      <c r="U405" s="576"/>
      <c r="V405" s="577"/>
      <c r="W405" s="37" t="s">
        <v>73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72</v>
      </c>
      <c r="Q406" s="576"/>
      <c r="R406" s="576"/>
      <c r="S406" s="576"/>
      <c r="T406" s="576"/>
      <c r="U406" s="576"/>
      <c r="V406" s="577"/>
      <c r="W406" s="37" t="s">
        <v>70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0" t="s">
        <v>635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552"/>
      <c r="AB407" s="552"/>
      <c r="AC407" s="552"/>
    </row>
    <row r="408" spans="1:68" ht="14.25" customHeight="1" x14ac:dyDescent="0.25">
      <c r="A408" s="572" t="s">
        <v>137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3"/>
      <c r="AB408" s="553"/>
      <c r="AC408" s="553"/>
    </row>
    <row r="409" spans="1:68" ht="27" customHeight="1" x14ac:dyDescent="0.25">
      <c r="A409" s="54" t="s">
        <v>636</v>
      </c>
      <c r="B409" s="54" t="s">
        <v>637</v>
      </c>
      <c r="C409" s="31">
        <v>4301020319</v>
      </c>
      <c r="D409" s="564">
        <v>4680115885240</v>
      </c>
      <c r="E409" s="565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70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638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72</v>
      </c>
      <c r="Q410" s="576"/>
      <c r="R410" s="576"/>
      <c r="S410" s="576"/>
      <c r="T410" s="576"/>
      <c r="U410" s="576"/>
      <c r="V410" s="577"/>
      <c r="W410" s="37" t="s">
        <v>73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72</v>
      </c>
      <c r="Q411" s="576"/>
      <c r="R411" s="576"/>
      <c r="S411" s="576"/>
      <c r="T411" s="576"/>
      <c r="U411" s="576"/>
      <c r="V411" s="577"/>
      <c r="W411" s="37" t="s">
        <v>70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72" t="s">
        <v>64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553"/>
      <c r="AB412" s="553"/>
      <c r="AC412" s="553"/>
    </row>
    <row r="413" spans="1:68" ht="27" customHeight="1" x14ac:dyDescent="0.25">
      <c r="A413" s="54" t="s">
        <v>639</v>
      </c>
      <c r="B413" s="54" t="s">
        <v>640</v>
      </c>
      <c r="C413" s="31">
        <v>4301031403</v>
      </c>
      <c r="D413" s="564">
        <v>4680115886094</v>
      </c>
      <c r="E413" s="565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70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641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642</v>
      </c>
      <c r="B414" s="54" t="s">
        <v>643</v>
      </c>
      <c r="C414" s="31">
        <v>4301031363</v>
      </c>
      <c r="D414" s="564">
        <v>4607091389425</v>
      </c>
      <c r="E414" s="565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70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644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645</v>
      </c>
      <c r="B415" s="54" t="s">
        <v>646</v>
      </c>
      <c r="C415" s="31">
        <v>4301031373</v>
      </c>
      <c r="D415" s="564">
        <v>4680115880771</v>
      </c>
      <c r="E415" s="565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70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648</v>
      </c>
      <c r="B416" s="54" t="s">
        <v>649</v>
      </c>
      <c r="C416" s="31">
        <v>4301031359</v>
      </c>
      <c r="D416" s="564">
        <v>4607091389500</v>
      </c>
      <c r="E416" s="565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70</v>
      </c>
      <c r="X416" s="557">
        <v>10.5</v>
      </c>
      <c r="Y416" s="558">
        <f>IFERROR(IF(X416="",0,CEILING((X416/$H416),1)*$H416),"")</f>
        <v>10.5</v>
      </c>
      <c r="Z416" s="36">
        <f>IFERROR(IF(Y416=0,"",ROUNDUP(Y416/H416,0)*0.00502),"")</f>
        <v>2.5100000000000001E-2</v>
      </c>
      <c r="AA416" s="56"/>
      <c r="AB416" s="57"/>
      <c r="AC416" s="461" t="s">
        <v>647</v>
      </c>
      <c r="AG416" s="64"/>
      <c r="AJ416" s="68"/>
      <c r="AK416" s="68">
        <v>0</v>
      </c>
      <c r="BB416" s="462" t="s">
        <v>1</v>
      </c>
      <c r="BM416" s="64">
        <f>IFERROR(X416*I416/H416,"0")</f>
        <v>11.149999999999999</v>
      </c>
      <c r="BN416" s="64">
        <f>IFERROR(Y416*I416/H416,"0")</f>
        <v>11.149999999999999</v>
      </c>
      <c r="BO416" s="64">
        <f>IFERROR(1/J416*(X416/H416),"0")</f>
        <v>2.1367521367521368E-2</v>
      </c>
      <c r="BP416" s="64">
        <f>IFERROR(1/J416*(Y416/H416),"0")</f>
        <v>2.1367521367521368E-2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72</v>
      </c>
      <c r="Q417" s="576"/>
      <c r="R417" s="576"/>
      <c r="S417" s="576"/>
      <c r="T417" s="576"/>
      <c r="U417" s="576"/>
      <c r="V417" s="577"/>
      <c r="W417" s="37" t="s">
        <v>73</v>
      </c>
      <c r="X417" s="559">
        <f>IFERROR(X413/H413,"0")+IFERROR(X414/H414,"0")+IFERROR(X415/H415,"0")+IFERROR(X416/H416,"0")</f>
        <v>5</v>
      </c>
      <c r="Y417" s="559">
        <f>IFERROR(Y413/H413,"0")+IFERROR(Y414/H414,"0")+IFERROR(Y415/H415,"0")+IFERROR(Y416/H416,"0")</f>
        <v>5</v>
      </c>
      <c r="Z417" s="559">
        <f>IFERROR(IF(Z413="",0,Z413),"0")+IFERROR(IF(Z414="",0,Z414),"0")+IFERROR(IF(Z415="",0,Z415),"0")+IFERROR(IF(Z416="",0,Z416),"0")</f>
        <v>2.5100000000000001E-2</v>
      </c>
      <c r="AA417" s="560"/>
      <c r="AB417" s="560"/>
      <c r="AC417" s="560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72</v>
      </c>
      <c r="Q418" s="576"/>
      <c r="R418" s="576"/>
      <c r="S418" s="576"/>
      <c r="T418" s="576"/>
      <c r="U418" s="576"/>
      <c r="V418" s="577"/>
      <c r="W418" s="37" t="s">
        <v>70</v>
      </c>
      <c r="X418" s="559">
        <f>IFERROR(SUM(X413:X416),"0")</f>
        <v>10.5</v>
      </c>
      <c r="Y418" s="559">
        <f>IFERROR(SUM(Y413:Y416),"0")</f>
        <v>10.5</v>
      </c>
      <c r="Z418" s="37"/>
      <c r="AA418" s="560"/>
      <c r="AB418" s="560"/>
      <c r="AC418" s="560"/>
    </row>
    <row r="419" spans="1:68" ht="16.5" customHeight="1" x14ac:dyDescent="0.25">
      <c r="A419" s="580" t="s">
        <v>650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552"/>
      <c r="AB419" s="552"/>
      <c r="AC419" s="552"/>
    </row>
    <row r="420" spans="1:68" ht="14.25" customHeight="1" x14ac:dyDescent="0.25">
      <c r="A420" s="572" t="s">
        <v>64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3"/>
      <c r="AB420" s="553"/>
      <c r="AC420" s="553"/>
    </row>
    <row r="421" spans="1:68" ht="27" customHeight="1" x14ac:dyDescent="0.25">
      <c r="A421" s="54" t="s">
        <v>651</v>
      </c>
      <c r="B421" s="54" t="s">
        <v>652</v>
      </c>
      <c r="C421" s="31">
        <v>4301031347</v>
      </c>
      <c r="D421" s="564">
        <v>4680115885110</v>
      </c>
      <c r="E421" s="565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70</v>
      </c>
      <c r="X421" s="557">
        <v>40</v>
      </c>
      <c r="Y421" s="558">
        <f>IFERROR(IF(X421="",0,CEILING((X421/$H421),1)*$H421),"")</f>
        <v>40.799999999999997</v>
      </c>
      <c r="Z421" s="36">
        <f>IFERROR(IF(Y421=0,"",ROUNDUP(Y421/H421,0)*0.00651),"")</f>
        <v>0.22134000000000001</v>
      </c>
      <c r="AA421" s="56"/>
      <c r="AB421" s="57"/>
      <c r="AC421" s="463" t="s">
        <v>653</v>
      </c>
      <c r="AG421" s="64"/>
      <c r="AJ421" s="68"/>
      <c r="AK421" s="68">
        <v>0</v>
      </c>
      <c r="BB421" s="464" t="s">
        <v>1</v>
      </c>
      <c r="BM421" s="64">
        <f>IFERROR(X421*I421/H421,"0")</f>
        <v>70</v>
      </c>
      <c r="BN421" s="64">
        <f>IFERROR(Y421*I421/H421,"0")</f>
        <v>71.399999999999991</v>
      </c>
      <c r="BO421" s="64">
        <f>IFERROR(1/J421*(X421/H421),"0")</f>
        <v>0.18315018315018317</v>
      </c>
      <c r="BP421" s="64">
        <f>IFERROR(1/J421*(Y421/H421),"0")</f>
        <v>0.18681318681318682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72</v>
      </c>
      <c r="Q422" s="576"/>
      <c r="R422" s="576"/>
      <c r="S422" s="576"/>
      <c r="T422" s="576"/>
      <c r="U422" s="576"/>
      <c r="V422" s="577"/>
      <c r="W422" s="37" t="s">
        <v>73</v>
      </c>
      <c r="X422" s="559">
        <f>IFERROR(X421/H421,"0")</f>
        <v>33.333333333333336</v>
      </c>
      <c r="Y422" s="559">
        <f>IFERROR(Y421/H421,"0")</f>
        <v>34</v>
      </c>
      <c r="Z422" s="559">
        <f>IFERROR(IF(Z421="",0,Z421),"0")</f>
        <v>0.22134000000000001</v>
      </c>
      <c r="AA422" s="560"/>
      <c r="AB422" s="560"/>
      <c r="AC422" s="560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72</v>
      </c>
      <c r="Q423" s="576"/>
      <c r="R423" s="576"/>
      <c r="S423" s="576"/>
      <c r="T423" s="576"/>
      <c r="U423" s="576"/>
      <c r="V423" s="577"/>
      <c r="W423" s="37" t="s">
        <v>70</v>
      </c>
      <c r="X423" s="559">
        <f>IFERROR(SUM(X421:X421),"0")</f>
        <v>40</v>
      </c>
      <c r="Y423" s="559">
        <f>IFERROR(SUM(Y421:Y421),"0")</f>
        <v>40.799999999999997</v>
      </c>
      <c r="Z423" s="37"/>
      <c r="AA423" s="560"/>
      <c r="AB423" s="560"/>
      <c r="AC423" s="560"/>
    </row>
    <row r="424" spans="1:68" ht="16.5" customHeight="1" x14ac:dyDescent="0.25">
      <c r="A424" s="580" t="s">
        <v>654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552"/>
      <c r="AB424" s="552"/>
      <c r="AC424" s="552"/>
    </row>
    <row r="425" spans="1:68" ht="14.25" customHeight="1" x14ac:dyDescent="0.25">
      <c r="A425" s="572" t="s">
        <v>64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3"/>
      <c r="AB425" s="553"/>
      <c r="AC425" s="553"/>
    </row>
    <row r="426" spans="1:68" ht="27" customHeight="1" x14ac:dyDescent="0.25">
      <c r="A426" s="54" t="s">
        <v>655</v>
      </c>
      <c r="B426" s="54" t="s">
        <v>656</v>
      </c>
      <c r="C426" s="31">
        <v>4301031261</v>
      </c>
      <c r="D426" s="564">
        <v>4680115885103</v>
      </c>
      <c r="E426" s="565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70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657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72</v>
      </c>
      <c r="Q427" s="576"/>
      <c r="R427" s="576"/>
      <c r="S427" s="576"/>
      <c r="T427" s="576"/>
      <c r="U427" s="576"/>
      <c r="V427" s="577"/>
      <c r="W427" s="37" t="s">
        <v>73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72</v>
      </c>
      <c r="Q428" s="576"/>
      <c r="R428" s="576"/>
      <c r="S428" s="576"/>
      <c r="T428" s="576"/>
      <c r="U428" s="576"/>
      <c r="V428" s="577"/>
      <c r="W428" s="37" t="s">
        <v>70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46" t="s">
        <v>658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48"/>
      <c r="AB429" s="48"/>
      <c r="AC429" s="48"/>
    </row>
    <row r="430" spans="1:68" ht="16.5" customHeight="1" x14ac:dyDescent="0.25">
      <c r="A430" s="580" t="s">
        <v>658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552"/>
      <c r="AB430" s="552"/>
      <c r="AC430" s="552"/>
    </row>
    <row r="431" spans="1:68" ht="14.25" customHeight="1" x14ac:dyDescent="0.25">
      <c r="A431" s="572" t="s">
        <v>103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3"/>
      <c r="AB431" s="553"/>
      <c r="AC431" s="553"/>
    </row>
    <row r="432" spans="1:68" ht="27" customHeight="1" x14ac:dyDescent="0.25">
      <c r="A432" s="54" t="s">
        <v>659</v>
      </c>
      <c r="B432" s="54" t="s">
        <v>660</v>
      </c>
      <c r="C432" s="31">
        <v>4301011795</v>
      </c>
      <c r="D432" s="564">
        <v>4607091389067</v>
      </c>
      <c r="E432" s="565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70</v>
      </c>
      <c r="X432" s="557">
        <v>80</v>
      </c>
      <c r="Y432" s="558">
        <f t="shared" ref="Y432:Y445" si="58">IFERROR(IF(X432="",0,CEILING((X432/$H432),1)*$H432),"")</f>
        <v>84.48</v>
      </c>
      <c r="Z432" s="36">
        <f t="shared" ref="Z432:Z438" si="59">IFERROR(IF(Y432=0,"",ROUNDUP(Y432/H432,0)*0.01196),"")</f>
        <v>0.19136</v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85.454545454545453</v>
      </c>
      <c r="BN432" s="64">
        <f t="shared" ref="BN432:BN445" si="61">IFERROR(Y432*I432/H432,"0")</f>
        <v>90.24</v>
      </c>
      <c r="BO432" s="64">
        <f t="shared" ref="BO432:BO445" si="62">IFERROR(1/J432*(X432/H432),"0")</f>
        <v>0.14568764568764569</v>
      </c>
      <c r="BP432" s="64">
        <f t="shared" ref="BP432:BP445" si="63">IFERROR(1/J432*(Y432/H432),"0")</f>
        <v>0.15384615384615385</v>
      </c>
    </row>
    <row r="433" spans="1:68" ht="27" customHeight="1" x14ac:dyDescent="0.25">
      <c r="A433" s="54" t="s">
        <v>662</v>
      </c>
      <c r="B433" s="54" t="s">
        <v>663</v>
      </c>
      <c r="C433" s="31">
        <v>4301011961</v>
      </c>
      <c r="D433" s="564">
        <v>4680115885271</v>
      </c>
      <c r="E433" s="565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70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4301011376</v>
      </c>
      <c r="D434" s="564">
        <v>4680115885226</v>
      </c>
      <c r="E434" s="565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70</v>
      </c>
      <c r="X434" s="557">
        <v>90</v>
      </c>
      <c r="Y434" s="558">
        <f t="shared" si="58"/>
        <v>95.04</v>
      </c>
      <c r="Z434" s="36">
        <f t="shared" si="59"/>
        <v>0.21528</v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60"/>
        <v>96.136363636363626</v>
      </c>
      <c r="BN434" s="64">
        <f t="shared" si="61"/>
        <v>101.52000000000001</v>
      </c>
      <c r="BO434" s="64">
        <f t="shared" si="62"/>
        <v>0.16389860139860138</v>
      </c>
      <c r="BP434" s="64">
        <f t="shared" si="63"/>
        <v>0.17307692307692307</v>
      </c>
    </row>
    <row r="435" spans="1:68" ht="27" customHeight="1" x14ac:dyDescent="0.25">
      <c r="A435" s="54" t="s">
        <v>668</v>
      </c>
      <c r="B435" s="54" t="s">
        <v>669</v>
      </c>
      <c r="C435" s="31">
        <v>4301012145</v>
      </c>
      <c r="D435" s="564">
        <v>4607091383522</v>
      </c>
      <c r="E435" s="565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4" t="s">
        <v>670</v>
      </c>
      <c r="Q435" s="562"/>
      <c r="R435" s="562"/>
      <c r="S435" s="562"/>
      <c r="T435" s="563"/>
      <c r="U435" s="34"/>
      <c r="V435" s="34"/>
      <c r="W435" s="35" t="s">
        <v>70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671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672</v>
      </c>
      <c r="B436" s="54" t="s">
        <v>673</v>
      </c>
      <c r="C436" s="31">
        <v>4301011774</v>
      </c>
      <c r="D436" s="564">
        <v>4680115884502</v>
      </c>
      <c r="E436" s="565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70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675</v>
      </c>
      <c r="B437" s="54" t="s">
        <v>676</v>
      </c>
      <c r="C437" s="31">
        <v>4301011771</v>
      </c>
      <c r="D437" s="564">
        <v>4607091389104</v>
      </c>
      <c r="E437" s="565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70</v>
      </c>
      <c r="X437" s="557">
        <v>150</v>
      </c>
      <c r="Y437" s="558">
        <f t="shared" si="58"/>
        <v>153.12</v>
      </c>
      <c r="Z437" s="36">
        <f t="shared" si="59"/>
        <v>0.34683999999999998</v>
      </c>
      <c r="AA437" s="56"/>
      <c r="AB437" s="57"/>
      <c r="AC437" s="477" t="s">
        <v>677</v>
      </c>
      <c r="AG437" s="64"/>
      <c r="AJ437" s="68"/>
      <c r="AK437" s="68">
        <v>0</v>
      </c>
      <c r="BB437" s="478" t="s">
        <v>1</v>
      </c>
      <c r="BM437" s="64">
        <f t="shared" si="60"/>
        <v>160.22727272727272</v>
      </c>
      <c r="BN437" s="64">
        <f t="shared" si="61"/>
        <v>163.56</v>
      </c>
      <c r="BO437" s="64">
        <f t="shared" si="62"/>
        <v>0.27316433566433568</v>
      </c>
      <c r="BP437" s="64">
        <f t="shared" si="63"/>
        <v>0.27884615384615385</v>
      </c>
    </row>
    <row r="438" spans="1:68" ht="16.5" customHeight="1" x14ac:dyDescent="0.25">
      <c r="A438" s="54" t="s">
        <v>678</v>
      </c>
      <c r="B438" s="54" t="s">
        <v>679</v>
      </c>
      <c r="C438" s="31">
        <v>4301011799</v>
      </c>
      <c r="D438" s="564">
        <v>4680115884519</v>
      </c>
      <c r="E438" s="565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70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680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681</v>
      </c>
      <c r="B439" s="54" t="s">
        <v>682</v>
      </c>
      <c r="C439" s="31">
        <v>4301012125</v>
      </c>
      <c r="D439" s="564">
        <v>4680115886391</v>
      </c>
      <c r="E439" s="565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70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661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4301012035</v>
      </c>
      <c r="D440" s="564">
        <v>4680115880603</v>
      </c>
      <c r="E440" s="565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70</v>
      </c>
      <c r="X440" s="557">
        <v>96</v>
      </c>
      <c r="Y440" s="558">
        <f t="shared" si="58"/>
        <v>96</v>
      </c>
      <c r="Z440" s="36">
        <f>IFERROR(IF(Y440=0,"",ROUNDUP(Y440/H440,0)*0.00902),"")</f>
        <v>0.1804</v>
      </c>
      <c r="AA440" s="56"/>
      <c r="AB440" s="57"/>
      <c r="AC440" s="483" t="s">
        <v>661</v>
      </c>
      <c r="AG440" s="64"/>
      <c r="AJ440" s="68"/>
      <c r="AK440" s="68">
        <v>0</v>
      </c>
      <c r="BB440" s="484" t="s">
        <v>1</v>
      </c>
      <c r="BM440" s="64">
        <f t="shared" si="60"/>
        <v>138.6</v>
      </c>
      <c r="BN440" s="64">
        <f t="shared" si="61"/>
        <v>138.6</v>
      </c>
      <c r="BO440" s="64">
        <f t="shared" si="62"/>
        <v>0.15151515151515152</v>
      </c>
      <c r="BP440" s="64">
        <f t="shared" si="63"/>
        <v>0.15151515151515152</v>
      </c>
    </row>
    <row r="441" spans="1:68" ht="27" customHeight="1" x14ac:dyDescent="0.25">
      <c r="A441" s="54" t="s">
        <v>685</v>
      </c>
      <c r="B441" s="54" t="s">
        <v>686</v>
      </c>
      <c r="C441" s="31">
        <v>4301012146</v>
      </c>
      <c r="D441" s="564">
        <v>4607091389999</v>
      </c>
      <c r="E441" s="565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3" t="s">
        <v>687</v>
      </c>
      <c r="Q441" s="562"/>
      <c r="R441" s="562"/>
      <c r="S441" s="562"/>
      <c r="T441" s="563"/>
      <c r="U441" s="34"/>
      <c r="V441" s="34"/>
      <c r="W441" s="35" t="s">
        <v>70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671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688</v>
      </c>
      <c r="B442" s="54" t="s">
        <v>689</v>
      </c>
      <c r="C442" s="31">
        <v>4301012036</v>
      </c>
      <c r="D442" s="564">
        <v>4680115882782</v>
      </c>
      <c r="E442" s="565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70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664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4301012050</v>
      </c>
      <c r="D443" s="564">
        <v>4680115885479</v>
      </c>
      <c r="E443" s="565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77</v>
      </c>
      <c r="L443" s="32"/>
      <c r="M443" s="33" t="s">
        <v>107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70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677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692</v>
      </c>
      <c r="B444" s="54" t="s">
        <v>693</v>
      </c>
      <c r="C444" s="31">
        <v>4301011784</v>
      </c>
      <c r="D444" s="564">
        <v>4607091389982</v>
      </c>
      <c r="E444" s="565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70</v>
      </c>
      <c r="X444" s="557">
        <v>114</v>
      </c>
      <c r="Y444" s="558">
        <f t="shared" si="58"/>
        <v>115.2</v>
      </c>
      <c r="Z444" s="36">
        <f>IFERROR(IF(Y444=0,"",ROUNDUP(Y444/H444,0)*0.00902),"")</f>
        <v>0.28864000000000001</v>
      </c>
      <c r="AA444" s="56"/>
      <c r="AB444" s="57"/>
      <c r="AC444" s="491" t="s">
        <v>677</v>
      </c>
      <c r="AG444" s="64"/>
      <c r="AJ444" s="68"/>
      <c r="AK444" s="68">
        <v>0</v>
      </c>
      <c r="BB444" s="492" t="s">
        <v>1</v>
      </c>
      <c r="BM444" s="64">
        <f t="shared" si="60"/>
        <v>120.65</v>
      </c>
      <c r="BN444" s="64">
        <f t="shared" si="61"/>
        <v>121.92</v>
      </c>
      <c r="BO444" s="64">
        <f t="shared" si="62"/>
        <v>0.23989898989898989</v>
      </c>
      <c r="BP444" s="64">
        <f t="shared" si="63"/>
        <v>0.24242424242424243</v>
      </c>
    </row>
    <row r="445" spans="1:68" ht="27" customHeight="1" x14ac:dyDescent="0.25">
      <c r="A445" s="54" t="s">
        <v>692</v>
      </c>
      <c r="B445" s="54" t="s">
        <v>694</v>
      </c>
      <c r="C445" s="31">
        <v>4301012034</v>
      </c>
      <c r="D445" s="564">
        <v>4607091389982</v>
      </c>
      <c r="E445" s="565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111</v>
      </c>
      <c r="L445" s="32"/>
      <c r="M445" s="33" t="s">
        <v>107</v>
      </c>
      <c r="N445" s="33"/>
      <c r="O445" s="32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70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677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72</v>
      </c>
      <c r="Q446" s="576"/>
      <c r="R446" s="576"/>
      <c r="S446" s="576"/>
      <c r="T446" s="576"/>
      <c r="U446" s="576"/>
      <c r="V446" s="577"/>
      <c r="W446" s="37" t="s">
        <v>73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112.27272727272725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115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1.2225199999999998</v>
      </c>
      <c r="AA446" s="560"/>
      <c r="AB446" s="560"/>
      <c r="AC446" s="560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72</v>
      </c>
      <c r="Q447" s="576"/>
      <c r="R447" s="576"/>
      <c r="S447" s="576"/>
      <c r="T447" s="576"/>
      <c r="U447" s="576"/>
      <c r="V447" s="577"/>
      <c r="W447" s="37" t="s">
        <v>70</v>
      </c>
      <c r="X447" s="559">
        <f>IFERROR(SUM(X432:X445),"0")</f>
        <v>530</v>
      </c>
      <c r="Y447" s="559">
        <f>IFERROR(SUM(Y432:Y445),"0")</f>
        <v>543.84</v>
      </c>
      <c r="Z447" s="37"/>
      <c r="AA447" s="560"/>
      <c r="AB447" s="560"/>
      <c r="AC447" s="560"/>
    </row>
    <row r="448" spans="1:68" ht="14.25" customHeight="1" x14ac:dyDescent="0.25">
      <c r="A448" s="572" t="s">
        <v>137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553"/>
      <c r="AB448" s="553"/>
      <c r="AC448" s="553"/>
    </row>
    <row r="449" spans="1:68" ht="16.5" customHeight="1" x14ac:dyDescent="0.25">
      <c r="A449" s="54" t="s">
        <v>695</v>
      </c>
      <c r="B449" s="54" t="s">
        <v>696</v>
      </c>
      <c r="C449" s="31">
        <v>4301020334</v>
      </c>
      <c r="D449" s="564">
        <v>4607091388930</v>
      </c>
      <c r="E449" s="565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106</v>
      </c>
      <c r="L449" s="32"/>
      <c r="M449" s="33" t="s">
        <v>78</v>
      </c>
      <c r="N449" s="33"/>
      <c r="O449" s="32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70</v>
      </c>
      <c r="X449" s="557">
        <v>100</v>
      </c>
      <c r="Y449" s="558">
        <f>IFERROR(IF(X449="",0,CEILING((X449/$H449),1)*$H449),"")</f>
        <v>100.32000000000001</v>
      </c>
      <c r="Z449" s="36">
        <f>IFERROR(IF(Y449=0,"",ROUNDUP(Y449/H449,0)*0.01196),"")</f>
        <v>0.22724</v>
      </c>
      <c r="AA449" s="56"/>
      <c r="AB449" s="57"/>
      <c r="AC449" s="495" t="s">
        <v>697</v>
      </c>
      <c r="AG449" s="64"/>
      <c r="AJ449" s="68"/>
      <c r="AK449" s="68">
        <v>0</v>
      </c>
      <c r="BB449" s="496" t="s">
        <v>1</v>
      </c>
      <c r="BM449" s="64">
        <f>IFERROR(X449*I449/H449,"0")</f>
        <v>106.81818181818181</v>
      </c>
      <c r="BN449" s="64">
        <f>IFERROR(Y449*I449/H449,"0")</f>
        <v>107.16</v>
      </c>
      <c r="BO449" s="64">
        <f>IFERROR(1/J449*(X449/H449),"0")</f>
        <v>0.18210955710955709</v>
      </c>
      <c r="BP449" s="64">
        <f>IFERROR(1/J449*(Y449/H449),"0")</f>
        <v>0.18269230769230771</v>
      </c>
    </row>
    <row r="450" spans="1:68" ht="16.5" customHeight="1" x14ac:dyDescent="0.25">
      <c r="A450" s="54" t="s">
        <v>698</v>
      </c>
      <c r="B450" s="54" t="s">
        <v>699</v>
      </c>
      <c r="C450" s="31">
        <v>4301020384</v>
      </c>
      <c r="D450" s="564">
        <v>4680115886407</v>
      </c>
      <c r="E450" s="565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77</v>
      </c>
      <c r="L450" s="32"/>
      <c r="M450" s="33" t="s">
        <v>78</v>
      </c>
      <c r="N450" s="33"/>
      <c r="O450" s="32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70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697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700</v>
      </c>
      <c r="B451" s="54" t="s">
        <v>701</v>
      </c>
      <c r="C451" s="31">
        <v>4301020385</v>
      </c>
      <c r="D451" s="564">
        <v>4680115880054</v>
      </c>
      <c r="E451" s="565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70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697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72</v>
      </c>
      <c r="Q452" s="576"/>
      <c r="R452" s="576"/>
      <c r="S452" s="576"/>
      <c r="T452" s="576"/>
      <c r="U452" s="576"/>
      <c r="V452" s="577"/>
      <c r="W452" s="37" t="s">
        <v>73</v>
      </c>
      <c r="X452" s="559">
        <f>IFERROR(X449/H449,"0")+IFERROR(X450/H450,"0")+IFERROR(X451/H451,"0")</f>
        <v>18.939393939393938</v>
      </c>
      <c r="Y452" s="559">
        <f>IFERROR(Y449/H449,"0")+IFERROR(Y450/H450,"0")+IFERROR(Y451/H451,"0")</f>
        <v>19</v>
      </c>
      <c r="Z452" s="559">
        <f>IFERROR(IF(Z449="",0,Z449),"0")+IFERROR(IF(Z450="",0,Z450),"0")+IFERROR(IF(Z451="",0,Z451),"0")</f>
        <v>0.22724</v>
      </c>
      <c r="AA452" s="560"/>
      <c r="AB452" s="560"/>
      <c r="AC452" s="560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72</v>
      </c>
      <c r="Q453" s="576"/>
      <c r="R453" s="576"/>
      <c r="S453" s="576"/>
      <c r="T453" s="576"/>
      <c r="U453" s="576"/>
      <c r="V453" s="577"/>
      <c r="W453" s="37" t="s">
        <v>70</v>
      </c>
      <c r="X453" s="559">
        <f>IFERROR(SUM(X449:X451),"0")</f>
        <v>100</v>
      </c>
      <c r="Y453" s="559">
        <f>IFERROR(SUM(Y449:Y451),"0")</f>
        <v>100.32000000000001</v>
      </c>
      <c r="Z453" s="37"/>
      <c r="AA453" s="560"/>
      <c r="AB453" s="560"/>
      <c r="AC453" s="560"/>
    </row>
    <row r="454" spans="1:68" ht="14.25" customHeight="1" x14ac:dyDescent="0.25">
      <c r="A454" s="572" t="s">
        <v>64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553"/>
      <c r="AB454" s="553"/>
      <c r="AC454" s="553"/>
    </row>
    <row r="455" spans="1:68" ht="27" customHeight="1" x14ac:dyDescent="0.25">
      <c r="A455" s="54" t="s">
        <v>702</v>
      </c>
      <c r="B455" s="54" t="s">
        <v>703</v>
      </c>
      <c r="C455" s="31">
        <v>4301031349</v>
      </c>
      <c r="D455" s="564">
        <v>4680115883116</v>
      </c>
      <c r="E455" s="565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106</v>
      </c>
      <c r="L455" s="32"/>
      <c r="M455" s="33" t="s">
        <v>107</v>
      </c>
      <c r="N455" s="33"/>
      <c r="O455" s="32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70</v>
      </c>
      <c r="X455" s="557">
        <v>50</v>
      </c>
      <c r="Y455" s="558">
        <f t="shared" ref="Y455:Y461" si="64">IFERROR(IF(X455="",0,CEILING((X455/$H455),1)*$H455),"")</f>
        <v>52.800000000000004</v>
      </c>
      <c r="Z455" s="36">
        <f>IFERROR(IF(Y455=0,"",ROUNDUP(Y455/H455,0)*0.01196),"")</f>
        <v>0.1196</v>
      </c>
      <c r="AA455" s="56"/>
      <c r="AB455" s="57"/>
      <c r="AC455" s="501" t="s">
        <v>704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53.409090909090907</v>
      </c>
      <c r="BN455" s="64">
        <f t="shared" ref="BN455:BN461" si="66">IFERROR(Y455*I455/H455,"0")</f>
        <v>56.400000000000006</v>
      </c>
      <c r="BO455" s="64">
        <f t="shared" ref="BO455:BO461" si="67">IFERROR(1/J455*(X455/H455),"0")</f>
        <v>9.1054778554778545E-2</v>
      </c>
      <c r="BP455" s="64">
        <f t="shared" ref="BP455:BP461" si="68">IFERROR(1/J455*(Y455/H455),"0")</f>
        <v>9.6153846153846159E-2</v>
      </c>
    </row>
    <row r="456" spans="1:68" ht="27" customHeight="1" x14ac:dyDescent="0.25">
      <c r="A456" s="54" t="s">
        <v>705</v>
      </c>
      <c r="B456" s="54" t="s">
        <v>706</v>
      </c>
      <c r="C456" s="31">
        <v>4301031350</v>
      </c>
      <c r="D456" s="564">
        <v>4680115883093</v>
      </c>
      <c r="E456" s="565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70</v>
      </c>
      <c r="X456" s="557">
        <v>30</v>
      </c>
      <c r="Y456" s="558">
        <f t="shared" si="64"/>
        <v>31.68</v>
      </c>
      <c r="Z456" s="36">
        <f>IFERROR(IF(Y456=0,"",ROUNDUP(Y456/H456,0)*0.01196),"")</f>
        <v>7.1760000000000004E-2</v>
      </c>
      <c r="AA456" s="56"/>
      <c r="AB456" s="57"/>
      <c r="AC456" s="503" t="s">
        <v>707</v>
      </c>
      <c r="AG456" s="64"/>
      <c r="AJ456" s="68"/>
      <c r="AK456" s="68">
        <v>0</v>
      </c>
      <c r="BB456" s="504" t="s">
        <v>1</v>
      </c>
      <c r="BM456" s="64">
        <f t="shared" si="65"/>
        <v>32.04545454545454</v>
      </c>
      <c r="BN456" s="64">
        <f t="shared" si="66"/>
        <v>33.839999999999996</v>
      </c>
      <c r="BO456" s="64">
        <f t="shared" si="67"/>
        <v>5.4632867132867136E-2</v>
      </c>
      <c r="BP456" s="64">
        <f t="shared" si="68"/>
        <v>5.7692307692307696E-2</v>
      </c>
    </row>
    <row r="457" spans="1:68" ht="27" customHeight="1" x14ac:dyDescent="0.25">
      <c r="A457" s="54" t="s">
        <v>708</v>
      </c>
      <c r="B457" s="54" t="s">
        <v>709</v>
      </c>
      <c r="C457" s="31">
        <v>4301031353</v>
      </c>
      <c r="D457" s="564">
        <v>4680115883109</v>
      </c>
      <c r="E457" s="565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70</v>
      </c>
      <c r="X457" s="557">
        <v>100</v>
      </c>
      <c r="Y457" s="558">
        <f t="shared" si="64"/>
        <v>100.32000000000001</v>
      </c>
      <c r="Z457" s="36">
        <f>IFERROR(IF(Y457=0,"",ROUNDUP(Y457/H457,0)*0.01196),"")</f>
        <v>0.22724</v>
      </c>
      <c r="AA457" s="56"/>
      <c r="AB457" s="57"/>
      <c r="AC457" s="505" t="s">
        <v>710</v>
      </c>
      <c r="AG457" s="64"/>
      <c r="AJ457" s="68"/>
      <c r="AK457" s="68">
        <v>0</v>
      </c>
      <c r="BB457" s="506" t="s">
        <v>1</v>
      </c>
      <c r="BM457" s="64">
        <f t="shared" si="65"/>
        <v>106.81818181818181</v>
      </c>
      <c r="BN457" s="64">
        <f t="shared" si="66"/>
        <v>107.16</v>
      </c>
      <c r="BO457" s="64">
        <f t="shared" si="67"/>
        <v>0.18210955710955709</v>
      </c>
      <c r="BP457" s="64">
        <f t="shared" si="68"/>
        <v>0.18269230769230771</v>
      </c>
    </row>
    <row r="458" spans="1:68" ht="27" customHeight="1" x14ac:dyDescent="0.25">
      <c r="A458" s="54" t="s">
        <v>711</v>
      </c>
      <c r="B458" s="54" t="s">
        <v>712</v>
      </c>
      <c r="C458" s="31">
        <v>4301031351</v>
      </c>
      <c r="D458" s="564">
        <v>4680115882072</v>
      </c>
      <c r="E458" s="565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70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704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711</v>
      </c>
      <c r="B459" s="54" t="s">
        <v>713</v>
      </c>
      <c r="C459" s="31">
        <v>4301031419</v>
      </c>
      <c r="D459" s="564">
        <v>4680115882072</v>
      </c>
      <c r="E459" s="565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70</v>
      </c>
      <c r="X459" s="557">
        <v>60</v>
      </c>
      <c r="Y459" s="558">
        <f t="shared" si="64"/>
        <v>62.4</v>
      </c>
      <c r="Z459" s="36">
        <f>IFERROR(IF(Y459=0,"",ROUNDUP(Y459/H459,0)*0.00902),"")</f>
        <v>0.11726</v>
      </c>
      <c r="AA459" s="56"/>
      <c r="AB459" s="57"/>
      <c r="AC459" s="509" t="s">
        <v>704</v>
      </c>
      <c r="AG459" s="64"/>
      <c r="AJ459" s="68"/>
      <c r="AK459" s="68">
        <v>0</v>
      </c>
      <c r="BB459" s="510" t="s">
        <v>1</v>
      </c>
      <c r="BM459" s="64">
        <f t="shared" si="65"/>
        <v>86.625</v>
      </c>
      <c r="BN459" s="64">
        <f t="shared" si="66"/>
        <v>90.089999999999989</v>
      </c>
      <c r="BO459" s="64">
        <f t="shared" si="67"/>
        <v>9.4696969696969696E-2</v>
      </c>
      <c r="BP459" s="64">
        <f t="shared" si="68"/>
        <v>9.8484848484848481E-2</v>
      </c>
    </row>
    <row r="460" spans="1:68" ht="27" customHeight="1" x14ac:dyDescent="0.25">
      <c r="A460" s="54" t="s">
        <v>714</v>
      </c>
      <c r="B460" s="54" t="s">
        <v>715</v>
      </c>
      <c r="C460" s="31">
        <v>4301031418</v>
      </c>
      <c r="D460" s="564">
        <v>4680115882102</v>
      </c>
      <c r="E460" s="565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70</v>
      </c>
      <c r="X460" s="557">
        <v>18</v>
      </c>
      <c r="Y460" s="558">
        <f t="shared" si="64"/>
        <v>19.2</v>
      </c>
      <c r="Z460" s="36">
        <f>IFERROR(IF(Y460=0,"",ROUNDUP(Y460/H460,0)*0.00902),"")</f>
        <v>3.6080000000000001E-2</v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25.087500000000002</v>
      </c>
      <c r="BN460" s="64">
        <f t="shared" si="66"/>
        <v>26.76</v>
      </c>
      <c r="BO460" s="64">
        <f t="shared" si="67"/>
        <v>2.8409090909090912E-2</v>
      </c>
      <c r="BP460" s="64">
        <f t="shared" si="68"/>
        <v>3.0303030303030304E-2</v>
      </c>
    </row>
    <row r="461" spans="1:68" ht="27" customHeight="1" x14ac:dyDescent="0.25">
      <c r="A461" s="54" t="s">
        <v>716</v>
      </c>
      <c r="B461" s="54" t="s">
        <v>717</v>
      </c>
      <c r="C461" s="31">
        <v>4301031417</v>
      </c>
      <c r="D461" s="564">
        <v>4680115882096</v>
      </c>
      <c r="E461" s="565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70</v>
      </c>
      <c r="X461" s="557">
        <v>78</v>
      </c>
      <c r="Y461" s="558">
        <f t="shared" si="64"/>
        <v>81.599999999999994</v>
      </c>
      <c r="Z461" s="36">
        <f>IFERROR(IF(Y461=0,"",ROUNDUP(Y461/H461,0)*0.00902),"")</f>
        <v>0.15334</v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si="65"/>
        <v>108.71250000000002</v>
      </c>
      <c r="BN461" s="64">
        <f t="shared" si="66"/>
        <v>113.73</v>
      </c>
      <c r="BO461" s="64">
        <f t="shared" si="67"/>
        <v>0.12310606060606061</v>
      </c>
      <c r="BP461" s="64">
        <f t="shared" si="68"/>
        <v>0.12878787878787878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72</v>
      </c>
      <c r="Q462" s="576"/>
      <c r="R462" s="576"/>
      <c r="S462" s="576"/>
      <c r="T462" s="576"/>
      <c r="U462" s="576"/>
      <c r="V462" s="577"/>
      <c r="W462" s="37" t="s">
        <v>73</v>
      </c>
      <c r="X462" s="559">
        <f>IFERROR(X455/H455,"0")+IFERROR(X456/H456,"0")+IFERROR(X457/H457,"0")+IFERROR(X458/H458,"0")+IFERROR(X459/H459,"0")+IFERROR(X460/H460,"0")+IFERROR(X461/H461,"0")</f>
        <v>66.590909090909093</v>
      </c>
      <c r="Y462" s="559">
        <f>IFERROR(Y455/H455,"0")+IFERROR(Y456/H456,"0")+IFERROR(Y457/H457,"0")+IFERROR(Y458/H458,"0")+IFERROR(Y459/H459,"0")+IFERROR(Y460/H460,"0")+IFERROR(Y461/H461,"0")</f>
        <v>69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0.72528000000000004</v>
      </c>
      <c r="AA462" s="560"/>
      <c r="AB462" s="560"/>
      <c r="AC462" s="560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72</v>
      </c>
      <c r="Q463" s="576"/>
      <c r="R463" s="576"/>
      <c r="S463" s="576"/>
      <c r="T463" s="576"/>
      <c r="U463" s="576"/>
      <c r="V463" s="577"/>
      <c r="W463" s="37" t="s">
        <v>70</v>
      </c>
      <c r="X463" s="559">
        <f>IFERROR(SUM(X455:X461),"0")</f>
        <v>336</v>
      </c>
      <c r="Y463" s="559">
        <f>IFERROR(SUM(Y455:Y461),"0")</f>
        <v>348</v>
      </c>
      <c r="Z463" s="37"/>
      <c r="AA463" s="560"/>
      <c r="AB463" s="560"/>
      <c r="AC463" s="560"/>
    </row>
    <row r="464" spans="1:68" ht="14.25" customHeight="1" x14ac:dyDescent="0.25">
      <c r="A464" s="572" t="s">
        <v>74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553"/>
      <c r="AB464" s="553"/>
      <c r="AC464" s="553"/>
    </row>
    <row r="465" spans="1:68" ht="16.5" customHeight="1" x14ac:dyDescent="0.25">
      <c r="A465" s="54" t="s">
        <v>718</v>
      </c>
      <c r="B465" s="54" t="s">
        <v>719</v>
      </c>
      <c r="C465" s="31">
        <v>4301051232</v>
      </c>
      <c r="D465" s="564">
        <v>4607091383409</v>
      </c>
      <c r="E465" s="565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70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720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721</v>
      </c>
      <c r="B466" s="54" t="s">
        <v>722</v>
      </c>
      <c r="C466" s="31">
        <v>4301051233</v>
      </c>
      <c r="D466" s="564">
        <v>4607091383416</v>
      </c>
      <c r="E466" s="565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70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723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724</v>
      </c>
      <c r="B467" s="54" t="s">
        <v>725</v>
      </c>
      <c r="C467" s="31">
        <v>4301051064</v>
      </c>
      <c r="D467" s="564">
        <v>4680115883536</v>
      </c>
      <c r="E467" s="565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77</v>
      </c>
      <c r="L467" s="32"/>
      <c r="M467" s="33" t="s">
        <v>78</v>
      </c>
      <c r="N467" s="33"/>
      <c r="O467" s="32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70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726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72</v>
      </c>
      <c r="Q468" s="576"/>
      <c r="R468" s="576"/>
      <c r="S468" s="576"/>
      <c r="T468" s="576"/>
      <c r="U468" s="576"/>
      <c r="V468" s="577"/>
      <c r="W468" s="37" t="s">
        <v>73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72</v>
      </c>
      <c r="Q469" s="576"/>
      <c r="R469" s="576"/>
      <c r="S469" s="576"/>
      <c r="T469" s="576"/>
      <c r="U469" s="576"/>
      <c r="V469" s="577"/>
      <c r="W469" s="37" t="s">
        <v>70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46" t="s">
        <v>727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48"/>
      <c r="AB470" s="48"/>
      <c r="AC470" s="48"/>
    </row>
    <row r="471" spans="1:68" ht="16.5" customHeight="1" x14ac:dyDescent="0.25">
      <c r="A471" s="580" t="s">
        <v>727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552"/>
      <c r="AB471" s="552"/>
      <c r="AC471" s="552"/>
    </row>
    <row r="472" spans="1:68" ht="14.25" customHeight="1" x14ac:dyDescent="0.25">
      <c r="A472" s="572" t="s">
        <v>103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3"/>
      <c r="AB472" s="553"/>
      <c r="AC472" s="553"/>
    </row>
    <row r="473" spans="1:68" ht="27" customHeight="1" x14ac:dyDescent="0.25">
      <c r="A473" s="54" t="s">
        <v>728</v>
      </c>
      <c r="B473" s="54" t="s">
        <v>729</v>
      </c>
      <c r="C473" s="31">
        <v>4301011763</v>
      </c>
      <c r="D473" s="564">
        <v>4640242181011</v>
      </c>
      <c r="E473" s="565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55</v>
      </c>
      <c r="P473" s="631" t="s">
        <v>730</v>
      </c>
      <c r="Q473" s="562"/>
      <c r="R473" s="562"/>
      <c r="S473" s="562"/>
      <c r="T473" s="563"/>
      <c r="U473" s="34"/>
      <c r="V473" s="34"/>
      <c r="W473" s="35" t="s">
        <v>70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731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732</v>
      </c>
      <c r="B474" s="54" t="s">
        <v>733</v>
      </c>
      <c r="C474" s="31">
        <v>4301011585</v>
      </c>
      <c r="D474" s="564">
        <v>4640242180441</v>
      </c>
      <c r="E474" s="565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50" t="s">
        <v>734</v>
      </c>
      <c r="Q474" s="562"/>
      <c r="R474" s="562"/>
      <c r="S474" s="562"/>
      <c r="T474" s="563"/>
      <c r="U474" s="34"/>
      <c r="V474" s="34"/>
      <c r="W474" s="35" t="s">
        <v>70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735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736</v>
      </c>
      <c r="B475" s="54" t="s">
        <v>737</v>
      </c>
      <c r="C475" s="31">
        <v>4301011584</v>
      </c>
      <c r="D475" s="564">
        <v>4640242180564</v>
      </c>
      <c r="E475" s="565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99" t="s">
        <v>738</v>
      </c>
      <c r="Q475" s="562"/>
      <c r="R475" s="562"/>
      <c r="S475" s="562"/>
      <c r="T475" s="563"/>
      <c r="U475" s="34"/>
      <c r="V475" s="34"/>
      <c r="W475" s="35" t="s">
        <v>70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4301011764</v>
      </c>
      <c r="D476" s="564">
        <v>4640242181189</v>
      </c>
      <c r="E476" s="565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111</v>
      </c>
      <c r="L476" s="32"/>
      <c r="M476" s="33" t="s">
        <v>78</v>
      </c>
      <c r="N476" s="33"/>
      <c r="O476" s="32">
        <v>55</v>
      </c>
      <c r="P476" s="6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70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731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72</v>
      </c>
      <c r="Q477" s="576"/>
      <c r="R477" s="576"/>
      <c r="S477" s="576"/>
      <c r="T477" s="576"/>
      <c r="U477" s="576"/>
      <c r="V477" s="577"/>
      <c r="W477" s="37" t="s">
        <v>73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72</v>
      </c>
      <c r="Q478" s="576"/>
      <c r="R478" s="576"/>
      <c r="S478" s="576"/>
      <c r="T478" s="576"/>
      <c r="U478" s="576"/>
      <c r="V478" s="577"/>
      <c r="W478" s="37" t="s">
        <v>70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customHeight="1" x14ac:dyDescent="0.25">
      <c r="A479" s="572" t="s">
        <v>137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553"/>
      <c r="AB479" s="553"/>
      <c r="AC479" s="553"/>
    </row>
    <row r="480" spans="1:68" ht="27" customHeight="1" x14ac:dyDescent="0.25">
      <c r="A480" s="54" t="s">
        <v>742</v>
      </c>
      <c r="B480" s="54" t="s">
        <v>743</v>
      </c>
      <c r="C480" s="31">
        <v>4301020400</v>
      </c>
      <c r="D480" s="564">
        <v>4640242180519</v>
      </c>
      <c r="E480" s="565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688" t="s">
        <v>744</v>
      </c>
      <c r="Q480" s="562"/>
      <c r="R480" s="562"/>
      <c r="S480" s="562"/>
      <c r="T480" s="563"/>
      <c r="U480" s="34"/>
      <c r="V480" s="34"/>
      <c r="W480" s="35" t="s">
        <v>70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745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746</v>
      </c>
      <c r="B481" s="54" t="s">
        <v>747</v>
      </c>
      <c r="C481" s="31">
        <v>4301020260</v>
      </c>
      <c r="D481" s="564">
        <v>4640242180526</v>
      </c>
      <c r="E481" s="565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71" t="s">
        <v>748</v>
      </c>
      <c r="Q481" s="562"/>
      <c r="R481" s="562"/>
      <c r="S481" s="562"/>
      <c r="T481" s="563"/>
      <c r="U481" s="34"/>
      <c r="V481" s="34"/>
      <c r="W481" s="35" t="s">
        <v>70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749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750</v>
      </c>
      <c r="B482" s="54" t="s">
        <v>751</v>
      </c>
      <c r="C482" s="31">
        <v>4301020295</v>
      </c>
      <c r="D482" s="564">
        <v>4640242181363</v>
      </c>
      <c r="E482" s="565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45" t="s">
        <v>752</v>
      </c>
      <c r="Q482" s="562"/>
      <c r="R482" s="562"/>
      <c r="S482" s="562"/>
      <c r="T482" s="563"/>
      <c r="U482" s="34"/>
      <c r="V482" s="34"/>
      <c r="W482" s="35" t="s">
        <v>70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753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72</v>
      </c>
      <c r="Q483" s="576"/>
      <c r="R483" s="576"/>
      <c r="S483" s="576"/>
      <c r="T483" s="576"/>
      <c r="U483" s="576"/>
      <c r="V483" s="577"/>
      <c r="W483" s="37" t="s">
        <v>73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72</v>
      </c>
      <c r="Q484" s="576"/>
      <c r="R484" s="576"/>
      <c r="S484" s="576"/>
      <c r="T484" s="576"/>
      <c r="U484" s="576"/>
      <c r="V484" s="577"/>
      <c r="W484" s="37" t="s">
        <v>70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72" t="s">
        <v>64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553"/>
      <c r="AB485" s="553"/>
      <c r="AC485" s="553"/>
    </row>
    <row r="486" spans="1:68" ht="27" customHeight="1" x14ac:dyDescent="0.25">
      <c r="A486" s="54" t="s">
        <v>754</v>
      </c>
      <c r="B486" s="54" t="s">
        <v>755</v>
      </c>
      <c r="C486" s="31">
        <v>4301031280</v>
      </c>
      <c r="D486" s="564">
        <v>4640242180816</v>
      </c>
      <c r="E486" s="565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51" t="s">
        <v>756</v>
      </c>
      <c r="Q486" s="562"/>
      <c r="R486" s="562"/>
      <c r="S486" s="562"/>
      <c r="T486" s="563"/>
      <c r="U486" s="34"/>
      <c r="V486" s="34"/>
      <c r="W486" s="35" t="s">
        <v>70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757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758</v>
      </c>
      <c r="B487" s="54" t="s">
        <v>759</v>
      </c>
      <c r="C487" s="31">
        <v>4301031244</v>
      </c>
      <c r="D487" s="564">
        <v>4640242180595</v>
      </c>
      <c r="E487" s="565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4" t="s">
        <v>760</v>
      </c>
      <c r="Q487" s="562"/>
      <c r="R487" s="562"/>
      <c r="S487" s="562"/>
      <c r="T487" s="563"/>
      <c r="U487" s="34"/>
      <c r="V487" s="34"/>
      <c r="W487" s="35" t="s">
        <v>70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761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72</v>
      </c>
      <c r="Q488" s="576"/>
      <c r="R488" s="576"/>
      <c r="S488" s="576"/>
      <c r="T488" s="576"/>
      <c r="U488" s="576"/>
      <c r="V488" s="577"/>
      <c r="W488" s="37" t="s">
        <v>73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72</v>
      </c>
      <c r="Q489" s="576"/>
      <c r="R489" s="576"/>
      <c r="S489" s="576"/>
      <c r="T489" s="576"/>
      <c r="U489" s="576"/>
      <c r="V489" s="577"/>
      <c r="W489" s="37" t="s">
        <v>70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customHeight="1" x14ac:dyDescent="0.25">
      <c r="A490" s="572" t="s">
        <v>74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553"/>
      <c r="AB490" s="553"/>
      <c r="AC490" s="553"/>
    </row>
    <row r="491" spans="1:68" ht="27" customHeight="1" x14ac:dyDescent="0.25">
      <c r="A491" s="54" t="s">
        <v>762</v>
      </c>
      <c r="B491" s="54" t="s">
        <v>763</v>
      </c>
      <c r="C491" s="31">
        <v>4301052046</v>
      </c>
      <c r="D491" s="564">
        <v>4640242180533</v>
      </c>
      <c r="E491" s="565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35" t="s">
        <v>764</v>
      </c>
      <c r="Q491" s="562"/>
      <c r="R491" s="562"/>
      <c r="S491" s="562"/>
      <c r="T491" s="563"/>
      <c r="U491" s="34"/>
      <c r="V491" s="34"/>
      <c r="W491" s="35" t="s">
        <v>70</v>
      </c>
      <c r="X491" s="557">
        <v>1450</v>
      </c>
      <c r="Y491" s="558">
        <f>IFERROR(IF(X491="",0,CEILING((X491/$H491),1)*$H491),"")</f>
        <v>1458</v>
      </c>
      <c r="Z491" s="36">
        <f>IFERROR(IF(Y491=0,"",ROUNDUP(Y491/H491,0)*0.01898),"")</f>
        <v>3.0747599999999999</v>
      </c>
      <c r="AA491" s="56"/>
      <c r="AB491" s="57"/>
      <c r="AC491" s="539" t="s">
        <v>765</v>
      </c>
      <c r="AG491" s="64"/>
      <c r="AJ491" s="68"/>
      <c r="AK491" s="68">
        <v>0</v>
      </c>
      <c r="BB491" s="540" t="s">
        <v>1</v>
      </c>
      <c r="BM491" s="64">
        <f>IFERROR(X491*I491/H491,"0")</f>
        <v>1533.6166666666668</v>
      </c>
      <c r="BN491" s="64">
        <f>IFERROR(Y491*I491/H491,"0")</f>
        <v>1542.078</v>
      </c>
      <c r="BO491" s="64">
        <f>IFERROR(1/J491*(X491/H491),"0")</f>
        <v>2.5173611111111112</v>
      </c>
      <c r="BP491" s="64">
        <f>IFERROR(1/J491*(Y491/H491),"0")</f>
        <v>2.53125</v>
      </c>
    </row>
    <row r="492" spans="1:68" ht="27" customHeight="1" x14ac:dyDescent="0.25">
      <c r="A492" s="54" t="s">
        <v>766</v>
      </c>
      <c r="B492" s="54" t="s">
        <v>767</v>
      </c>
      <c r="C492" s="31">
        <v>4301051920</v>
      </c>
      <c r="D492" s="564">
        <v>4640242181233</v>
      </c>
      <c r="E492" s="565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67" t="s">
        <v>768</v>
      </c>
      <c r="Q492" s="562"/>
      <c r="R492" s="562"/>
      <c r="S492" s="562"/>
      <c r="T492" s="563"/>
      <c r="U492" s="34"/>
      <c r="V492" s="34"/>
      <c r="W492" s="35" t="s">
        <v>70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765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72</v>
      </c>
      <c r="Q493" s="576"/>
      <c r="R493" s="576"/>
      <c r="S493" s="576"/>
      <c r="T493" s="576"/>
      <c r="U493" s="576"/>
      <c r="V493" s="577"/>
      <c r="W493" s="37" t="s">
        <v>73</v>
      </c>
      <c r="X493" s="559">
        <f>IFERROR(X491/H491,"0")+IFERROR(X492/H492,"0")</f>
        <v>161.11111111111111</v>
      </c>
      <c r="Y493" s="559">
        <f>IFERROR(Y491/H491,"0")+IFERROR(Y492/H492,"0")</f>
        <v>162</v>
      </c>
      <c r="Z493" s="559">
        <f>IFERROR(IF(Z491="",0,Z491),"0")+IFERROR(IF(Z492="",0,Z492),"0")</f>
        <v>3.0747599999999999</v>
      </c>
      <c r="AA493" s="560"/>
      <c r="AB493" s="560"/>
      <c r="AC493" s="560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72</v>
      </c>
      <c r="Q494" s="576"/>
      <c r="R494" s="576"/>
      <c r="S494" s="576"/>
      <c r="T494" s="576"/>
      <c r="U494" s="576"/>
      <c r="V494" s="577"/>
      <c r="W494" s="37" t="s">
        <v>70</v>
      </c>
      <c r="X494" s="559">
        <f>IFERROR(SUM(X491:X492),"0")</f>
        <v>1450</v>
      </c>
      <c r="Y494" s="559">
        <f>IFERROR(SUM(Y491:Y492),"0")</f>
        <v>1458</v>
      </c>
      <c r="Z494" s="37"/>
      <c r="AA494" s="560"/>
      <c r="AB494" s="560"/>
      <c r="AC494" s="560"/>
    </row>
    <row r="495" spans="1:68" ht="14.25" customHeight="1" x14ac:dyDescent="0.25">
      <c r="A495" s="572" t="s">
        <v>172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553"/>
      <c r="AB495" s="553"/>
      <c r="AC495" s="553"/>
    </row>
    <row r="496" spans="1:68" ht="27" customHeight="1" x14ac:dyDescent="0.25">
      <c r="A496" s="54" t="s">
        <v>769</v>
      </c>
      <c r="B496" s="54" t="s">
        <v>770</v>
      </c>
      <c r="C496" s="31">
        <v>4301060491</v>
      </c>
      <c r="D496" s="564">
        <v>4640242180120</v>
      </c>
      <c r="E496" s="565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22" t="s">
        <v>771</v>
      </c>
      <c r="Q496" s="562"/>
      <c r="R496" s="562"/>
      <c r="S496" s="562"/>
      <c r="T496" s="563"/>
      <c r="U496" s="34"/>
      <c r="V496" s="34"/>
      <c r="W496" s="35" t="s">
        <v>70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772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773</v>
      </c>
      <c r="B497" s="54" t="s">
        <v>774</v>
      </c>
      <c r="C497" s="31">
        <v>4301060493</v>
      </c>
      <c r="D497" s="564">
        <v>4640242180137</v>
      </c>
      <c r="E497" s="565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62" t="s">
        <v>775</v>
      </c>
      <c r="Q497" s="562"/>
      <c r="R497" s="562"/>
      <c r="S497" s="562"/>
      <c r="T497" s="563"/>
      <c r="U497" s="34"/>
      <c r="V497" s="34"/>
      <c r="W497" s="35" t="s">
        <v>70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776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72</v>
      </c>
      <c r="Q498" s="576"/>
      <c r="R498" s="576"/>
      <c r="S498" s="576"/>
      <c r="T498" s="576"/>
      <c r="U498" s="576"/>
      <c r="V498" s="577"/>
      <c r="W498" s="37" t="s">
        <v>73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72</v>
      </c>
      <c r="Q499" s="576"/>
      <c r="R499" s="576"/>
      <c r="S499" s="576"/>
      <c r="T499" s="576"/>
      <c r="U499" s="576"/>
      <c r="V499" s="577"/>
      <c r="W499" s="37" t="s">
        <v>70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customHeight="1" x14ac:dyDescent="0.25">
      <c r="A500" s="580" t="s">
        <v>777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552"/>
      <c r="AB500" s="552"/>
      <c r="AC500" s="552"/>
    </row>
    <row r="501" spans="1:68" ht="14.25" customHeight="1" x14ac:dyDescent="0.25">
      <c r="A501" s="572" t="s">
        <v>137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3"/>
      <c r="AB501" s="553"/>
      <c r="AC501" s="553"/>
    </row>
    <row r="502" spans="1:68" ht="27" customHeight="1" x14ac:dyDescent="0.25">
      <c r="A502" s="54" t="s">
        <v>778</v>
      </c>
      <c r="B502" s="54" t="s">
        <v>779</v>
      </c>
      <c r="C502" s="31">
        <v>4301020314</v>
      </c>
      <c r="D502" s="564">
        <v>4640242180090</v>
      </c>
      <c r="E502" s="565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35" t="s">
        <v>780</v>
      </c>
      <c r="Q502" s="562"/>
      <c r="R502" s="562"/>
      <c r="S502" s="562"/>
      <c r="T502" s="563"/>
      <c r="U502" s="34"/>
      <c r="V502" s="34"/>
      <c r="W502" s="35" t="s">
        <v>70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781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72</v>
      </c>
      <c r="Q503" s="576"/>
      <c r="R503" s="576"/>
      <c r="S503" s="576"/>
      <c r="T503" s="576"/>
      <c r="U503" s="576"/>
      <c r="V503" s="577"/>
      <c r="W503" s="37" t="s">
        <v>73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72</v>
      </c>
      <c r="Q504" s="576"/>
      <c r="R504" s="576"/>
      <c r="S504" s="576"/>
      <c r="T504" s="576"/>
      <c r="U504" s="576"/>
      <c r="V504" s="577"/>
      <c r="W504" s="37" t="s">
        <v>70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782</v>
      </c>
      <c r="Q505" s="606"/>
      <c r="R505" s="606"/>
      <c r="S505" s="606"/>
      <c r="T505" s="606"/>
      <c r="U505" s="606"/>
      <c r="V505" s="607"/>
      <c r="W505" s="37" t="s">
        <v>70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17513.8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17688.61</v>
      </c>
      <c r="Z505" s="37"/>
      <c r="AA505" s="560"/>
      <c r="AB505" s="560"/>
      <c r="AC505" s="560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783</v>
      </c>
      <c r="Q506" s="606"/>
      <c r="R506" s="606"/>
      <c r="S506" s="606"/>
      <c r="T506" s="606"/>
      <c r="U506" s="606"/>
      <c r="V506" s="607"/>
      <c r="W506" s="37" t="s">
        <v>70</v>
      </c>
      <c r="X506" s="559">
        <f>IFERROR(SUM(BM22:BM502),"0")</f>
        <v>18691.824145854152</v>
      </c>
      <c r="Y506" s="559">
        <f>IFERROR(SUM(BN22:BN502),"0")</f>
        <v>18879.655999999992</v>
      </c>
      <c r="Z506" s="37"/>
      <c r="AA506" s="560"/>
      <c r="AB506" s="560"/>
      <c r="AC506" s="560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784</v>
      </c>
      <c r="Q507" s="606"/>
      <c r="R507" s="606"/>
      <c r="S507" s="606"/>
      <c r="T507" s="606"/>
      <c r="U507" s="606"/>
      <c r="V507" s="607"/>
      <c r="W507" s="37" t="s">
        <v>785</v>
      </c>
      <c r="X507" s="38">
        <f>ROUNDUP(SUM(BO22:BO502),0)</f>
        <v>32</v>
      </c>
      <c r="Y507" s="38">
        <f>ROUNDUP(SUM(BP22:BP502),0)</f>
        <v>32</v>
      </c>
      <c r="Z507" s="37"/>
      <c r="AA507" s="560"/>
      <c r="AB507" s="560"/>
      <c r="AC507" s="560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786</v>
      </c>
      <c r="Q508" s="606"/>
      <c r="R508" s="606"/>
      <c r="S508" s="606"/>
      <c r="T508" s="606"/>
      <c r="U508" s="606"/>
      <c r="V508" s="607"/>
      <c r="W508" s="37" t="s">
        <v>70</v>
      </c>
      <c r="X508" s="559">
        <f>GrossWeightTotal+PalletQtyTotal*25</f>
        <v>19491.824145854152</v>
      </c>
      <c r="Y508" s="559">
        <f>GrossWeightTotalR+PalletQtyTotalR*25</f>
        <v>19679.655999999992</v>
      </c>
      <c r="Z508" s="37"/>
      <c r="AA508" s="560"/>
      <c r="AB508" s="560"/>
      <c r="AC508" s="560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787</v>
      </c>
      <c r="Q509" s="606"/>
      <c r="R509" s="606"/>
      <c r="S509" s="606"/>
      <c r="T509" s="606"/>
      <c r="U509" s="606"/>
      <c r="V509" s="607"/>
      <c r="W509" s="37" t="s">
        <v>785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3850.1869369455571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3882</v>
      </c>
      <c r="Z509" s="37"/>
      <c r="AA509" s="560"/>
      <c r="AB509" s="560"/>
      <c r="AC509" s="560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788</v>
      </c>
      <c r="Q510" s="606"/>
      <c r="R510" s="606"/>
      <c r="S510" s="606"/>
      <c r="T510" s="606"/>
      <c r="U510" s="606"/>
      <c r="V510" s="607"/>
      <c r="W510" s="39" t="s">
        <v>789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37.133520000000004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790</v>
      </c>
      <c r="B512" s="554" t="s">
        <v>63</v>
      </c>
      <c r="C512" s="578" t="s">
        <v>101</v>
      </c>
      <c r="D512" s="695"/>
      <c r="E512" s="695"/>
      <c r="F512" s="695"/>
      <c r="G512" s="695"/>
      <c r="H512" s="595"/>
      <c r="I512" s="578" t="s">
        <v>258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547</v>
      </c>
      <c r="U512" s="595"/>
      <c r="V512" s="578" t="s">
        <v>602</v>
      </c>
      <c r="W512" s="695"/>
      <c r="X512" s="695"/>
      <c r="Y512" s="595"/>
      <c r="Z512" s="554" t="s">
        <v>658</v>
      </c>
      <c r="AA512" s="578" t="s">
        <v>727</v>
      </c>
      <c r="AB512" s="595"/>
      <c r="AC512" s="52"/>
      <c r="AF512" s="555"/>
    </row>
    <row r="513" spans="1:32" ht="14.25" customHeight="1" thickTop="1" x14ac:dyDescent="0.2">
      <c r="A513" s="587" t="s">
        <v>791</v>
      </c>
      <c r="B513" s="578" t="s">
        <v>63</v>
      </c>
      <c r="C513" s="578" t="s">
        <v>102</v>
      </c>
      <c r="D513" s="578" t="s">
        <v>119</v>
      </c>
      <c r="E513" s="578" t="s">
        <v>179</v>
      </c>
      <c r="F513" s="578" t="s">
        <v>201</v>
      </c>
      <c r="G513" s="578" t="s">
        <v>234</v>
      </c>
      <c r="H513" s="578" t="s">
        <v>101</v>
      </c>
      <c r="I513" s="578" t="s">
        <v>259</v>
      </c>
      <c r="J513" s="578" t="s">
        <v>299</v>
      </c>
      <c r="K513" s="578" t="s">
        <v>360</v>
      </c>
      <c r="L513" s="578" t="s">
        <v>401</v>
      </c>
      <c r="M513" s="578" t="s">
        <v>417</v>
      </c>
      <c r="N513" s="555"/>
      <c r="O513" s="578" t="s">
        <v>431</v>
      </c>
      <c r="P513" s="578" t="s">
        <v>441</v>
      </c>
      <c r="Q513" s="578" t="s">
        <v>448</v>
      </c>
      <c r="R513" s="578" t="s">
        <v>453</v>
      </c>
      <c r="S513" s="578" t="s">
        <v>537</v>
      </c>
      <c r="T513" s="578" t="s">
        <v>548</v>
      </c>
      <c r="U513" s="578" t="s">
        <v>582</v>
      </c>
      <c r="V513" s="578" t="s">
        <v>603</v>
      </c>
      <c r="W513" s="578" t="s">
        <v>635</v>
      </c>
      <c r="X513" s="578" t="s">
        <v>650</v>
      </c>
      <c r="Y513" s="578" t="s">
        <v>654</v>
      </c>
      <c r="Z513" s="578" t="s">
        <v>658</v>
      </c>
      <c r="AA513" s="578" t="s">
        <v>727</v>
      </c>
      <c r="AB513" s="578" t="s">
        <v>777</v>
      </c>
      <c r="AC513" s="52"/>
      <c r="AF513" s="555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555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52"/>
      <c r="AF514" s="555"/>
    </row>
    <row r="515" spans="1:32" ht="18" customHeight="1" thickTop="1" thickBot="1" x14ac:dyDescent="0.25">
      <c r="A515" s="40" t="s">
        <v>792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409.6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1035</v>
      </c>
      <c r="E515" s="46">
        <f>IFERROR(Y89*1,"0")+IFERROR(Y90*1,"0")+IFERROR(Y91*1,"0")+IFERROR(Y95*1,"0")+IFERROR(Y96*1,"0")+IFERROR(Y97*1,"0")+IFERROR(Y98*1,"0")+IFERROR(Y99*1,"0")</f>
        <v>1555.2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1688.4</v>
      </c>
      <c r="G515" s="46">
        <f>IFERROR(Y130*1,"0")+IFERROR(Y131*1,"0")+IFERROR(Y135*1,"0")+IFERROR(Y136*1,"0")+IFERROR(Y140*1,"0")+IFERROR(Y141*1,"0")</f>
        <v>236.32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826.14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1753.8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279.03999999999996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400.8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779.95</v>
      </c>
      <c r="S515" s="46">
        <f>IFERROR(Y336*1,"0")+IFERROR(Y337*1,"0")+IFERROR(Y338*1,"0")</f>
        <v>1085.7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4944</v>
      </c>
      <c r="U515" s="46">
        <f>IFERROR(Y369*1,"0")+IFERROR(Y370*1,"0")+IFERROR(Y371*1,"0")+IFERROR(Y375*1,"0")+IFERROR(Y379*1,"0")+IFERROR(Y380*1,"0")+IFERROR(Y384*1,"0")</f>
        <v>48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145.19999999999999</v>
      </c>
      <c r="W515" s="46">
        <f>IFERROR(Y409*1,"0")+IFERROR(Y413*1,"0")+IFERROR(Y414*1,"0")+IFERROR(Y415*1,"0")+IFERROR(Y416*1,"0")</f>
        <v>10.5</v>
      </c>
      <c r="X515" s="46">
        <f>IFERROR(Y421*1,"0")</f>
        <v>40.799999999999997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992.16000000000008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1458</v>
      </c>
      <c r="AB515" s="46">
        <f>IFERROR(Y502*1,"0")</f>
        <v>0</v>
      </c>
      <c r="AC515" s="52"/>
      <c r="AF515" s="555"/>
    </row>
  </sheetData>
  <sheetProtection algorithmName="SHA-512" hashValue="pLBvFflWLLoCBYOMe1G5fbmh0hW2qa3OuAlTf4LpMCKy9vayxFzOrpAQBWsZHLcKfHEp5vt/HD5wtVXoxbrRhQ==" saltValue="vJwxovULUj8yZuRoCJ+YZ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0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793</v>
      </c>
      <c r="H1" s="52"/>
    </row>
    <row r="3" spans="2:8" x14ac:dyDescent="0.2">
      <c r="B3" s="47" t="s">
        <v>794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795</v>
      </c>
      <c r="D6" s="47" t="s">
        <v>796</v>
      </c>
      <c r="E6" s="47"/>
    </row>
    <row r="8" spans="2:8" x14ac:dyDescent="0.2">
      <c r="B8" s="47" t="s">
        <v>19</v>
      </c>
      <c r="C8" s="47" t="s">
        <v>795</v>
      </c>
      <c r="D8" s="47"/>
      <c r="E8" s="47"/>
    </row>
    <row r="10" spans="2:8" x14ac:dyDescent="0.2">
      <c r="B10" s="47" t="s">
        <v>797</v>
      </c>
      <c r="C10" s="47"/>
      <c r="D10" s="47"/>
      <c r="E10" s="47"/>
    </row>
    <row r="11" spans="2:8" x14ac:dyDescent="0.2">
      <c r="B11" s="47" t="s">
        <v>798</v>
      </c>
      <c r="C11" s="47"/>
      <c r="D11" s="47"/>
      <c r="E11" s="47"/>
    </row>
    <row r="12" spans="2:8" x14ac:dyDescent="0.2">
      <c r="B12" s="47" t="s">
        <v>799</v>
      </c>
      <c r="C12" s="47"/>
      <c r="D12" s="47"/>
      <c r="E12" s="47"/>
    </row>
    <row r="13" spans="2:8" x14ac:dyDescent="0.2">
      <c r="B13" s="47" t="s">
        <v>800</v>
      </c>
      <c r="C13" s="47"/>
      <c r="D13" s="47"/>
      <c r="E13" s="47"/>
    </row>
    <row r="14" spans="2:8" x14ac:dyDescent="0.2">
      <c r="B14" s="47" t="s">
        <v>801</v>
      </c>
      <c r="C14" s="47"/>
      <c r="D14" s="47"/>
      <c r="E14" s="47"/>
    </row>
    <row r="15" spans="2:8" x14ac:dyDescent="0.2">
      <c r="B15" s="47" t="s">
        <v>802</v>
      </c>
      <c r="C15" s="47"/>
      <c r="D15" s="47"/>
      <c r="E15" s="47"/>
    </row>
    <row r="16" spans="2:8" x14ac:dyDescent="0.2">
      <c r="B16" s="47" t="s">
        <v>803</v>
      </c>
      <c r="C16" s="47"/>
      <c r="D16" s="47"/>
      <c r="E16" s="47"/>
    </row>
    <row r="17" spans="2:5" x14ac:dyDescent="0.2">
      <c r="B17" s="47" t="s">
        <v>804</v>
      </c>
      <c r="C17" s="47"/>
      <c r="D17" s="47"/>
      <c r="E17" s="47"/>
    </row>
    <row r="18" spans="2:5" x14ac:dyDescent="0.2">
      <c r="B18" s="47" t="s">
        <v>805</v>
      </c>
      <c r="C18" s="47"/>
      <c r="D18" s="47"/>
      <c r="E18" s="47"/>
    </row>
    <row r="19" spans="2:5" x14ac:dyDescent="0.2">
      <c r="B19" s="47" t="s">
        <v>806</v>
      </c>
      <c r="C19" s="47"/>
      <c r="D19" s="47"/>
      <c r="E19" s="47"/>
    </row>
    <row r="20" spans="2:5" x14ac:dyDescent="0.2">
      <c r="B20" s="47" t="s">
        <v>807</v>
      </c>
      <c r="C20" s="47"/>
      <c r="D20" s="47"/>
      <c r="E20" s="47"/>
    </row>
  </sheetData>
  <sheetProtection algorithmName="SHA-512" hashValue="43zi0YH3NHV04Pwaih3TpmUIVPXEPbRB1OotLOjdagJyjGBviTyaJ4i7BvaUglnmPdJDSdFXIBkpW0FlhITR8A==" saltValue="DeU6L5Es+kkrNsYCIpOj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2025-08-15T09:28:31Z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