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CA5348-FCC9-4564-A1AE-32F4B20285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Z289" i="1" s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Z224" i="1" s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Y214" i="1" s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6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P80" i="1"/>
  <c r="BO79" i="1"/>
  <c r="BM79" i="1"/>
  <c r="Z79" i="1"/>
  <c r="Y79" i="1"/>
  <c r="P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63" i="1" l="1"/>
  <c r="BN62" i="1"/>
  <c r="Z75" i="1"/>
  <c r="BN73" i="1"/>
  <c r="Y76" i="1"/>
  <c r="Z81" i="1"/>
  <c r="Z87" i="1"/>
  <c r="BN85" i="1"/>
  <c r="Y88" i="1"/>
  <c r="Y103" i="1"/>
  <c r="BN102" i="1"/>
  <c r="BN115" i="1"/>
  <c r="BP115" i="1"/>
  <c r="Y116" i="1"/>
  <c r="BN182" i="1"/>
  <c r="BP182" i="1"/>
  <c r="Y183" i="1"/>
  <c r="Z190" i="1"/>
  <c r="BN186" i="1"/>
  <c r="Y190" i="1"/>
  <c r="BN188" i="1"/>
  <c r="BN189" i="1"/>
  <c r="BN205" i="1"/>
  <c r="BN207" i="1"/>
  <c r="Y225" i="1"/>
  <c r="BN222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13" i="1"/>
  <c r="BP107" i="1"/>
  <c r="BN107" i="1"/>
  <c r="BP109" i="1"/>
  <c r="BN109" i="1"/>
  <c r="BP111" i="1"/>
  <c r="BN111" i="1"/>
  <c r="BP194" i="1"/>
  <c r="BN194" i="1"/>
  <c r="BP196" i="1"/>
  <c r="BN196" i="1"/>
  <c r="BP198" i="1"/>
  <c r="BN198" i="1"/>
  <c r="X293" i="1"/>
  <c r="BP29" i="1"/>
  <c r="BN29" i="1"/>
  <c r="Y45" i="1"/>
  <c r="BP41" i="1"/>
  <c r="BN41" i="1"/>
  <c r="BP43" i="1"/>
  <c r="BN43" i="1"/>
  <c r="Y132" i="1"/>
  <c r="BP130" i="1"/>
  <c r="BN130" i="1"/>
  <c r="Y174" i="1"/>
  <c r="BP170" i="1"/>
  <c r="BN170" i="1"/>
  <c r="BP172" i="1"/>
  <c r="BN172" i="1"/>
  <c r="Y70" i="1"/>
  <c r="BP66" i="1"/>
  <c r="BN66" i="1"/>
  <c r="BP68" i="1"/>
  <c r="BN68" i="1"/>
  <c r="X292" i="1"/>
  <c r="X295" i="1"/>
  <c r="Y30" i="1"/>
  <c r="Y38" i="1"/>
  <c r="Z45" i="1"/>
  <c r="Y46" i="1"/>
  <c r="Z63" i="1"/>
  <c r="Z69" i="1"/>
  <c r="Y69" i="1"/>
  <c r="Y75" i="1"/>
  <c r="Y81" i="1"/>
  <c r="Y87" i="1"/>
  <c r="Z97" i="1"/>
  <c r="Y98" i="1"/>
  <c r="Z103" i="1"/>
  <c r="Z112" i="1"/>
  <c r="Y112" i="1"/>
  <c r="Z126" i="1"/>
  <c r="Z132" i="1"/>
  <c r="Y133" i="1"/>
  <c r="Z165" i="1"/>
  <c r="Z173" i="1"/>
  <c r="Y173" i="1"/>
  <c r="Z200" i="1"/>
  <c r="Y201" i="1"/>
  <c r="Z208" i="1"/>
  <c r="BN229" i="1"/>
  <c r="Z271" i="1"/>
  <c r="BN268" i="1"/>
  <c r="BN270" i="1"/>
  <c r="F9" i="1"/>
  <c r="J9" i="1"/>
  <c r="F10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BP171" i="1"/>
  <c r="BN176" i="1"/>
  <c r="BP176" i="1"/>
  <c r="Y177" i="1"/>
  <c r="Y191" i="1"/>
  <c r="BN187" i="1"/>
  <c r="BP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Z230" i="1"/>
  <c r="Y265" i="1"/>
  <c r="BP263" i="1"/>
  <c r="BN263" i="1"/>
  <c r="BP264" i="1"/>
  <c r="BN264" i="1"/>
  <c r="Y272" i="1"/>
  <c r="H9" i="1"/>
  <c r="Z296" i="1"/>
  <c r="BP195" i="1"/>
  <c r="BN195" i="1"/>
  <c r="BP197" i="1"/>
  <c r="BN197" i="1"/>
  <c r="BP199" i="1"/>
  <c r="BN199" i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X294" i="1" l="1"/>
  <c r="Y291" i="1"/>
  <c r="A304" i="1"/>
  <c r="Y293" i="1"/>
  <c r="Y295" i="1"/>
  <c r="Y292" i="1"/>
  <c r="Y294" i="1" s="1"/>
  <c r="B304" i="1" l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<sst xmlns="http://schemas.openxmlformats.org/spreadsheetml/2006/main" count="1382" uniqueCount="463">
  <si>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</si>
  <si>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</si>
  <si>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</si>
  <si>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</si>
  <si>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</si>
  <si>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</si>
  <si>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</si>
  <si>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</si>
  <si>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</si>
  <si>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</si>
  <si>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</si>
  <si>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</si>
  <si>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</si>
  <si>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</si>
  <si>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</si>
  <si>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</si>
  <si>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</si>
  <si>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</si>
  <si>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</si>
  <si>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</si>
  <si>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</si>
  <si>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</si>
  <si>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</si>
  <si>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</si>
  <si>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</si>
  <si>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</si>
  <si>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</si>
  <si>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</si>
  <si>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</si>
  <si>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</si>
  <si>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</si>
  <si>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</si>
  <si>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</si>
  <si>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</si>
  <si>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</si>
  <si>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</si>
  <si>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</si>
  <si>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</si>
  <si>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</si>
  <si>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</si>
  <si>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</si>
  <si>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</si>
  <si>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</si>
  <si>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</si>
  <si>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</si>
  <si>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</si>
  <si>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</si>
  <si>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</si>
  <si>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</si>
  <si>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</si>
  <si>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</si>
  <si>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</si>
  <si>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</si>
  <si>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</si>
  <si>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</si>
  <si>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</si>
  <si>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</si>
  <si>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</si>
  <si>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</si>
  <si>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</si>
  <si>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</si>
  <si>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</si>
  <si>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</si>
  <si>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</si>
  <si>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</si>
  <si>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</si>
  <si>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</si>
  <si>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</si>
  <si>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</si>
  <si>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</si>
  <si>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</si>
  <si>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</si>
  <si>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</si>
  <si>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</si>
  <si>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</si>
  <si>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</si>
  <si>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</si>
  <si>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</si>
  <si>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</si>
  <si>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</si>
  <si>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</si>
  <si>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</si>
  <si>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</si>
  <si>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</si>
  <si>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</si>
  <si>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</si>
  <si>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</si>
  <si>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</si>
  <si>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</si>
  <si>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</si>
  <si>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</si>
  <si>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</si>
  <si>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</si>
  <si>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</si>
  <si>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</si>
  <si>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</si>
  <si>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</si>
  <si>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</si>
  <si>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</si>
  <si>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</si>
  <si>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</si>
  <si>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</si>
  <si>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</si>
  <si>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</si>
  <si>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</si>
  <si>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</si>
  <si>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</si>
  <si>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</si>
  <si>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</si>
  <si>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</si>
  <si>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</si>
  <si>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</si>
  <si>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</si>
  <si>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</si>
  <si>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</si>
  <si>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</si>
  <si>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</si>
  <si>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</si>
  <si>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</si>
  <si>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</si>
  <si>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</si>
  <si>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</si>
  <si>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</si>
  <si>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</si>
  <si>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</si>
  <si>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</si>
  <si>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</si>
  <si>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</si>
  <si>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</si>
  <si>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</si>
  <si>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</si>
  <si>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</si>
  <si>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</si>
  <si>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</si>
  <si>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</si>
  <si>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</si>
  <si>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</si>
  <si>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</si>
  <si>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</si>
  <si>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</si>
  <si>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</si>
  <si>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</si>
  <si>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</si>
  <si>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</si>
  <si>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</si>
  <si>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</si>
  <si>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</si>
  <si>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</si>
  <si>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</si>
  <si>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</si>
  <si>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</si>
  <si>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</si>
  <si>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</si>
  <si>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</si>
  <si>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</si>
  <si>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</si>
  <si>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</si>
  <si>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</si>
  <si>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</si>
  <si>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</si>
  <si>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</si>
  <si>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</si>
  <si>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</si>
  <si>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</si>
  <si>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</si>
  <si>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</si>
  <si>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</si>
  <si>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</si>
  <si>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</si>
  <si>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</si>
  <si>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</si>
  <si>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</si>
  <si>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</si>
  <si>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</si>
  <si>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</si>
  <si>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</si>
  <si>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</si>
  <si>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</si>
  <si>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</si>
  <si>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</si>
  <si>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</si>
  <si>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</si>
  <si>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</si>
  <si>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</si>
  <si>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</si>
  <si>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</si>
  <si>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</si>
  <si>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</si>
  <si>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</si>
  <si>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</si>
  <si>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</si>
  <si>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</si>
  <si>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</si>
  <si>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</si>
  <si>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</si>
  <si>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</si>
  <si>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</si>
  <si>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</si>
  <si>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</si>
  <si>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</si>
  <si>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</si>
  <si>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</si>
  <si>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</si>
  <si>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</si>
  <si>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</si>
  <si>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</si>
  <si>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</si>
  <si>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</si>
  <si>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</si>
  <si>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</si>
  <si>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</si>
  <si>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</si>
  <si>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</si>
  <si>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</si>
  <si>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</si>
  <si>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</si>
  <si>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</si>
  <si>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</si>
  <si>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</si>
  <si>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</si>
  <si>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</si>
  <si>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</si>
  <si>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</si>
  <si>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</si>
  <si>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</si>
  <si>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</si>
  <si>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</si>
  <si>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</si>
  <si>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</si>
  <si>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</si>
  <si>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</si>
  <si>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</si>
  <si>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</si>
  <si>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</si>
  <si>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</si>
  <si>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</si>
  <si>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</si>
  <si>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</si>
  <si>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</si>
  <si>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</si>
  <si>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</si>
  <si>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</si>
  <si>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</si>
  <si>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</si>
  <si>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</si>
  <si>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</si>
  <si>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</si>
  <si>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</si>
  <si>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</si>
  <si>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</si>
  <si>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</si>
  <si>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</si>
  <si>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</si>
  <si>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</si>
  <si>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</si>
  <si>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</si>
  <si>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</si>
  <si>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</si>
  <si>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</si>
  <si>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</si>
  <si>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</si>
  <si>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</si>
  <si>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</si>
  <si>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</si>
  <si>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</si>
  <si>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</si>
  <si>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</si>
  <si>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</si>
  <si>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</si>
  <si>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</si>
  <si>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</si>
  <si>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</si>
  <si>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</si>
  <si>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</si>
  <si>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</si>
  <si>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</si>
  <si>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</si>
  <si>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</si>
  <si>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</si>
  <si>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</si>
  <si>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</si>
  <si>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</si>
  <si>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</si>
  <si>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</si>
  <si>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</si>
  <si>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</si>
  <si>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</si>
  <si>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</si>
  <si>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</si>
  <si>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</si>
  <si>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</si>
  <si>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</si>
  <si>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</si>
  <si>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</si>
  <si>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</si>
  <si>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</si>
  <si>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</si>
  <si>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</si>
  <si>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</si>
  <si>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</si>
  <si>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</si>
  <si>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</si>
  <si>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</si>
  <si>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</si>
  <si>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</si>
  <si>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</si>
  <si>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</si>
  <si>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</si>
  <si>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</si>
  <si>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</si>
  <si>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</si>
  <si>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</si>
  <si>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</si>
  <si>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</si>
  <si>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</si>
  <si>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</si>
  <si>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</si>
  <si>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</si>
  <si>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</si>
  <si>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</si>
  <si>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</si>
  <si>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</si>
  <si>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</si>
  <si>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</si>
  <si>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</si>
  <si>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</si>
  <si>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</si>
  <si>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</si>
  <si>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</si>
  <si>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</si>
  <si>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</si>
  <si>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</si>
  <si>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</si>
  <si>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</si>
  <si>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</si>
  <si>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</si>
  <si>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</si>
  <si>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</si>
  <si>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</si>
  <si>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</si>
  <si>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</si>
  <si>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</si>
  <si>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</si>
  <si>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</si>
  <si>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</si>
  <si>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</si>
  <si>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</si>
  <si>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</si>
  <si>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</si>
  <si>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</si>
  <si>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</si>
  <si>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</si>
  <si>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</si>
  <si>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</si>
  <si>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</si>
  <si>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</si>
  <si>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</si>
  <si>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</si>
  <si>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</si>
  <si>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</si>
  <si>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</si>
  <si>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</si>
  <si>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</si>
  <si>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</si>
  <si>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</si>
  <si>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</si>
  <si>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</si>
  <si>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</si>
  <si>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</si>
  <si>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</si>
  <si>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</si>
  <si>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</si>
  <si>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</si>
  <si>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</si>
  <si>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</si>
  <si>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</si>
  <si>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</si>
  <si>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</si>
  <si>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</si>
  <si>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</si>
  <si>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</si>
  <si>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</si>
  <si>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</si>
  <si>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</si>
  <si>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</si>
  <si>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</si>
  <si>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</si>
  <si>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</si>
  <si>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</si>
  <si>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</si>
  <si>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</si>
  <si>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</si>
  <si>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</si>
  <si>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</si>
  <si>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</si>
  <si>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</si>
  <si>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</si>
  <si>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</si>
  <si>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</si>
  <si>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</si>
  <si>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</si>
  <si>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</si>
  <si>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</si>
  <si>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</si>
  <si>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</si>
  <si>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</si>
  <si>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</si>
  <si>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</si>
  <si>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</si>
  <si>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</si>
  <si>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</si>
  <si>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</si>
  <si>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</si>
  <si>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</si>
  <si>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</si>
  <si>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</si>
  <si>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</si>
  <si>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</si>
  <si>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</si>
  <si>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</si>
  <si>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</si>
  <si>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</si>
  <si>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</si>
  <si>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</si>
  <si>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</si>
  <si>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</si>
  <si>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</si>
  <si>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</si>
  <si>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</si>
  <si>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</si>
  <si>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</si>
  <si>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</si>
  <si>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</si>
  <si>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</si>
  <si>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</si>
  <si>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</si>
  <si>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</si>
  <si>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</si>
  <si>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</si>
  <si>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</si>
  <si>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</si>
  <si>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</si>
  <si>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</si>
  <si>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</si>
  <si>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</si>
  <si>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</si>
  <si>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</si>
  <si>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</si>
  <si>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</si>
  <si>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</si>
  <si>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</si>
  <si>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</si>
  <si>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</si>
  <si>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</si>
  <si>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</si>
  <si>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</si>
  <si>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</si>
  <si>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</si>
  <si>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</si>
  <si>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</si>
  <si>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</si>
  <si>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</si>
  <si>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7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</si>
</sst>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45887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5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0.41666666666666669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84</v>
      </c>
      <c r="Y29" s="289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84</v>
      </c>
      <c r="Y30" s="290">
        <f>IFERROR(SUM(Y28:Y29),"0")</f>
        <v>84</v>
      </c>
      <c r="Z30" s="290">
        <f>IFERROR(IF(Z28="",0,Z28),"0")+IFERROR(IF(Z29="",0,Z29),"0")</f>
        <v>0.79044000000000003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126</v>
      </c>
      <c r="Y31" s="290">
        <f>IFERROR(SUMPRODUCT(Y28:Y29*H28:H29),"0")</f>
        <v>126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hidden="1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56</v>
      </c>
      <c r="Y91" s="289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84</v>
      </c>
      <c r="Y92" s="289">
        <f t="shared" si="0"/>
        <v>84</v>
      </c>
      <c r="Z92" s="36">
        <f t="shared" si="1"/>
        <v>1.5019199999999999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42</v>
      </c>
      <c r="Y93" s="289">
        <f t="shared" si="0"/>
        <v>42</v>
      </c>
      <c r="Z93" s="36">
        <f t="shared" si="1"/>
        <v>0.75095999999999996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28</v>
      </c>
      <c r="Y94" s="289">
        <f t="shared" si="0"/>
        <v>28</v>
      </c>
      <c r="Z94" s="36">
        <f t="shared" si="1"/>
        <v>0.50063999999999997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210</v>
      </c>
      <c r="Y97" s="290">
        <f>IFERROR(SUM(Y91:Y96),"0")</f>
        <v>210</v>
      </c>
      <c r="Z97" s="290">
        <f>IFERROR(IF(Z91="",0,Z91),"0")+IFERROR(IF(Z92="",0,Z92),"0")+IFERROR(IF(Z93="",0,Z93),"0")+IFERROR(IF(Z94="",0,Z94),"0")+IFERROR(IF(Z95="",0,Z95),"0")+IFERROR(IF(Z96="",0,Z96),"0")</f>
        <v>3.7547999999999995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604.79999999999995</v>
      </c>
      <c r="Y98" s="290">
        <f>IFERROR(SUMPRODUCT(Y91:Y96*H91:H96),"0")</f>
        <v>604.79999999999995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hidden="1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hidden="1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hidden="1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hidden="1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hidden="1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140</v>
      </c>
      <c r="Y171" s="289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140</v>
      </c>
      <c r="Y173" s="290">
        <f>IFERROR(SUM(Y170:Y172),"0")</f>
        <v>140</v>
      </c>
      <c r="Z173" s="290">
        <f>IFERROR(IF(Z170="",0,Z170),"0")+IFERROR(IF(Z171="",0,Z171),"0")+IFERROR(IF(Z172="",0,Z172),"0")</f>
        <v>2.5032000000000001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420</v>
      </c>
      <c r="Y174" s="290">
        <f>IFERROR(SUMPRODUCT(Y170:Y172*H170:H172),"0")</f>
        <v>420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12</v>
      </c>
      <c r="Y205" s="289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12</v>
      </c>
      <c r="Y208" s="290">
        <f>IFERROR(SUM(Y204:Y207),"0")</f>
        <v>12</v>
      </c>
      <c r="Z208" s="290">
        <f>IFERROR(IF(Z204="",0,Z204),"0")+IFERROR(IF(Z205="",0,Z205),"0")+IFERROR(IF(Z206="",0,Z206),"0")+IFERROR(IF(Z207="",0,Z207),"0")</f>
        <v>0.186</v>
      </c>
      <c r="AA208" s="291"/>
      <c r="AB208" s="291"/>
      <c r="AC208" s="291"/>
    </row>
    <row r="209" spans="1:68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86.4</v>
      </c>
      <c r="Y209" s="290">
        <f>IFERROR(SUMPRODUCT(Y204:Y207*H204:H207),"0")</f>
        <v>86.4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36</v>
      </c>
      <c r="Y263" s="289">
        <f>IFERROR(IF(X263="","",X263),"")</f>
        <v>36</v>
      </c>
      <c r="Z263" s="36">
        <f>IFERROR(IF(X263="","",X263*0.0155),"")</f>
        <v>0.55800000000000005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225.35999999999999</v>
      </c>
      <c r="BN263" s="67">
        <f>IFERROR(Y263*I263,"0")</f>
        <v>225.35999999999999</v>
      </c>
      <c r="BO263" s="67">
        <f>IFERROR(X263/J263,"0")</f>
        <v>0.42857142857142855</v>
      </c>
      <c r="BP263" s="67">
        <f>IFERROR(Y263/J263,"0")</f>
        <v>0.42857142857142855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36</v>
      </c>
      <c r="Y265" s="290">
        <f>IFERROR(SUM(Y263:Y264),"0")</f>
        <v>36</v>
      </c>
      <c r="Z265" s="290">
        <f>IFERROR(IF(Z263="",0,Z263),"0")+IFERROR(IF(Z264="",0,Z264),"0")</f>
        <v>0.55800000000000005</v>
      </c>
      <c r="AA265" s="291"/>
      <c r="AB265" s="291"/>
      <c r="AC265" s="291"/>
    </row>
    <row r="266" spans="1:68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216</v>
      </c>
      <c r="Y266" s="290">
        <f>IFERROR(SUMPRODUCT(Y263:Y264*H263:H264),"0")</f>
        <v>216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14</v>
      </c>
      <c r="Y268" s="289">
        <f>IFERROR(IF(X268="","",X268),"")</f>
        <v>14</v>
      </c>
      <c r="Z268" s="36">
        <f>IFERROR(IF(X268="","",X268*0.00936),"")</f>
        <v>0.13103999999999999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40.468400000000003</v>
      </c>
      <c r="BN268" s="67">
        <f>IFERROR(Y268*I268,"0")</f>
        <v>40.468400000000003</v>
      </c>
      <c r="BO268" s="67">
        <f>IFERROR(X268/J268,"0")</f>
        <v>0.1111111111111111</v>
      </c>
      <c r="BP268" s="67">
        <f>IFERROR(Y268/J268,"0")</f>
        <v>0.1111111111111111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14</v>
      </c>
      <c r="Y271" s="290">
        <f>IFERROR(SUM(Y268:Y270),"0")</f>
        <v>14</v>
      </c>
      <c r="Z271" s="290">
        <f>IFERROR(IF(Z268="",0,Z268),"0")+IFERROR(IF(Z269="",0,Z269),"0")+IFERROR(IF(Z270="",0,Z270),"0")</f>
        <v>0.13103999999999999</v>
      </c>
      <c r="AA271" s="291"/>
      <c r="AB271" s="291"/>
      <c r="AC271" s="291"/>
    </row>
    <row r="272" spans="1:68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37.800000000000004</v>
      </c>
      <c r="Y272" s="290">
        <f>IFERROR(SUMPRODUCT(Y268:Y270*H268:H270),"0")</f>
        <v>37.800000000000004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hidden="1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hidden="1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hidden="1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1625.3999999999999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1625.3999999999999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1884.6556</v>
      </c>
      <c r="Y292" s="290">
        <f>IFERROR(SUM(BN22:BN288),"0")</f>
        <v>1884.6556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7</v>
      </c>
      <c r="Y293" s="38">
        <f>ROUNDUP(SUM(BP22:BP288),0)</f>
        <v>7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2059.6556</v>
      </c>
      <c r="Y294" s="290">
        <f>GrossWeightTotalR+PalletQtyTotalR*25</f>
        <v>2059.6556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520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520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8.2954799999999995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126</v>
      </c>
      <c r="D301" s="46">
        <f>IFERROR(X34*H34,"0")+IFERROR(X35*H35,"0")+IFERROR(X36*H36,"0")</f>
        <v>134.39999999999998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604.79999999999995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420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86.4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253.8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220.79999999999998</v>
      </c>
      <c r="B304" s="60">
        <f>SUMPRODUCT(--(BB:BB="ПГП"),--(W:W="кор"),H:H,Y:Y)+SUMPRODUCT(--(BB:BB="ПГП"),--(W:W="кг"),Y:Y)</f>
        <v>1404.6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25,40"/>
        <filter val="1 884,66"/>
        <filter val="12,00"/>
        <filter val="126,00"/>
        <filter val="134,40"/>
        <filter val="14,00"/>
        <filter val="140,00"/>
        <filter val="2 059,66"/>
        <filter val="210,00"/>
        <filter val="216,00"/>
        <filter val="24,00"/>
        <filter val="28,00"/>
        <filter val="36,00"/>
        <filter val="37,80"/>
        <filter val="42,00"/>
        <filter val="420,00"/>
        <filter val="520,00"/>
        <filter val="56,00"/>
        <filter val="604,80"/>
        <filter val="7"/>
        <filter val="84,00"/>
        <filter val="86,4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