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E6BF902-5678-4BF2-8BE2-04413D7641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Y290" i="1" s="1"/>
  <c r="X272" i="1"/>
  <c r="X271" i="1"/>
  <c r="BO270" i="1"/>
  <c r="BM270" i="1"/>
  <c r="Z270" i="1"/>
  <c r="Y270" i="1"/>
  <c r="BP270" i="1" s="1"/>
  <c r="P270" i="1"/>
  <c r="BO269" i="1"/>
  <c r="BM269" i="1"/>
  <c r="Z269" i="1"/>
  <c r="Y269" i="1"/>
  <c r="P269" i="1"/>
  <c r="BO268" i="1"/>
  <c r="BM268" i="1"/>
  <c r="Z268" i="1"/>
  <c r="Y268" i="1"/>
  <c r="Y272" i="1" s="1"/>
  <c r="X266" i="1"/>
  <c r="X265" i="1"/>
  <c r="BO264" i="1"/>
  <c r="BM264" i="1"/>
  <c r="Z264" i="1"/>
  <c r="Y264" i="1"/>
  <c r="BO263" i="1"/>
  <c r="BM263" i="1"/>
  <c r="Z263" i="1"/>
  <c r="Z265" i="1" s="1"/>
  <c r="Y263" i="1"/>
  <c r="P263" i="1"/>
  <c r="X261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Z260" i="1" s="1"/>
  <c r="Y257" i="1"/>
  <c r="Y261" i="1" s="1"/>
  <c r="X253" i="1"/>
  <c r="X252" i="1"/>
  <c r="BO251" i="1"/>
  <c r="BM251" i="1"/>
  <c r="Z251" i="1"/>
  <c r="Z252" i="1" s="1"/>
  <c r="Y251" i="1"/>
  <c r="Y253" i="1" s="1"/>
  <c r="P251" i="1"/>
  <c r="X249" i="1"/>
  <c r="X248" i="1"/>
  <c r="BO247" i="1"/>
  <c r="BM247" i="1"/>
  <c r="Z247" i="1"/>
  <c r="Z248" i="1" s="1"/>
  <c r="Y247" i="1"/>
  <c r="Y249" i="1" s="1"/>
  <c r="P247" i="1"/>
  <c r="X243" i="1"/>
  <c r="X242" i="1"/>
  <c r="BO241" i="1"/>
  <c r="BM241" i="1"/>
  <c r="Z241" i="1"/>
  <c r="Z242" i="1" s="1"/>
  <c r="Y241" i="1"/>
  <c r="Y243" i="1" s="1"/>
  <c r="P241" i="1"/>
  <c r="X237" i="1"/>
  <c r="X236" i="1"/>
  <c r="BO235" i="1"/>
  <c r="BM235" i="1"/>
  <c r="Z235" i="1"/>
  <c r="Z236" i="1" s="1"/>
  <c r="Y235" i="1"/>
  <c r="Y237" i="1" s="1"/>
  <c r="P235" i="1"/>
  <c r="X231" i="1"/>
  <c r="X230" i="1"/>
  <c r="BO229" i="1"/>
  <c r="BM229" i="1"/>
  <c r="Z229" i="1"/>
  <c r="Y229" i="1"/>
  <c r="BP229" i="1" s="1"/>
  <c r="P229" i="1"/>
  <c r="BO228" i="1"/>
  <c r="BM228" i="1"/>
  <c r="Z228" i="1"/>
  <c r="Y228" i="1"/>
  <c r="P228" i="1"/>
  <c r="X225" i="1"/>
  <c r="X224" i="1"/>
  <c r="BO223" i="1"/>
  <c r="BM223" i="1"/>
  <c r="Z223" i="1"/>
  <c r="Y223" i="1"/>
  <c r="P223" i="1"/>
  <c r="BO222" i="1"/>
  <c r="BM222" i="1"/>
  <c r="Z222" i="1"/>
  <c r="Y222" i="1"/>
  <c r="BP222" i="1" s="1"/>
  <c r="P222" i="1"/>
  <c r="BO221" i="1"/>
  <c r="BM221" i="1"/>
  <c r="Z221" i="1"/>
  <c r="Y221" i="1"/>
  <c r="P221" i="1"/>
  <c r="X219" i="1"/>
  <c r="X218" i="1"/>
  <c r="BO217" i="1"/>
  <c r="BM217" i="1"/>
  <c r="Z217" i="1"/>
  <c r="Z218" i="1" s="1"/>
  <c r="Y217" i="1"/>
  <c r="Y219" i="1" s="1"/>
  <c r="P217" i="1"/>
  <c r="X214" i="1"/>
  <c r="X213" i="1"/>
  <c r="BO212" i="1"/>
  <c r="BM212" i="1"/>
  <c r="Z212" i="1"/>
  <c r="Z213" i="1" s="1"/>
  <c r="Y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Y183" i="1" s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P163" i="1"/>
  <c r="BO163" i="1"/>
  <c r="BN163" i="1"/>
  <c r="BM163" i="1"/>
  <c r="Z163" i="1"/>
  <c r="Z165" i="1" s="1"/>
  <c r="Y163" i="1"/>
  <c r="X159" i="1"/>
  <c r="X158" i="1"/>
  <c r="BO157" i="1"/>
  <c r="BM157" i="1"/>
  <c r="Z157" i="1"/>
  <c r="Z158" i="1" s="1"/>
  <c r="Y157" i="1"/>
  <c r="Y158" i="1" s="1"/>
  <c r="P157" i="1"/>
  <c r="X154" i="1"/>
  <c r="X153" i="1"/>
  <c r="BO152" i="1"/>
  <c r="BM152" i="1"/>
  <c r="Z152" i="1"/>
  <c r="Z153" i="1" s="1"/>
  <c r="Y152" i="1"/>
  <c r="Y153" i="1" s="1"/>
  <c r="P152" i="1"/>
  <c r="X149" i="1"/>
  <c r="X148" i="1"/>
  <c r="BO147" i="1"/>
  <c r="BM147" i="1"/>
  <c r="Z147" i="1"/>
  <c r="Z148" i="1" s="1"/>
  <c r="Y147" i="1"/>
  <c r="Y148" i="1" s="1"/>
  <c r="P147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BO136" i="1"/>
  <c r="BM136" i="1"/>
  <c r="Z136" i="1"/>
  <c r="Z138" i="1" s="1"/>
  <c r="Y136" i="1"/>
  <c r="Y138" i="1" s="1"/>
  <c r="X133" i="1"/>
  <c r="X132" i="1"/>
  <c r="BO131" i="1"/>
  <c r="BM131" i="1"/>
  <c r="Z131" i="1"/>
  <c r="Y131" i="1"/>
  <c r="BP131" i="1" s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BP124" i="1" s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Z103" i="1" s="1"/>
  <c r="Y101" i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Z97" i="1" s="1"/>
  <c r="Y91" i="1"/>
  <c r="X88" i="1"/>
  <c r="X87" i="1"/>
  <c r="BP86" i="1"/>
  <c r="BO86" i="1"/>
  <c r="BN86" i="1"/>
  <c r="BM86" i="1"/>
  <c r="Z86" i="1"/>
  <c r="Y86" i="1"/>
  <c r="P86" i="1"/>
  <c r="BO85" i="1"/>
  <c r="BM85" i="1"/>
  <c r="Z85" i="1"/>
  <c r="Y85" i="1"/>
  <c r="Y88" i="1" s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Y73" i="1"/>
  <c r="Y76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Y30" i="1" s="1"/>
  <c r="P28" i="1"/>
  <c r="X24" i="1"/>
  <c r="X291" i="1" s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N119" i="1" l="1"/>
  <c r="BP119" i="1"/>
  <c r="Y120" i="1"/>
  <c r="Z126" i="1"/>
  <c r="BN124" i="1"/>
  <c r="Z132" i="1"/>
  <c r="Y191" i="1"/>
  <c r="BN187" i="1"/>
  <c r="BN189" i="1"/>
  <c r="Y200" i="1"/>
  <c r="Z200" i="1"/>
  <c r="BN205" i="1"/>
  <c r="BN207" i="1"/>
  <c r="Z224" i="1"/>
  <c r="BN222" i="1"/>
  <c r="Z230" i="1"/>
  <c r="BN235" i="1"/>
  <c r="BP235" i="1"/>
  <c r="Y236" i="1"/>
  <c r="BN241" i="1"/>
  <c r="BP241" i="1"/>
  <c r="Y242" i="1"/>
  <c r="BN247" i="1"/>
  <c r="BP247" i="1"/>
  <c r="Y248" i="1"/>
  <c r="BN251" i="1"/>
  <c r="BP251" i="1"/>
  <c r="Y252" i="1"/>
  <c r="Z289" i="1"/>
  <c r="J9" i="1"/>
  <c r="Y201" i="1"/>
  <c r="F9" i="1"/>
  <c r="F10" i="1"/>
  <c r="BN22" i="1"/>
  <c r="BP22" i="1"/>
  <c r="Y23" i="1"/>
  <c r="Z30" i="1"/>
  <c r="BN28" i="1"/>
  <c r="BP28" i="1"/>
  <c r="Y46" i="1"/>
  <c r="BN42" i="1"/>
  <c r="BN44" i="1"/>
  <c r="Y63" i="1"/>
  <c r="Y69" i="1"/>
  <c r="Z69" i="1"/>
  <c r="BN67" i="1"/>
  <c r="Z75" i="1"/>
  <c r="Z81" i="1"/>
  <c r="BN79" i="1"/>
  <c r="BP79" i="1"/>
  <c r="Z87" i="1"/>
  <c r="Y98" i="1"/>
  <c r="BN96" i="1"/>
  <c r="Y103" i="1"/>
  <c r="Y112" i="1"/>
  <c r="Z112" i="1"/>
  <c r="BN108" i="1"/>
  <c r="BN110" i="1"/>
  <c r="Y126" i="1"/>
  <c r="Y133" i="1"/>
  <c r="BN131" i="1"/>
  <c r="Y165" i="1"/>
  <c r="Y173" i="1"/>
  <c r="Z173" i="1"/>
  <c r="BN171" i="1"/>
  <c r="BN194" i="1"/>
  <c r="BP194" i="1"/>
  <c r="BN196" i="1"/>
  <c r="BN198" i="1"/>
  <c r="BN229" i="1"/>
  <c r="Z271" i="1"/>
  <c r="BN268" i="1"/>
  <c r="BP268" i="1"/>
  <c r="BN270" i="1"/>
  <c r="Y31" i="1"/>
  <c r="Y38" i="1"/>
  <c r="Y45" i="1"/>
  <c r="Y64" i="1"/>
  <c r="Y70" i="1"/>
  <c r="Y75" i="1"/>
  <c r="Y82" i="1"/>
  <c r="Y87" i="1"/>
  <c r="Y97" i="1"/>
  <c r="Y104" i="1"/>
  <c r="Y113" i="1"/>
  <c r="Y117" i="1"/>
  <c r="Y127" i="1"/>
  <c r="Y132" i="1"/>
  <c r="Y139" i="1"/>
  <c r="Y144" i="1"/>
  <c r="Y149" i="1"/>
  <c r="Y154" i="1"/>
  <c r="Y159" i="1"/>
  <c r="Y166" i="1"/>
  <c r="Y174" i="1"/>
  <c r="Y184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Y265" i="1"/>
  <c r="BP263" i="1"/>
  <c r="BN263" i="1"/>
  <c r="BP264" i="1"/>
  <c r="BN264" i="1"/>
  <c r="H9" i="1"/>
  <c r="X292" i="1"/>
  <c r="X293" i="1"/>
  <c r="X295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2" i="1"/>
  <c r="BN107" i="1"/>
  <c r="BP107" i="1"/>
  <c r="BN109" i="1"/>
  <c r="BN111" i="1"/>
  <c r="BN115" i="1"/>
  <c r="BP115" i="1"/>
  <c r="BN125" i="1"/>
  <c r="BN130" i="1"/>
  <c r="BP130" i="1"/>
  <c r="BN136" i="1"/>
  <c r="BP136" i="1"/>
  <c r="BN137" i="1"/>
  <c r="BN142" i="1"/>
  <c r="BP142" i="1"/>
  <c r="BN147" i="1"/>
  <c r="BP147" i="1"/>
  <c r="BN152" i="1"/>
  <c r="BP152" i="1"/>
  <c r="BN157" i="1"/>
  <c r="BP157" i="1"/>
  <c r="BN164" i="1"/>
  <c r="BN170" i="1"/>
  <c r="BP170" i="1"/>
  <c r="BN172" i="1"/>
  <c r="BN182" i="1"/>
  <c r="BP182" i="1"/>
  <c r="Z190" i="1"/>
  <c r="BN186" i="1"/>
  <c r="BP186" i="1"/>
  <c r="BN188" i="1"/>
  <c r="Y190" i="1"/>
  <c r="BP195" i="1"/>
  <c r="BN195" i="1"/>
  <c r="BP197" i="1"/>
  <c r="BN197" i="1"/>
  <c r="BP199" i="1"/>
  <c r="BN199" i="1"/>
  <c r="Z208" i="1"/>
  <c r="Y214" i="1"/>
  <c r="Y218" i="1"/>
  <c r="BP217" i="1"/>
  <c r="BN217" i="1"/>
  <c r="Y225" i="1"/>
  <c r="Y231" i="1"/>
  <c r="BP228" i="1"/>
  <c r="BN228" i="1"/>
  <c r="Y230" i="1"/>
  <c r="Y260" i="1"/>
  <c r="BP257" i="1"/>
  <c r="BN257" i="1"/>
  <c r="BP258" i="1"/>
  <c r="BN258" i="1"/>
  <c r="BP259" i="1"/>
  <c r="BN259" i="1"/>
  <c r="Y266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Z296" i="1" l="1"/>
  <c r="Y295" i="1"/>
  <c r="Y291" i="1"/>
  <c r="Y293" i="1"/>
  <c r="Y292" i="1"/>
  <c r="Y294" i="1"/>
  <c r="B304" i="1"/>
  <c r="X294" i="1"/>
  <c r="A304" i="1"/>
  <c r="C304" i="1"/>
</calcChain>
</file>

<file path=xl/sharedStrings.xml><?xml version="1.0" encoding="utf-8"?>
<sst xmlns="http://schemas.openxmlformats.org/spreadsheetml/2006/main" count="1382" uniqueCount="463">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</sst>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0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4"/>
  <sheetViews>
    <sheetView showGridLines="0" tabSelected="1" zoomScaleNormal="100" zoomScaleSheetLayoutView="100" workbookViewId="0">
      <selection activeCell="AA34" sqref="AA34"/>
    </sheetView>
  </sheetViews>
  <sheetFormatPr defaultColWidth="9.140625" defaultRowHeight="12.75" x14ac:dyDescent="0.2"/>
  <cols>
    <col min="1" max="1" width="9.140625" style="2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6" customWidth="1"/>
    <col min="19" max="19" width="6.140625" style="28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6" customWidth="1"/>
    <col min="25" max="25" width="11" style="286" customWidth="1"/>
    <col min="26" max="26" width="10" style="286" customWidth="1"/>
    <col min="27" max="27" width="11.5703125" style="286" customWidth="1"/>
    <col min="28" max="28" width="10.42578125" style="286" customWidth="1"/>
    <col min="29" max="29" width="30" style="28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6" customWidth="1"/>
    <col min="34" max="34" width="9.140625" style="286" customWidth="1"/>
    <col min="35" max="16384" width="9.140625" style="286"/>
  </cols>
  <sheetData>
    <row r="1" spans="1:32" s="282" customFormat="1" ht="45" customHeight="1" x14ac:dyDescent="0.2">
      <c r="A1" s="41"/>
      <c r="B1" s="41"/>
      <c r="C1" s="41"/>
      <c r="D1" s="374" t="s">
        <v>0</v>
      </c>
      <c r="E1" s="310"/>
      <c r="F1" s="310"/>
      <c r="G1" s="12" t="s">
        <v>1</v>
      </c>
      <c r="H1" s="374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309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6"/>
      <c r="Y2" s="16"/>
      <c r="Z2" s="16"/>
      <c r="AA2" s="16"/>
      <c r="AB2" s="51"/>
      <c r="AC2" s="51"/>
      <c r="AD2" s="51"/>
      <c r="AE2" s="51"/>
    </row>
    <row r="3" spans="1:32" s="2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02"/>
      <c r="Q3" s="302"/>
      <c r="R3" s="302"/>
      <c r="S3" s="302"/>
      <c r="T3" s="302"/>
      <c r="U3" s="302"/>
      <c r="V3" s="302"/>
      <c r="W3" s="302"/>
      <c r="X3" s="16"/>
      <c r="Y3" s="16"/>
      <c r="Z3" s="16"/>
      <c r="AA3" s="16"/>
      <c r="AB3" s="51"/>
      <c r="AC3" s="51"/>
      <c r="AD3" s="51"/>
      <c r="AE3" s="51"/>
    </row>
    <row r="4" spans="1:32" s="2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2" customFormat="1" ht="23.45" customHeight="1" x14ac:dyDescent="0.2">
      <c r="A5" s="379" t="s">
        <v>7</v>
      </c>
      <c r="B5" s="327"/>
      <c r="C5" s="328"/>
      <c r="D5" s="344"/>
      <c r="E5" s="345"/>
      <c r="F5" s="466" t="s">
        <v>8</v>
      </c>
      <c r="G5" s="328"/>
      <c r="H5" s="344" t="s">
        <v>462</v>
      </c>
      <c r="I5" s="442"/>
      <c r="J5" s="442"/>
      <c r="K5" s="442"/>
      <c r="L5" s="442"/>
      <c r="M5" s="345"/>
      <c r="N5" s="61"/>
      <c r="P5" s="24" t="s">
        <v>9</v>
      </c>
      <c r="Q5" s="470">
        <v>45887</v>
      </c>
      <c r="R5" s="377"/>
      <c r="T5" s="390" t="s">
        <v>10</v>
      </c>
      <c r="U5" s="320"/>
      <c r="V5" s="391" t="s">
        <v>11</v>
      </c>
      <c r="W5" s="377"/>
      <c r="AB5" s="51"/>
      <c r="AC5" s="51"/>
      <c r="AD5" s="51"/>
      <c r="AE5" s="51"/>
    </row>
    <row r="6" spans="1:32" s="282" customFormat="1" ht="24" customHeight="1" x14ac:dyDescent="0.2">
      <c r="A6" s="379" t="s">
        <v>12</v>
      </c>
      <c r="B6" s="327"/>
      <c r="C6" s="328"/>
      <c r="D6" s="443" t="s">
        <v>13</v>
      </c>
      <c r="E6" s="444"/>
      <c r="F6" s="444"/>
      <c r="G6" s="444"/>
      <c r="H6" s="444"/>
      <c r="I6" s="444"/>
      <c r="J6" s="444"/>
      <c r="K6" s="444"/>
      <c r="L6" s="444"/>
      <c r="M6" s="377"/>
      <c r="N6" s="62"/>
      <c r="P6" s="24" t="s">
        <v>14</v>
      </c>
      <c r="Q6" s="471" t="str">
        <f>IF(Q5=0," ",CHOOSE(WEEKDAY(Q5,2),"Понедельник","Вторник","Среда","Четверг","Пятница","Суббота","Воскресенье"))</f>
        <v>Понедельник</v>
      </c>
      <c r="R6" s="300"/>
      <c r="T6" s="382" t="s">
        <v>15</v>
      </c>
      <c r="U6" s="320"/>
      <c r="V6" s="365" t="s">
        <v>16</v>
      </c>
      <c r="W6" s="350"/>
      <c r="AB6" s="51"/>
      <c r="AC6" s="51"/>
      <c r="AD6" s="51"/>
      <c r="AE6" s="51"/>
    </row>
    <row r="7" spans="1:32" s="282" customFormat="1" ht="21.75" hidden="1" customHeight="1" x14ac:dyDescent="0.2">
      <c r="A7" s="55"/>
      <c r="B7" s="55"/>
      <c r="C7" s="55"/>
      <c r="D7" s="331" t="str">
        <f>IFERROR(VLOOKUP(DeliveryAddress,Table,3,0),1)</f>
        <v>4</v>
      </c>
      <c r="E7" s="332"/>
      <c r="F7" s="332"/>
      <c r="G7" s="332"/>
      <c r="H7" s="332"/>
      <c r="I7" s="332"/>
      <c r="J7" s="332"/>
      <c r="K7" s="332"/>
      <c r="L7" s="332"/>
      <c r="M7" s="333"/>
      <c r="N7" s="63"/>
      <c r="P7" s="24"/>
      <c r="Q7" s="42"/>
      <c r="R7" s="42"/>
      <c r="T7" s="302"/>
      <c r="U7" s="320"/>
      <c r="V7" s="366"/>
      <c r="W7" s="367"/>
      <c r="AB7" s="51"/>
      <c r="AC7" s="51"/>
      <c r="AD7" s="51"/>
      <c r="AE7" s="51"/>
    </row>
    <row r="8" spans="1:32" s="282" customFormat="1" ht="25.5" customHeight="1" x14ac:dyDescent="0.2">
      <c r="A8" s="472" t="s">
        <v>17</v>
      </c>
      <c r="B8" s="297"/>
      <c r="C8" s="298"/>
      <c r="D8" s="337"/>
      <c r="E8" s="338"/>
      <c r="F8" s="338"/>
      <c r="G8" s="338"/>
      <c r="H8" s="338"/>
      <c r="I8" s="338"/>
      <c r="J8" s="338"/>
      <c r="K8" s="338"/>
      <c r="L8" s="338"/>
      <c r="M8" s="339"/>
      <c r="N8" s="64"/>
      <c r="P8" s="24" t="s">
        <v>18</v>
      </c>
      <c r="Q8" s="392">
        <v>0.54166666666666663</v>
      </c>
      <c r="R8" s="333"/>
      <c r="T8" s="302"/>
      <c r="U8" s="320"/>
      <c r="V8" s="366"/>
      <c r="W8" s="367"/>
      <c r="AB8" s="51"/>
      <c r="AC8" s="51"/>
      <c r="AD8" s="51"/>
      <c r="AE8" s="51"/>
    </row>
    <row r="9" spans="1:32" s="282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2"/>
      <c r="C9" s="302"/>
      <c r="D9" s="396"/>
      <c r="E9" s="295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2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80"/>
      <c r="P9" s="26" t="s">
        <v>19</v>
      </c>
      <c r="Q9" s="375"/>
      <c r="R9" s="372"/>
      <c r="T9" s="302"/>
      <c r="U9" s="320"/>
      <c r="V9" s="368"/>
      <c r="W9" s="369"/>
      <c r="X9" s="43"/>
      <c r="Y9" s="43"/>
      <c r="Z9" s="43"/>
      <c r="AA9" s="43"/>
      <c r="AB9" s="51"/>
      <c r="AC9" s="51"/>
      <c r="AD9" s="51"/>
      <c r="AE9" s="51"/>
    </row>
    <row r="10" spans="1:32" s="282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2"/>
      <c r="C10" s="302"/>
      <c r="D10" s="396"/>
      <c r="E10" s="295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2"/>
      <c r="H10" s="428" t="str">
        <f>IFERROR(VLOOKUP($D$10,Proxy,2,FALSE),"")</f>
        <v/>
      </c>
      <c r="I10" s="302"/>
      <c r="J10" s="302"/>
      <c r="K10" s="302"/>
      <c r="L10" s="302"/>
      <c r="M10" s="302"/>
      <c r="N10" s="281"/>
      <c r="P10" s="26" t="s">
        <v>20</v>
      </c>
      <c r="Q10" s="383"/>
      <c r="R10" s="384"/>
      <c r="U10" s="24" t="s">
        <v>21</v>
      </c>
      <c r="V10" s="349" t="s">
        <v>22</v>
      </c>
      <c r="W10" s="350"/>
      <c r="X10" s="44"/>
      <c r="Y10" s="44"/>
      <c r="Z10" s="44"/>
      <c r="AA10" s="44"/>
      <c r="AB10" s="51"/>
      <c r="AC10" s="51"/>
      <c r="AD10" s="51"/>
      <c r="AE10" s="51"/>
    </row>
    <row r="11" spans="1:32" s="28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76"/>
      <c r="R11" s="377"/>
      <c r="U11" s="24" t="s">
        <v>25</v>
      </c>
      <c r="V11" s="371" t="s">
        <v>26</v>
      </c>
      <c r="W11" s="372"/>
      <c r="X11" s="45"/>
      <c r="Y11" s="45"/>
      <c r="Z11" s="45"/>
      <c r="AA11" s="45"/>
      <c r="AB11" s="51"/>
      <c r="AC11" s="51"/>
      <c r="AD11" s="51"/>
      <c r="AE11" s="51"/>
    </row>
    <row r="12" spans="1:32" s="282" customFormat="1" ht="18.600000000000001" customHeight="1" x14ac:dyDescent="0.2">
      <c r="A12" s="385" t="s">
        <v>27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8"/>
      <c r="N12" s="65"/>
      <c r="P12" s="24" t="s">
        <v>28</v>
      </c>
      <c r="Q12" s="392"/>
      <c r="R12" s="333"/>
      <c r="S12" s="23"/>
      <c r="U12" s="24"/>
      <c r="V12" s="310"/>
      <c r="W12" s="302"/>
      <c r="AB12" s="51"/>
      <c r="AC12" s="51"/>
      <c r="AD12" s="51"/>
      <c r="AE12" s="51"/>
    </row>
    <row r="13" spans="1:32" s="282" customFormat="1" ht="23.25" customHeight="1" x14ac:dyDescent="0.2">
      <c r="A13" s="385" t="s">
        <v>29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8"/>
      <c r="N13" s="65"/>
      <c r="O13" s="26"/>
      <c r="P13" s="26" t="s">
        <v>30</v>
      </c>
      <c r="Q13" s="371"/>
      <c r="R13" s="3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2" customFormat="1" ht="18.600000000000001" customHeight="1" x14ac:dyDescent="0.2">
      <c r="A14" s="385" t="s">
        <v>31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2" customFormat="1" ht="22.5" customHeight="1" x14ac:dyDescent="0.2">
      <c r="A15" s="386" t="s">
        <v>32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8"/>
      <c r="N15" s="66"/>
      <c r="P15" s="399" t="s">
        <v>33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0"/>
      <c r="Q16" s="400"/>
      <c r="R16" s="400"/>
      <c r="S16" s="400"/>
      <c r="T16" s="4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4" t="s">
        <v>34</v>
      </c>
      <c r="B17" s="314" t="s">
        <v>35</v>
      </c>
      <c r="C17" s="389" t="s">
        <v>36</v>
      </c>
      <c r="D17" s="314" t="s">
        <v>37</v>
      </c>
      <c r="E17" s="354"/>
      <c r="F17" s="314" t="s">
        <v>38</v>
      </c>
      <c r="G17" s="314" t="s">
        <v>39</v>
      </c>
      <c r="H17" s="314" t="s">
        <v>40</v>
      </c>
      <c r="I17" s="314" t="s">
        <v>41</v>
      </c>
      <c r="J17" s="314" t="s">
        <v>42</v>
      </c>
      <c r="K17" s="314" t="s">
        <v>43</v>
      </c>
      <c r="L17" s="314" t="s">
        <v>44</v>
      </c>
      <c r="M17" s="314" t="s">
        <v>45</v>
      </c>
      <c r="N17" s="314" t="s">
        <v>46</v>
      </c>
      <c r="O17" s="314" t="s">
        <v>47</v>
      </c>
      <c r="P17" s="314" t="s">
        <v>48</v>
      </c>
      <c r="Q17" s="353"/>
      <c r="R17" s="353"/>
      <c r="S17" s="353"/>
      <c r="T17" s="354"/>
      <c r="U17" s="484" t="s">
        <v>49</v>
      </c>
      <c r="V17" s="328"/>
      <c r="W17" s="314" t="s">
        <v>50</v>
      </c>
      <c r="X17" s="314" t="s">
        <v>51</v>
      </c>
      <c r="Y17" s="485" t="s">
        <v>52</v>
      </c>
      <c r="Z17" s="440" t="s">
        <v>53</v>
      </c>
      <c r="AA17" s="426" t="s">
        <v>54</v>
      </c>
      <c r="AB17" s="426" t="s">
        <v>55</v>
      </c>
      <c r="AC17" s="426" t="s">
        <v>56</v>
      </c>
      <c r="AD17" s="426" t="s">
        <v>57</v>
      </c>
      <c r="AE17" s="461"/>
      <c r="AF17" s="462"/>
      <c r="AG17" s="69"/>
      <c r="BD17" s="68" t="s">
        <v>58</v>
      </c>
    </row>
    <row r="18" spans="1:68" ht="14.25" customHeight="1" x14ac:dyDescent="0.2">
      <c r="A18" s="315"/>
      <c r="B18" s="315"/>
      <c r="C18" s="315"/>
      <c r="D18" s="355"/>
      <c r="E18" s="357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355"/>
      <c r="Q18" s="356"/>
      <c r="R18" s="356"/>
      <c r="S18" s="356"/>
      <c r="T18" s="357"/>
      <c r="U18" s="70" t="s">
        <v>59</v>
      </c>
      <c r="V18" s="70" t="s">
        <v>60</v>
      </c>
      <c r="W18" s="315"/>
      <c r="X18" s="315"/>
      <c r="Y18" s="486"/>
      <c r="Z18" s="441"/>
      <c r="AA18" s="427"/>
      <c r="AB18" s="427"/>
      <c r="AC18" s="427"/>
      <c r="AD18" s="463"/>
      <c r="AE18" s="464"/>
      <c r="AF18" s="465"/>
      <c r="AG18" s="69"/>
      <c r="BD18" s="68"/>
    </row>
    <row r="19" spans="1:68" ht="27.75" hidden="1" customHeight="1" x14ac:dyDescent="0.2">
      <c r="A19" s="351" t="s">
        <v>61</v>
      </c>
      <c r="B19" s="352"/>
      <c r="C19" s="352"/>
      <c r="D19" s="352"/>
      <c r="E19" s="352"/>
      <c r="F19" s="352"/>
      <c r="G19" s="352"/>
      <c r="H19" s="352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352"/>
      <c r="Y19" s="352"/>
      <c r="Z19" s="352"/>
      <c r="AA19" s="48"/>
      <c r="AB19" s="48"/>
      <c r="AC19" s="48"/>
    </row>
    <row r="20" spans="1:68" ht="16.5" hidden="1" customHeight="1" x14ac:dyDescent="0.25">
      <c r="A20" s="312" t="s">
        <v>61</v>
      </c>
      <c r="B20" s="302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283"/>
      <c r="AB20" s="283"/>
      <c r="AC20" s="283"/>
    </row>
    <row r="21" spans="1:68" ht="14.25" hidden="1" customHeight="1" x14ac:dyDescent="0.25">
      <c r="A21" s="301" t="s">
        <v>62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284"/>
      <c r="AB21" s="284"/>
      <c r="AC21" s="284"/>
    </row>
    <row r="22" spans="1:68" ht="27" hidden="1" customHeight="1" x14ac:dyDescent="0.25">
      <c r="A22" s="54" t="s">
        <v>63</v>
      </c>
      <c r="B22" s="54" t="s">
        <v>64</v>
      </c>
      <c r="C22" s="31">
        <v>4301070899</v>
      </c>
      <c r="D22" s="299">
        <v>4607111035752</v>
      </c>
      <c r="E22" s="300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3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6"/>
      <c r="R22" s="306"/>
      <c r="S22" s="306"/>
      <c r="T22" s="307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3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4"/>
      <c r="P23" s="296" t="s">
        <v>71</v>
      </c>
      <c r="Q23" s="297"/>
      <c r="R23" s="297"/>
      <c r="S23" s="297"/>
      <c r="T23" s="297"/>
      <c r="U23" s="297"/>
      <c r="V23" s="298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hidden="1" x14ac:dyDescent="0.2">
      <c r="A24" s="302"/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4"/>
      <c r="P24" s="296" t="s">
        <v>71</v>
      </c>
      <c r="Q24" s="297"/>
      <c r="R24" s="297"/>
      <c r="S24" s="297"/>
      <c r="T24" s="297"/>
      <c r="U24" s="297"/>
      <c r="V24" s="298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hidden="1" customHeight="1" x14ac:dyDescent="0.2">
      <c r="A25" s="351" t="s">
        <v>73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52"/>
      <c r="Z25" s="352"/>
      <c r="AA25" s="48"/>
      <c r="AB25" s="48"/>
      <c r="AC25" s="48"/>
    </row>
    <row r="26" spans="1:68" ht="16.5" hidden="1" customHeight="1" x14ac:dyDescent="0.25">
      <c r="A26" s="312" t="s">
        <v>74</v>
      </c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283"/>
      <c r="AB26" s="283"/>
      <c r="AC26" s="283"/>
    </row>
    <row r="27" spans="1:68" ht="14.25" hidden="1" customHeight="1" x14ac:dyDescent="0.25">
      <c r="A27" s="301" t="s">
        <v>75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284"/>
      <c r="AB27" s="284"/>
      <c r="AC27" s="284"/>
    </row>
    <row r="28" spans="1:68" ht="27" hidden="1" customHeight="1" x14ac:dyDescent="0.25">
      <c r="A28" s="54" t="s">
        <v>76</v>
      </c>
      <c r="B28" s="54" t="s">
        <v>77</v>
      </c>
      <c r="C28" s="31">
        <v>4301132190</v>
      </c>
      <c r="D28" s="299">
        <v>4607111036537</v>
      </c>
      <c r="E28" s="300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6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6"/>
      <c r="R28" s="306"/>
      <c r="S28" s="306"/>
      <c r="T28" s="307"/>
      <c r="U28" s="34"/>
      <c r="V28" s="34"/>
      <c r="W28" s="35" t="s">
        <v>68</v>
      </c>
      <c r="X28" s="288">
        <v>0</v>
      </c>
      <c r="Y28" s="28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4301132188</v>
      </c>
      <c r="D29" s="299">
        <v>4607111036605</v>
      </c>
      <c r="E29" s="300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6"/>
      <c r="R29" s="306"/>
      <c r="S29" s="306"/>
      <c r="T29" s="307"/>
      <c r="U29" s="34"/>
      <c r="V29" s="34"/>
      <c r="W29" s="35" t="s">
        <v>68</v>
      </c>
      <c r="X29" s="288">
        <v>0</v>
      </c>
      <c r="Y29" s="28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303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4"/>
      <c r="P30" s="296" t="s">
        <v>71</v>
      </c>
      <c r="Q30" s="297"/>
      <c r="R30" s="297"/>
      <c r="S30" s="297"/>
      <c r="T30" s="297"/>
      <c r="U30" s="297"/>
      <c r="V30" s="298"/>
      <c r="W30" s="37" t="s">
        <v>68</v>
      </c>
      <c r="X30" s="290">
        <f>IFERROR(SUM(X28:X29),"0")</f>
        <v>0</v>
      </c>
      <c r="Y30" s="290">
        <f>IFERROR(SUM(Y28:Y29),"0")</f>
        <v>0</v>
      </c>
      <c r="Z30" s="290">
        <f>IFERROR(IF(Z28="",0,Z28),"0")+IFERROR(IF(Z29="",0,Z29),"0")</f>
        <v>0</v>
      </c>
      <c r="AA30" s="291"/>
      <c r="AB30" s="291"/>
      <c r="AC30" s="291"/>
    </row>
    <row r="31" spans="1:68" hidden="1" x14ac:dyDescent="0.2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4"/>
      <c r="P31" s="296" t="s">
        <v>71</v>
      </c>
      <c r="Q31" s="297"/>
      <c r="R31" s="297"/>
      <c r="S31" s="297"/>
      <c r="T31" s="297"/>
      <c r="U31" s="297"/>
      <c r="V31" s="298"/>
      <c r="W31" s="37" t="s">
        <v>72</v>
      </c>
      <c r="X31" s="290">
        <f>IFERROR(SUMPRODUCT(X28:X29*H28:H29),"0")</f>
        <v>0</v>
      </c>
      <c r="Y31" s="290">
        <f>IFERROR(SUMPRODUCT(Y28:Y29*H28:H29),"0")</f>
        <v>0</v>
      </c>
      <c r="Z31" s="37"/>
      <c r="AA31" s="291"/>
      <c r="AB31" s="291"/>
      <c r="AC31" s="291"/>
    </row>
    <row r="32" spans="1:68" ht="16.5" hidden="1" customHeight="1" x14ac:dyDescent="0.25">
      <c r="A32" s="312" t="s">
        <v>83</v>
      </c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283"/>
      <c r="AB32" s="283"/>
      <c r="AC32" s="283"/>
    </row>
    <row r="33" spans="1:68" ht="14.25" hidden="1" customHeight="1" x14ac:dyDescent="0.25">
      <c r="A33" s="301" t="s">
        <v>62</v>
      </c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284"/>
      <c r="AB33" s="284"/>
      <c r="AC33" s="284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9">
        <v>4620207490075</v>
      </c>
      <c r="E34" s="300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1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6"/>
      <c r="R34" s="306"/>
      <c r="S34" s="306"/>
      <c r="T34" s="307"/>
      <c r="U34" s="34"/>
      <c r="V34" s="34"/>
      <c r="W34" s="35" t="s">
        <v>68</v>
      </c>
      <c r="X34" s="288">
        <v>12</v>
      </c>
      <c r="Y34" s="28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9">
        <v>4620207490174</v>
      </c>
      <c r="E35" s="300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6"/>
      <c r="R35" s="306"/>
      <c r="S35" s="306"/>
      <c r="T35" s="307"/>
      <c r="U35" s="34"/>
      <c r="V35" s="34"/>
      <c r="W35" s="35" t="s">
        <v>68</v>
      </c>
      <c r="X35" s="288">
        <v>12</v>
      </c>
      <c r="Y35" s="28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9">
        <v>4620207490044</v>
      </c>
      <c r="E36" s="300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37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6"/>
      <c r="R36" s="306"/>
      <c r="S36" s="306"/>
      <c r="T36" s="307"/>
      <c r="U36" s="34"/>
      <c r="V36" s="34"/>
      <c r="W36" s="35" t="s">
        <v>68</v>
      </c>
      <c r="X36" s="288">
        <v>24</v>
      </c>
      <c r="Y36" s="289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x14ac:dyDescent="0.2">
      <c r="A37" s="303"/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4"/>
      <c r="P37" s="296" t="s">
        <v>71</v>
      </c>
      <c r="Q37" s="297"/>
      <c r="R37" s="297"/>
      <c r="S37" s="297"/>
      <c r="T37" s="297"/>
      <c r="U37" s="297"/>
      <c r="V37" s="298"/>
      <c r="W37" s="37" t="s">
        <v>68</v>
      </c>
      <c r="X37" s="290">
        <f>IFERROR(SUM(X34:X36),"0")</f>
        <v>48</v>
      </c>
      <c r="Y37" s="290">
        <f>IFERROR(SUM(Y34:Y36),"0")</f>
        <v>48</v>
      </c>
      <c r="Z37" s="290">
        <f>IFERROR(IF(Z34="",0,Z34),"0")+IFERROR(IF(Z35="",0,Z35),"0")+IFERROR(IF(Z36="",0,Z36),"0")</f>
        <v>0.74399999999999999</v>
      </c>
      <c r="AA37" s="291"/>
      <c r="AB37" s="291"/>
      <c r="AC37" s="291"/>
    </row>
    <row r="38" spans="1:68" x14ac:dyDescent="0.2">
      <c r="A38" s="302"/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4"/>
      <c r="P38" s="296" t="s">
        <v>71</v>
      </c>
      <c r="Q38" s="297"/>
      <c r="R38" s="297"/>
      <c r="S38" s="297"/>
      <c r="T38" s="297"/>
      <c r="U38" s="297"/>
      <c r="V38" s="298"/>
      <c r="W38" s="37" t="s">
        <v>72</v>
      </c>
      <c r="X38" s="290">
        <f>IFERROR(SUMPRODUCT(X34:X36*H34:H36),"0")</f>
        <v>268.79999999999995</v>
      </c>
      <c r="Y38" s="290">
        <f>IFERROR(SUMPRODUCT(Y34:Y36*H34:H36),"0")</f>
        <v>268.79999999999995</v>
      </c>
      <c r="Z38" s="37"/>
      <c r="AA38" s="291"/>
      <c r="AB38" s="291"/>
      <c r="AC38" s="291"/>
    </row>
    <row r="39" spans="1:68" ht="16.5" hidden="1" customHeight="1" x14ac:dyDescent="0.25">
      <c r="A39" s="312" t="s">
        <v>93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283"/>
      <c r="AB39" s="283"/>
      <c r="AC39" s="283"/>
    </row>
    <row r="40" spans="1:68" ht="14.25" hidden="1" customHeight="1" x14ac:dyDescent="0.25">
      <c r="A40" s="301" t="s">
        <v>62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284"/>
      <c r="AB40" s="284"/>
      <c r="AC40" s="284"/>
    </row>
    <row r="41" spans="1:68" ht="27" hidden="1" customHeight="1" x14ac:dyDescent="0.25">
      <c r="A41" s="54" t="s">
        <v>94</v>
      </c>
      <c r="B41" s="54" t="s">
        <v>95</v>
      </c>
      <c r="C41" s="31">
        <v>4301071044</v>
      </c>
      <c r="D41" s="299">
        <v>4607111039385</v>
      </c>
      <c r="E41" s="300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1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6"/>
      <c r="R41" s="306"/>
      <c r="S41" s="306"/>
      <c r="T41" s="307"/>
      <c r="U41" s="34"/>
      <c r="V41" s="34"/>
      <c r="W41" s="35" t="s">
        <v>68</v>
      </c>
      <c r="X41" s="288">
        <v>0</v>
      </c>
      <c r="Y41" s="28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9">
        <v>4607111038982</v>
      </c>
      <c r="E42" s="300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6"/>
      <c r="R42" s="306"/>
      <c r="S42" s="306"/>
      <c r="T42" s="307"/>
      <c r="U42" s="34"/>
      <c r="V42" s="34"/>
      <c r="W42" s="35" t="s">
        <v>68</v>
      </c>
      <c r="X42" s="288">
        <v>48</v>
      </c>
      <c r="Y42" s="289">
        <f>IFERROR(IF(X42="","",X42),"")</f>
        <v>48</v>
      </c>
      <c r="Z42" s="36">
        <f>IFERROR(IF(X42="","",X42*0.0155),"")</f>
        <v>0.74399999999999999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349.72799999999995</v>
      </c>
      <c r="BN42" s="67">
        <f>IFERROR(Y42*I42,"0")</f>
        <v>349.72799999999995</v>
      </c>
      <c r="BO42" s="67">
        <f>IFERROR(X42/J42,"0")</f>
        <v>0.5714285714285714</v>
      </c>
      <c r="BP42" s="67">
        <f>IFERROR(Y42/J42,"0")</f>
        <v>0.5714285714285714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4301071046</v>
      </c>
      <c r="D43" s="299">
        <v>4607111039354</v>
      </c>
      <c r="E43" s="300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6"/>
      <c r="R43" s="306"/>
      <c r="S43" s="306"/>
      <c r="T43" s="307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9">
        <v>4607111039330</v>
      </c>
      <c r="E44" s="300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6"/>
      <c r="R44" s="306"/>
      <c r="S44" s="306"/>
      <c r="T44" s="307"/>
      <c r="U44" s="34"/>
      <c r="V44" s="34"/>
      <c r="W44" s="35" t="s">
        <v>68</v>
      </c>
      <c r="X44" s="288">
        <v>12</v>
      </c>
      <c r="Y44" s="289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303"/>
      <c r="B45" s="302"/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4"/>
      <c r="P45" s="296" t="s">
        <v>71</v>
      </c>
      <c r="Q45" s="297"/>
      <c r="R45" s="297"/>
      <c r="S45" s="297"/>
      <c r="T45" s="297"/>
      <c r="U45" s="297"/>
      <c r="V45" s="298"/>
      <c r="W45" s="37" t="s">
        <v>68</v>
      </c>
      <c r="X45" s="290">
        <f>IFERROR(SUM(X41:X44),"0")</f>
        <v>60</v>
      </c>
      <c r="Y45" s="290">
        <f>IFERROR(SUM(Y41:Y44),"0")</f>
        <v>60</v>
      </c>
      <c r="Z45" s="290">
        <f>IFERROR(IF(Z41="",0,Z41),"0")+IFERROR(IF(Z42="",0,Z42),"0")+IFERROR(IF(Z43="",0,Z43),"0")+IFERROR(IF(Z44="",0,Z44),"0")</f>
        <v>0.92999999999999994</v>
      </c>
      <c r="AA45" s="291"/>
      <c r="AB45" s="291"/>
      <c r="AC45" s="291"/>
    </row>
    <row r="46" spans="1:68" x14ac:dyDescent="0.2">
      <c r="A46" s="302"/>
      <c r="B46" s="302"/>
      <c r="C46" s="302"/>
      <c r="D46" s="302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4"/>
      <c r="P46" s="296" t="s">
        <v>71</v>
      </c>
      <c r="Q46" s="297"/>
      <c r="R46" s="297"/>
      <c r="S46" s="297"/>
      <c r="T46" s="297"/>
      <c r="U46" s="297"/>
      <c r="V46" s="298"/>
      <c r="W46" s="37" t="s">
        <v>72</v>
      </c>
      <c r="X46" s="290">
        <f>IFERROR(SUMPRODUCT(X41:X44*H41:H44),"0")</f>
        <v>420</v>
      </c>
      <c r="Y46" s="290">
        <f>IFERROR(SUMPRODUCT(Y41:Y44*H41:H44),"0")</f>
        <v>420</v>
      </c>
      <c r="Z46" s="37"/>
      <c r="AA46" s="291"/>
      <c r="AB46" s="291"/>
      <c r="AC46" s="291"/>
    </row>
    <row r="47" spans="1:68" ht="16.5" hidden="1" customHeight="1" x14ac:dyDescent="0.25">
      <c r="A47" s="312" t="s">
        <v>104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  <c r="AA47" s="283"/>
      <c r="AB47" s="283"/>
      <c r="AC47" s="283"/>
    </row>
    <row r="48" spans="1:68" ht="14.25" hidden="1" customHeight="1" x14ac:dyDescent="0.25">
      <c r="A48" s="301" t="s">
        <v>62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284"/>
      <c r="AB48" s="284"/>
      <c r="AC48" s="284"/>
    </row>
    <row r="49" spans="1:68" ht="16.5" hidden="1" customHeight="1" x14ac:dyDescent="0.25">
      <c r="A49" s="54" t="s">
        <v>105</v>
      </c>
      <c r="B49" s="54" t="s">
        <v>106</v>
      </c>
      <c r="C49" s="31">
        <v>4301071073</v>
      </c>
      <c r="D49" s="299">
        <v>4620207490822</v>
      </c>
      <c r="E49" s="300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2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6"/>
      <c r="R49" s="306"/>
      <c r="S49" s="306"/>
      <c r="T49" s="307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3"/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4"/>
      <c r="P50" s="296" t="s">
        <v>71</v>
      </c>
      <c r="Q50" s="297"/>
      <c r="R50" s="297"/>
      <c r="S50" s="297"/>
      <c r="T50" s="297"/>
      <c r="U50" s="297"/>
      <c r="V50" s="298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hidden="1" x14ac:dyDescent="0.2">
      <c r="A51" s="302"/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4"/>
      <c r="P51" s="296" t="s">
        <v>71</v>
      </c>
      <c r="Q51" s="297"/>
      <c r="R51" s="297"/>
      <c r="S51" s="297"/>
      <c r="T51" s="297"/>
      <c r="U51" s="297"/>
      <c r="V51" s="298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hidden="1" customHeight="1" x14ac:dyDescent="0.25">
      <c r="A52" s="301" t="s">
        <v>108</v>
      </c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284"/>
      <c r="AB52" s="284"/>
      <c r="AC52" s="284"/>
    </row>
    <row r="53" spans="1:68" ht="16.5" hidden="1" customHeight="1" x14ac:dyDescent="0.25">
      <c r="A53" s="54" t="s">
        <v>109</v>
      </c>
      <c r="B53" s="54" t="s">
        <v>110</v>
      </c>
      <c r="C53" s="31">
        <v>4301100087</v>
      </c>
      <c r="D53" s="299">
        <v>4607111039743</v>
      </c>
      <c r="E53" s="300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9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6"/>
      <c r="R53" s="306"/>
      <c r="S53" s="306"/>
      <c r="T53" s="307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3"/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4"/>
      <c r="P54" s="296" t="s">
        <v>71</v>
      </c>
      <c r="Q54" s="297"/>
      <c r="R54" s="297"/>
      <c r="S54" s="297"/>
      <c r="T54" s="297"/>
      <c r="U54" s="297"/>
      <c r="V54" s="298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hidden="1" x14ac:dyDescent="0.2">
      <c r="A55" s="302"/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4"/>
      <c r="P55" s="296" t="s">
        <v>71</v>
      </c>
      <c r="Q55" s="297"/>
      <c r="R55" s="297"/>
      <c r="S55" s="297"/>
      <c r="T55" s="297"/>
      <c r="U55" s="297"/>
      <c r="V55" s="298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hidden="1" customHeight="1" x14ac:dyDescent="0.25">
      <c r="A56" s="301" t="s">
        <v>75</v>
      </c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284"/>
      <c r="AB56" s="284"/>
      <c r="AC56" s="284"/>
    </row>
    <row r="57" spans="1:68" ht="16.5" hidden="1" customHeight="1" x14ac:dyDescent="0.25">
      <c r="A57" s="54" t="s">
        <v>112</v>
      </c>
      <c r="B57" s="54" t="s">
        <v>113</v>
      </c>
      <c r="C57" s="31">
        <v>4301132194</v>
      </c>
      <c r="D57" s="299">
        <v>4607111039712</v>
      </c>
      <c r="E57" s="300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6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6"/>
      <c r="R57" s="306"/>
      <c r="S57" s="306"/>
      <c r="T57" s="307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3"/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4"/>
      <c r="P58" s="296" t="s">
        <v>71</v>
      </c>
      <c r="Q58" s="297"/>
      <c r="R58" s="297"/>
      <c r="S58" s="297"/>
      <c r="T58" s="297"/>
      <c r="U58" s="297"/>
      <c r="V58" s="298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hidden="1" x14ac:dyDescent="0.2">
      <c r="A59" s="302"/>
      <c r="B59" s="302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4"/>
      <c r="P59" s="296" t="s">
        <v>71</v>
      </c>
      <c r="Q59" s="297"/>
      <c r="R59" s="297"/>
      <c r="S59" s="297"/>
      <c r="T59" s="297"/>
      <c r="U59" s="297"/>
      <c r="V59" s="298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hidden="1" customHeight="1" x14ac:dyDescent="0.25">
      <c r="A60" s="301" t="s">
        <v>115</v>
      </c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284"/>
      <c r="AB60" s="284"/>
      <c r="AC60" s="284"/>
    </row>
    <row r="61" spans="1:68" ht="16.5" hidden="1" customHeight="1" x14ac:dyDescent="0.25">
      <c r="A61" s="54" t="s">
        <v>116</v>
      </c>
      <c r="B61" s="54" t="s">
        <v>117</v>
      </c>
      <c r="C61" s="31">
        <v>4301136018</v>
      </c>
      <c r="D61" s="299">
        <v>4607111037008</v>
      </c>
      <c r="E61" s="300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6"/>
      <c r="R61" s="306"/>
      <c r="S61" s="306"/>
      <c r="T61" s="307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119</v>
      </c>
      <c r="B62" s="54" t="s">
        <v>120</v>
      </c>
      <c r="C62" s="31">
        <v>4301136015</v>
      </c>
      <c r="D62" s="299">
        <v>4607111037398</v>
      </c>
      <c r="E62" s="300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8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6"/>
      <c r="R62" s="306"/>
      <c r="S62" s="306"/>
      <c r="T62" s="307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3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4"/>
      <c r="P63" s="296" t="s">
        <v>71</v>
      </c>
      <c r="Q63" s="297"/>
      <c r="R63" s="297"/>
      <c r="S63" s="297"/>
      <c r="T63" s="297"/>
      <c r="U63" s="297"/>
      <c r="V63" s="298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hidden="1" x14ac:dyDescent="0.2">
      <c r="A64" s="302"/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4"/>
      <c r="P64" s="296" t="s">
        <v>71</v>
      </c>
      <c r="Q64" s="297"/>
      <c r="R64" s="297"/>
      <c r="S64" s="297"/>
      <c r="T64" s="297"/>
      <c r="U64" s="297"/>
      <c r="V64" s="298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hidden="1" customHeight="1" x14ac:dyDescent="0.25">
      <c r="A65" s="301" t="s">
        <v>121</v>
      </c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284"/>
      <c r="AB65" s="284"/>
      <c r="AC65" s="284"/>
    </row>
    <row r="66" spans="1:68" ht="16.5" hidden="1" customHeight="1" x14ac:dyDescent="0.25">
      <c r="A66" s="54" t="s">
        <v>122</v>
      </c>
      <c r="B66" s="54" t="s">
        <v>123</v>
      </c>
      <c r="C66" s="31">
        <v>4301135664</v>
      </c>
      <c r="D66" s="299">
        <v>4607111039705</v>
      </c>
      <c r="E66" s="300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41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6"/>
      <c r="R66" s="306"/>
      <c r="S66" s="306"/>
      <c r="T66" s="307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124</v>
      </c>
      <c r="B67" s="54" t="s">
        <v>125</v>
      </c>
      <c r="C67" s="31">
        <v>4301135665</v>
      </c>
      <c r="D67" s="299">
        <v>4607111039729</v>
      </c>
      <c r="E67" s="300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6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6"/>
      <c r="R67" s="306"/>
      <c r="S67" s="306"/>
      <c r="T67" s="307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127</v>
      </c>
      <c r="B68" s="54" t="s">
        <v>128</v>
      </c>
      <c r="C68" s="31">
        <v>4301135702</v>
      </c>
      <c r="D68" s="299">
        <v>4620207490228</v>
      </c>
      <c r="E68" s="300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9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6"/>
      <c r="R68" s="306"/>
      <c r="S68" s="306"/>
      <c r="T68" s="307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03"/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4"/>
      <c r="P69" s="296" t="s">
        <v>71</v>
      </c>
      <c r="Q69" s="297"/>
      <c r="R69" s="297"/>
      <c r="S69" s="297"/>
      <c r="T69" s="297"/>
      <c r="U69" s="297"/>
      <c r="V69" s="298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hidden="1" x14ac:dyDescent="0.2">
      <c r="A70" s="302"/>
      <c r="B70" s="302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4"/>
      <c r="P70" s="296" t="s">
        <v>71</v>
      </c>
      <c r="Q70" s="297"/>
      <c r="R70" s="297"/>
      <c r="S70" s="297"/>
      <c r="T70" s="297"/>
      <c r="U70" s="297"/>
      <c r="V70" s="298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hidden="1" customHeight="1" x14ac:dyDescent="0.25">
      <c r="A71" s="312" t="s">
        <v>129</v>
      </c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283"/>
      <c r="AB71" s="283"/>
      <c r="AC71" s="283"/>
    </row>
    <row r="72" spans="1:68" ht="14.25" hidden="1" customHeight="1" x14ac:dyDescent="0.25">
      <c r="A72" s="301" t="s">
        <v>62</v>
      </c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284"/>
      <c r="AB72" s="284"/>
      <c r="AC72" s="284"/>
    </row>
    <row r="73" spans="1:68" ht="27" hidden="1" customHeight="1" x14ac:dyDescent="0.25">
      <c r="A73" s="54" t="s">
        <v>130</v>
      </c>
      <c r="B73" s="54" t="s">
        <v>131</v>
      </c>
      <c r="C73" s="31">
        <v>4301070977</v>
      </c>
      <c r="D73" s="299">
        <v>4607111037411</v>
      </c>
      <c r="E73" s="300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3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6"/>
      <c r="R73" s="306"/>
      <c r="S73" s="306"/>
      <c r="T73" s="307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9">
        <v>4607111036728</v>
      </c>
      <c r="E74" s="300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41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6"/>
      <c r="R74" s="306"/>
      <c r="S74" s="306"/>
      <c r="T74" s="307"/>
      <c r="U74" s="34"/>
      <c r="V74" s="34"/>
      <c r="W74" s="35" t="s">
        <v>68</v>
      </c>
      <c r="X74" s="288">
        <v>312</v>
      </c>
      <c r="Y74" s="289">
        <f>IFERROR(IF(X74="","",X74),"")</f>
        <v>312</v>
      </c>
      <c r="Z74" s="36">
        <f>IFERROR(IF(X74="","",X74*0.00866),"")</f>
        <v>2.7019199999999999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1626.5183999999999</v>
      </c>
      <c r="BN74" s="67">
        <f>IFERROR(Y74*I74,"0")</f>
        <v>1626.5183999999999</v>
      </c>
      <c r="BO74" s="67">
        <f>IFERROR(X74/J74,"0")</f>
        <v>2.1666666666666665</v>
      </c>
      <c r="BP74" s="67">
        <f>IFERROR(Y74/J74,"0")</f>
        <v>2.1666666666666665</v>
      </c>
    </row>
    <row r="75" spans="1:68" x14ac:dyDescent="0.2">
      <c r="A75" s="303"/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4"/>
      <c r="P75" s="296" t="s">
        <v>71</v>
      </c>
      <c r="Q75" s="297"/>
      <c r="R75" s="297"/>
      <c r="S75" s="297"/>
      <c r="T75" s="297"/>
      <c r="U75" s="297"/>
      <c r="V75" s="298"/>
      <c r="W75" s="37" t="s">
        <v>68</v>
      </c>
      <c r="X75" s="290">
        <f>IFERROR(SUM(X73:X74),"0")</f>
        <v>312</v>
      </c>
      <c r="Y75" s="290">
        <f>IFERROR(SUM(Y73:Y74),"0")</f>
        <v>312</v>
      </c>
      <c r="Z75" s="290">
        <f>IFERROR(IF(Z73="",0,Z73),"0")+IFERROR(IF(Z74="",0,Z74),"0")</f>
        <v>2.7019199999999999</v>
      </c>
      <c r="AA75" s="291"/>
      <c r="AB75" s="291"/>
      <c r="AC75" s="291"/>
    </row>
    <row r="76" spans="1:68" x14ac:dyDescent="0.2">
      <c r="A76" s="302"/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4"/>
      <c r="P76" s="296" t="s">
        <v>71</v>
      </c>
      <c r="Q76" s="297"/>
      <c r="R76" s="297"/>
      <c r="S76" s="297"/>
      <c r="T76" s="297"/>
      <c r="U76" s="297"/>
      <c r="V76" s="298"/>
      <c r="W76" s="37" t="s">
        <v>72</v>
      </c>
      <c r="X76" s="290">
        <f>IFERROR(SUMPRODUCT(X73:X74*H73:H74),"0")</f>
        <v>1560</v>
      </c>
      <c r="Y76" s="290">
        <f>IFERROR(SUMPRODUCT(Y73:Y74*H73:H74),"0")</f>
        <v>1560</v>
      </c>
      <c r="Z76" s="37"/>
      <c r="AA76" s="291"/>
      <c r="AB76" s="291"/>
      <c r="AC76" s="291"/>
    </row>
    <row r="77" spans="1:68" ht="16.5" hidden="1" customHeight="1" x14ac:dyDescent="0.25">
      <c r="A77" s="312" t="s">
        <v>136</v>
      </c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283"/>
      <c r="AB77" s="283"/>
      <c r="AC77" s="283"/>
    </row>
    <row r="78" spans="1:68" ht="14.25" hidden="1" customHeight="1" x14ac:dyDescent="0.25">
      <c r="A78" s="301" t="s">
        <v>121</v>
      </c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284"/>
      <c r="AB78" s="284"/>
      <c r="AC78" s="284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9">
        <v>4607111033659</v>
      </c>
      <c r="E79" s="300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31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6"/>
      <c r="R79" s="306"/>
      <c r="S79" s="306"/>
      <c r="T79" s="307"/>
      <c r="U79" s="34"/>
      <c r="V79" s="34"/>
      <c r="W79" s="35" t="s">
        <v>68</v>
      </c>
      <c r="X79" s="288">
        <v>56</v>
      </c>
      <c r="Y79" s="289">
        <f>IFERROR(IF(X79="","",X79),"")</f>
        <v>56</v>
      </c>
      <c r="Z79" s="36">
        <f>IFERROR(IF(X79="","",X79*0.01788),"")</f>
        <v>1.0012799999999999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241.00160000000002</v>
      </c>
      <c r="BN79" s="67">
        <f>IFERROR(Y79*I79,"0")</f>
        <v>241.00160000000002</v>
      </c>
      <c r="BO79" s="67">
        <f>IFERROR(X79/J79,"0")</f>
        <v>0.8</v>
      </c>
      <c r="BP79" s="67">
        <f>IFERROR(Y79/J79,"0")</f>
        <v>0.8</v>
      </c>
    </row>
    <row r="80" spans="1:68" ht="27" hidden="1" customHeight="1" x14ac:dyDescent="0.25">
      <c r="A80" s="54" t="s">
        <v>140</v>
      </c>
      <c r="B80" s="54" t="s">
        <v>141</v>
      </c>
      <c r="C80" s="31">
        <v>4301135586</v>
      </c>
      <c r="D80" s="299">
        <v>4607111033659</v>
      </c>
      <c r="E80" s="300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06"/>
      <c r="R80" s="306"/>
      <c r="S80" s="306"/>
      <c r="T80" s="307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3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4"/>
      <c r="P81" s="296" t="s">
        <v>71</v>
      </c>
      <c r="Q81" s="297"/>
      <c r="R81" s="297"/>
      <c r="S81" s="297"/>
      <c r="T81" s="297"/>
      <c r="U81" s="297"/>
      <c r="V81" s="298"/>
      <c r="W81" s="37" t="s">
        <v>68</v>
      </c>
      <c r="X81" s="290">
        <f>IFERROR(SUM(X79:X80),"0")</f>
        <v>56</v>
      </c>
      <c r="Y81" s="290">
        <f>IFERROR(SUM(Y79:Y80),"0")</f>
        <v>56</v>
      </c>
      <c r="Z81" s="290">
        <f>IFERROR(IF(Z79="",0,Z79),"0")+IFERROR(IF(Z80="",0,Z80),"0")</f>
        <v>1.0012799999999999</v>
      </c>
      <c r="AA81" s="291"/>
      <c r="AB81" s="291"/>
      <c r="AC81" s="291"/>
    </row>
    <row r="82" spans="1:68" x14ac:dyDescent="0.2">
      <c r="A82" s="302"/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4"/>
      <c r="P82" s="296" t="s">
        <v>71</v>
      </c>
      <c r="Q82" s="297"/>
      <c r="R82" s="297"/>
      <c r="S82" s="297"/>
      <c r="T82" s="297"/>
      <c r="U82" s="297"/>
      <c r="V82" s="298"/>
      <c r="W82" s="37" t="s">
        <v>72</v>
      </c>
      <c r="X82" s="290">
        <f>IFERROR(SUMPRODUCT(X79:X80*H79:H80),"0")</f>
        <v>201.6</v>
      </c>
      <c r="Y82" s="290">
        <f>IFERROR(SUMPRODUCT(Y79:Y80*H79:H80),"0")</f>
        <v>201.6</v>
      </c>
      <c r="Z82" s="37"/>
      <c r="AA82" s="291"/>
      <c r="AB82" s="291"/>
      <c r="AC82" s="291"/>
    </row>
    <row r="83" spans="1:68" ht="16.5" hidden="1" customHeight="1" x14ac:dyDescent="0.25">
      <c r="A83" s="312" t="s">
        <v>142</v>
      </c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283"/>
      <c r="AB83" s="283"/>
      <c r="AC83" s="283"/>
    </row>
    <row r="84" spans="1:68" ht="14.25" hidden="1" customHeight="1" x14ac:dyDescent="0.25">
      <c r="A84" s="301" t="s">
        <v>143</v>
      </c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284"/>
      <c r="AB84" s="284"/>
      <c r="AC84" s="284"/>
    </row>
    <row r="85" spans="1:68" ht="27" customHeight="1" x14ac:dyDescent="0.25">
      <c r="A85" s="54" t="s">
        <v>144</v>
      </c>
      <c r="B85" s="54" t="s">
        <v>145</v>
      </c>
      <c r="C85" s="31">
        <v>4301131047</v>
      </c>
      <c r="D85" s="299">
        <v>4607111034120</v>
      </c>
      <c r="E85" s="300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06"/>
      <c r="R85" s="306"/>
      <c r="S85" s="306"/>
      <c r="T85" s="307"/>
      <c r="U85" s="34"/>
      <c r="V85" s="34"/>
      <c r="W85" s="35" t="s">
        <v>68</v>
      </c>
      <c r="X85" s="288">
        <v>28</v>
      </c>
      <c r="Y85" s="289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ht="27" customHeight="1" x14ac:dyDescent="0.25">
      <c r="A86" s="54" t="s">
        <v>147</v>
      </c>
      <c r="B86" s="54" t="s">
        <v>148</v>
      </c>
      <c r="C86" s="31">
        <v>4301131046</v>
      </c>
      <c r="D86" s="299">
        <v>4607111034137</v>
      </c>
      <c r="E86" s="300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0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06"/>
      <c r="R86" s="306"/>
      <c r="S86" s="306"/>
      <c r="T86" s="307"/>
      <c r="U86" s="34"/>
      <c r="V86" s="34"/>
      <c r="W86" s="35" t="s">
        <v>68</v>
      </c>
      <c r="X86" s="288">
        <v>56</v>
      </c>
      <c r="Y86" s="289">
        <f>IFERROR(IF(X86="","",X86),"")</f>
        <v>56</v>
      </c>
      <c r="Z86" s="36">
        <f>IFERROR(IF(X86="","",X86*0.01788),"")</f>
        <v>1.0012799999999999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241.00160000000002</v>
      </c>
      <c r="BN86" s="67">
        <f>IFERROR(Y86*I86,"0")</f>
        <v>241.00160000000002</v>
      </c>
      <c r="BO86" s="67">
        <f>IFERROR(X86/J86,"0")</f>
        <v>0.8</v>
      </c>
      <c r="BP86" s="67">
        <f>IFERROR(Y86/J86,"0")</f>
        <v>0.8</v>
      </c>
    </row>
    <row r="87" spans="1:68" x14ac:dyDescent="0.2">
      <c r="A87" s="303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4"/>
      <c r="P87" s="296" t="s">
        <v>71</v>
      </c>
      <c r="Q87" s="297"/>
      <c r="R87" s="297"/>
      <c r="S87" s="297"/>
      <c r="T87" s="297"/>
      <c r="U87" s="297"/>
      <c r="V87" s="298"/>
      <c r="W87" s="37" t="s">
        <v>68</v>
      </c>
      <c r="X87" s="290">
        <f>IFERROR(SUM(X85:X86),"0")</f>
        <v>84</v>
      </c>
      <c r="Y87" s="290">
        <f>IFERROR(SUM(Y85:Y86),"0")</f>
        <v>84</v>
      </c>
      <c r="Z87" s="290">
        <f>IFERROR(IF(Z85="",0,Z85),"0")+IFERROR(IF(Z86="",0,Z86),"0")</f>
        <v>1.5019199999999999</v>
      </c>
      <c r="AA87" s="291"/>
      <c r="AB87" s="291"/>
      <c r="AC87" s="291"/>
    </row>
    <row r="88" spans="1:68" x14ac:dyDescent="0.2">
      <c r="A88" s="302"/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4"/>
      <c r="P88" s="296" t="s">
        <v>71</v>
      </c>
      <c r="Q88" s="297"/>
      <c r="R88" s="297"/>
      <c r="S88" s="297"/>
      <c r="T88" s="297"/>
      <c r="U88" s="297"/>
      <c r="V88" s="298"/>
      <c r="W88" s="37" t="s">
        <v>72</v>
      </c>
      <c r="X88" s="290">
        <f>IFERROR(SUMPRODUCT(X85:X86*H85:H86),"0")</f>
        <v>302.39999999999998</v>
      </c>
      <c r="Y88" s="290">
        <f>IFERROR(SUMPRODUCT(Y85:Y86*H85:H86),"0")</f>
        <v>302.39999999999998</v>
      </c>
      <c r="Z88" s="37"/>
      <c r="AA88" s="291"/>
      <c r="AB88" s="291"/>
      <c r="AC88" s="291"/>
    </row>
    <row r="89" spans="1:68" ht="16.5" hidden="1" customHeight="1" x14ac:dyDescent="0.25">
      <c r="A89" s="312" t="s">
        <v>150</v>
      </c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  <c r="AA89" s="283"/>
      <c r="AB89" s="283"/>
      <c r="AC89" s="283"/>
    </row>
    <row r="90" spans="1:68" ht="14.25" hidden="1" customHeight="1" x14ac:dyDescent="0.25">
      <c r="A90" s="301" t="s">
        <v>121</v>
      </c>
      <c r="B90" s="302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302"/>
      <c r="R90" s="302"/>
      <c r="S90" s="302"/>
      <c r="T90" s="302"/>
      <c r="U90" s="302"/>
      <c r="V90" s="302"/>
      <c r="W90" s="302"/>
      <c r="X90" s="302"/>
      <c r="Y90" s="302"/>
      <c r="Z90" s="302"/>
      <c r="AA90" s="284"/>
      <c r="AB90" s="284"/>
      <c r="AC90" s="284"/>
    </row>
    <row r="91" spans="1:68" ht="27" hidden="1" customHeight="1" x14ac:dyDescent="0.25">
      <c r="A91" s="54" t="s">
        <v>151</v>
      </c>
      <c r="B91" s="54" t="s">
        <v>152</v>
      </c>
      <c r="C91" s="31">
        <v>4301135763</v>
      </c>
      <c r="D91" s="299">
        <v>4620207491027</v>
      </c>
      <c r="E91" s="300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22" t="s">
        <v>153</v>
      </c>
      <c r="Q91" s="306"/>
      <c r="R91" s="306"/>
      <c r="S91" s="306"/>
      <c r="T91" s="307"/>
      <c r="U91" s="34"/>
      <c r="V91" s="34"/>
      <c r="W91" s="35" t="s">
        <v>68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299">
        <v>4620207491003</v>
      </c>
      <c r="E92" s="300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4" t="s">
        <v>156</v>
      </c>
      <c r="Q92" s="306"/>
      <c r="R92" s="306"/>
      <c r="S92" s="306"/>
      <c r="T92" s="307"/>
      <c r="U92" s="34"/>
      <c r="V92" s="34"/>
      <c r="W92" s="35" t="s">
        <v>68</v>
      </c>
      <c r="X92" s="288">
        <v>70</v>
      </c>
      <c r="Y92" s="289">
        <f t="shared" si="0"/>
        <v>70</v>
      </c>
      <c r="Z92" s="36">
        <f t="shared" si="1"/>
        <v>1.2516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250.852</v>
      </c>
      <c r="BN92" s="67">
        <f t="shared" si="3"/>
        <v>250.852</v>
      </c>
      <c r="BO92" s="67">
        <f t="shared" si="4"/>
        <v>1</v>
      </c>
      <c r="BP92" s="67">
        <f t="shared" si="5"/>
        <v>1</v>
      </c>
    </row>
    <row r="93" spans="1:68" ht="27" customHeight="1" x14ac:dyDescent="0.25">
      <c r="A93" s="54" t="s">
        <v>157</v>
      </c>
      <c r="B93" s="54" t="s">
        <v>158</v>
      </c>
      <c r="C93" s="31">
        <v>4301135768</v>
      </c>
      <c r="D93" s="299">
        <v>4620207491034</v>
      </c>
      <c r="E93" s="300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45" t="s">
        <v>159</v>
      </c>
      <c r="Q93" s="306"/>
      <c r="R93" s="306"/>
      <c r="S93" s="306"/>
      <c r="T93" s="307"/>
      <c r="U93" s="34"/>
      <c r="V93" s="34"/>
      <c r="W93" s="35" t="s">
        <v>68</v>
      </c>
      <c r="X93" s="288">
        <v>28</v>
      </c>
      <c r="Y93" s="289">
        <f t="shared" si="0"/>
        <v>28</v>
      </c>
      <c r="Z93" s="36">
        <f t="shared" si="1"/>
        <v>0.50063999999999997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100.3408</v>
      </c>
      <c r="BN93" s="67">
        <f t="shared" si="3"/>
        <v>100.3408</v>
      </c>
      <c r="BO93" s="67">
        <f t="shared" si="4"/>
        <v>0.4</v>
      </c>
      <c r="BP93" s="67">
        <f t="shared" si="5"/>
        <v>0.4</v>
      </c>
    </row>
    <row r="94" spans="1:68" ht="27" hidden="1" customHeight="1" x14ac:dyDescent="0.25">
      <c r="A94" s="54" t="s">
        <v>161</v>
      </c>
      <c r="B94" s="54" t="s">
        <v>162</v>
      </c>
      <c r="C94" s="31">
        <v>4301135760</v>
      </c>
      <c r="D94" s="299">
        <v>4620207491010</v>
      </c>
      <c r="E94" s="300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6" t="s">
        <v>163</v>
      </c>
      <c r="Q94" s="306"/>
      <c r="R94" s="306"/>
      <c r="S94" s="306"/>
      <c r="T94" s="307"/>
      <c r="U94" s="34"/>
      <c r="V94" s="34"/>
      <c r="W94" s="35" t="s">
        <v>68</v>
      </c>
      <c r="X94" s="288">
        <v>0</v>
      </c>
      <c r="Y94" s="289">
        <f t="shared" si="0"/>
        <v>0</v>
      </c>
      <c r="Z94" s="36">
        <f t="shared" si="1"/>
        <v>0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99">
        <v>4607111035028</v>
      </c>
      <c r="E95" s="300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41" t="s">
        <v>166</v>
      </c>
      <c r="Q95" s="306"/>
      <c r="R95" s="306"/>
      <c r="S95" s="306"/>
      <c r="T95" s="307"/>
      <c r="U95" s="34"/>
      <c r="V95" s="34"/>
      <c r="W95" s="35" t="s">
        <v>68</v>
      </c>
      <c r="X95" s="288">
        <v>28</v>
      </c>
      <c r="Y95" s="289">
        <f t="shared" si="0"/>
        <v>28</v>
      </c>
      <c r="Z95" s="36">
        <f t="shared" si="1"/>
        <v>0.50063999999999997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124.56640000000002</v>
      </c>
      <c r="BN95" s="67">
        <f t="shared" si="3"/>
        <v>124.56640000000002</v>
      </c>
      <c r="BO95" s="67">
        <f t="shared" si="4"/>
        <v>0.4</v>
      </c>
      <c r="BP95" s="67">
        <f t="shared" si="5"/>
        <v>0.4</v>
      </c>
    </row>
    <row r="96" spans="1:68" ht="27" hidden="1" customHeight="1" x14ac:dyDescent="0.25">
      <c r="A96" s="54" t="s">
        <v>167</v>
      </c>
      <c r="B96" s="54" t="s">
        <v>168</v>
      </c>
      <c r="C96" s="31">
        <v>4301135285</v>
      </c>
      <c r="D96" s="299">
        <v>4607111036407</v>
      </c>
      <c r="E96" s="300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1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06"/>
      <c r="R96" s="306"/>
      <c r="S96" s="306"/>
      <c r="T96" s="307"/>
      <c r="U96" s="34"/>
      <c r="V96" s="34"/>
      <c r="W96" s="35" t="s">
        <v>68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03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4"/>
      <c r="P97" s="296" t="s">
        <v>71</v>
      </c>
      <c r="Q97" s="297"/>
      <c r="R97" s="297"/>
      <c r="S97" s="297"/>
      <c r="T97" s="297"/>
      <c r="U97" s="297"/>
      <c r="V97" s="298"/>
      <c r="W97" s="37" t="s">
        <v>68</v>
      </c>
      <c r="X97" s="290">
        <f>IFERROR(SUM(X91:X96),"0")</f>
        <v>126</v>
      </c>
      <c r="Y97" s="290">
        <f>IFERROR(SUM(Y91:Y96),"0")</f>
        <v>126</v>
      </c>
      <c r="Z97" s="290">
        <f>IFERROR(IF(Z91="",0,Z91),"0")+IFERROR(IF(Z92="",0,Z92),"0")+IFERROR(IF(Z93="",0,Z93),"0")+IFERROR(IF(Z94="",0,Z94),"0")+IFERROR(IF(Z95="",0,Z95),"0")+IFERROR(IF(Z96="",0,Z96),"0")</f>
        <v>2.2528800000000002</v>
      </c>
      <c r="AA97" s="291"/>
      <c r="AB97" s="291"/>
      <c r="AC97" s="291"/>
    </row>
    <row r="98" spans="1:68" x14ac:dyDescent="0.2">
      <c r="A98" s="302"/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4"/>
      <c r="P98" s="296" t="s">
        <v>71</v>
      </c>
      <c r="Q98" s="297"/>
      <c r="R98" s="297"/>
      <c r="S98" s="297"/>
      <c r="T98" s="297"/>
      <c r="U98" s="297"/>
      <c r="V98" s="298"/>
      <c r="W98" s="37" t="s">
        <v>72</v>
      </c>
      <c r="X98" s="290">
        <f>IFERROR(SUMPRODUCT(X91:X96*H91:H96),"0")</f>
        <v>389.76</v>
      </c>
      <c r="Y98" s="290">
        <f>IFERROR(SUMPRODUCT(Y91:Y96*H91:H96),"0")</f>
        <v>389.76</v>
      </c>
      <c r="Z98" s="37"/>
      <c r="AA98" s="291"/>
      <c r="AB98" s="291"/>
      <c r="AC98" s="291"/>
    </row>
    <row r="99" spans="1:68" ht="16.5" hidden="1" customHeight="1" x14ac:dyDescent="0.25">
      <c r="A99" s="312" t="s">
        <v>170</v>
      </c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283"/>
      <c r="AB99" s="283"/>
      <c r="AC99" s="283"/>
    </row>
    <row r="100" spans="1:68" ht="14.25" hidden="1" customHeight="1" x14ac:dyDescent="0.25">
      <c r="A100" s="301" t="s">
        <v>115</v>
      </c>
      <c r="B100" s="302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284"/>
      <c r="AB100" s="284"/>
      <c r="AC100" s="284"/>
    </row>
    <row r="101" spans="1:68" ht="27" hidden="1" customHeight="1" x14ac:dyDescent="0.25">
      <c r="A101" s="54" t="s">
        <v>171</v>
      </c>
      <c r="B101" s="54" t="s">
        <v>172</v>
      </c>
      <c r="C101" s="31">
        <v>4301136070</v>
      </c>
      <c r="D101" s="299">
        <v>4607025784012</v>
      </c>
      <c r="E101" s="300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06"/>
      <c r="R101" s="306"/>
      <c r="S101" s="306"/>
      <c r="T101" s="307"/>
      <c r="U101" s="34"/>
      <c r="V101" s="34"/>
      <c r="W101" s="35" t="s">
        <v>68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174</v>
      </c>
      <c r="B102" s="54" t="s">
        <v>175</v>
      </c>
      <c r="C102" s="31">
        <v>4301136079</v>
      </c>
      <c r="D102" s="299">
        <v>4607025784319</v>
      </c>
      <c r="E102" s="300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6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06"/>
      <c r="R102" s="306"/>
      <c r="S102" s="306"/>
      <c r="T102" s="307"/>
      <c r="U102" s="34"/>
      <c r="V102" s="34"/>
      <c r="W102" s="35" t="s">
        <v>68</v>
      </c>
      <c r="X102" s="288">
        <v>28</v>
      </c>
      <c r="Y102" s="289">
        <f>IFERROR(IF(X102="","",X102),"")</f>
        <v>28</v>
      </c>
      <c r="Z102" s="36">
        <f>IFERROR(IF(X102="","",X102*0.01788),"")</f>
        <v>0.50063999999999997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118.83199999999999</v>
      </c>
      <c r="BN102" s="67">
        <f>IFERROR(Y102*I102,"0")</f>
        <v>118.83199999999999</v>
      </c>
      <c r="BO102" s="67">
        <f>IFERROR(X102/J102,"0")</f>
        <v>0.4</v>
      </c>
      <c r="BP102" s="67">
        <f>IFERROR(Y102/J102,"0")</f>
        <v>0.4</v>
      </c>
    </row>
    <row r="103" spans="1:68" x14ac:dyDescent="0.2">
      <c r="A103" s="303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4"/>
      <c r="P103" s="296" t="s">
        <v>71</v>
      </c>
      <c r="Q103" s="297"/>
      <c r="R103" s="297"/>
      <c r="S103" s="297"/>
      <c r="T103" s="297"/>
      <c r="U103" s="297"/>
      <c r="V103" s="298"/>
      <c r="W103" s="37" t="s">
        <v>68</v>
      </c>
      <c r="X103" s="290">
        <f>IFERROR(SUM(X101:X102),"0")</f>
        <v>28</v>
      </c>
      <c r="Y103" s="290">
        <f>IFERROR(SUM(Y101:Y102),"0")</f>
        <v>28</v>
      </c>
      <c r="Z103" s="290">
        <f>IFERROR(IF(Z101="",0,Z101),"0")+IFERROR(IF(Z102="",0,Z102),"0")</f>
        <v>0.50063999999999997</v>
      </c>
      <c r="AA103" s="291"/>
      <c r="AB103" s="291"/>
      <c r="AC103" s="291"/>
    </row>
    <row r="104" spans="1:68" x14ac:dyDescent="0.2">
      <c r="A104" s="302"/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4"/>
      <c r="P104" s="296" t="s">
        <v>71</v>
      </c>
      <c r="Q104" s="297"/>
      <c r="R104" s="297"/>
      <c r="S104" s="297"/>
      <c r="T104" s="297"/>
      <c r="U104" s="297"/>
      <c r="V104" s="298"/>
      <c r="W104" s="37" t="s">
        <v>72</v>
      </c>
      <c r="X104" s="290">
        <f>IFERROR(SUMPRODUCT(X101:X102*H101:H102),"0")</f>
        <v>100.8</v>
      </c>
      <c r="Y104" s="290">
        <f>IFERROR(SUMPRODUCT(Y101:Y102*H101:H102),"0")</f>
        <v>100.8</v>
      </c>
      <c r="Z104" s="37"/>
      <c r="AA104" s="291"/>
      <c r="AB104" s="291"/>
      <c r="AC104" s="291"/>
    </row>
    <row r="105" spans="1:68" ht="16.5" hidden="1" customHeight="1" x14ac:dyDescent="0.25">
      <c r="A105" s="312" t="s">
        <v>176</v>
      </c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283"/>
      <c r="AB105" s="283"/>
      <c r="AC105" s="283"/>
    </row>
    <row r="106" spans="1:68" ht="14.25" hidden="1" customHeight="1" x14ac:dyDescent="0.25">
      <c r="A106" s="301" t="s">
        <v>62</v>
      </c>
      <c r="B106" s="302"/>
      <c r="C106" s="302"/>
      <c r="D106" s="302"/>
      <c r="E106" s="302"/>
      <c r="F106" s="302"/>
      <c r="G106" s="302"/>
      <c r="H106" s="302"/>
      <c r="I106" s="302"/>
      <c r="J106" s="302"/>
      <c r="K106" s="302"/>
      <c r="L106" s="302"/>
      <c r="M106" s="302"/>
      <c r="N106" s="302"/>
      <c r="O106" s="302"/>
      <c r="P106" s="302"/>
      <c r="Q106" s="302"/>
      <c r="R106" s="302"/>
      <c r="S106" s="302"/>
      <c r="T106" s="302"/>
      <c r="U106" s="302"/>
      <c r="V106" s="302"/>
      <c r="W106" s="302"/>
      <c r="X106" s="302"/>
      <c r="Y106" s="302"/>
      <c r="Z106" s="302"/>
      <c r="AA106" s="284"/>
      <c r="AB106" s="284"/>
      <c r="AC106" s="284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299">
        <v>4620207491157</v>
      </c>
      <c r="E107" s="300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06"/>
      <c r="R107" s="306"/>
      <c r="S107" s="306"/>
      <c r="T107" s="307"/>
      <c r="U107" s="34"/>
      <c r="V107" s="34"/>
      <c r="W107" s="35" t="s">
        <v>68</v>
      </c>
      <c r="X107" s="288">
        <v>24</v>
      </c>
      <c r="Y107" s="289">
        <f>IFERROR(IF(X107="","",X107),"")</f>
        <v>24</v>
      </c>
      <c r="Z107" s="36">
        <f>IFERROR(IF(X107="","",X107*0.0155),"")</f>
        <v>0.372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174.72</v>
      </c>
      <c r="BN107" s="67">
        <f>IFERROR(Y107*I107,"0")</f>
        <v>174.72</v>
      </c>
      <c r="BO107" s="67">
        <f>IFERROR(X107/J107,"0")</f>
        <v>0.2857142857142857</v>
      </c>
      <c r="BP107" s="67">
        <f>IFERROR(Y107/J107,"0")</f>
        <v>0.2857142857142857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299">
        <v>4607111039262</v>
      </c>
      <c r="E108" s="300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3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06"/>
      <c r="R108" s="306"/>
      <c r="S108" s="306"/>
      <c r="T108" s="307"/>
      <c r="U108" s="34"/>
      <c r="V108" s="34"/>
      <c r="W108" s="35" t="s">
        <v>68</v>
      </c>
      <c r="X108" s="288">
        <v>12</v>
      </c>
      <c r="Y108" s="289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80.635199999999998</v>
      </c>
      <c r="BN108" s="67">
        <f>IFERROR(Y108*I108,"0")</f>
        <v>80.635199999999998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299">
        <v>4607111039248</v>
      </c>
      <c r="E109" s="300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06"/>
      <c r="R109" s="306"/>
      <c r="S109" s="306"/>
      <c r="T109" s="307"/>
      <c r="U109" s="34"/>
      <c r="V109" s="34"/>
      <c r="W109" s="35" t="s">
        <v>68</v>
      </c>
      <c r="X109" s="288">
        <v>72</v>
      </c>
      <c r="Y109" s="289">
        <f>IFERROR(IF(X109="","",X109),"")</f>
        <v>72</v>
      </c>
      <c r="Z109" s="36">
        <f>IFERROR(IF(X109="","",X109*0.0155),"")</f>
        <v>1.1160000000000001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525.6</v>
      </c>
      <c r="BN109" s="67">
        <f>IFERROR(Y109*I109,"0")</f>
        <v>525.6</v>
      </c>
      <c r="BO109" s="67">
        <f>IFERROR(X109/J109,"0")</f>
        <v>0.8571428571428571</v>
      </c>
      <c r="BP109" s="67">
        <f>IFERROR(Y109/J109,"0")</f>
        <v>0.8571428571428571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299">
        <v>4607111039293</v>
      </c>
      <c r="E110" s="300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06"/>
      <c r="R110" s="306"/>
      <c r="S110" s="306"/>
      <c r="T110" s="307"/>
      <c r="U110" s="34"/>
      <c r="V110" s="34"/>
      <c r="W110" s="35" t="s">
        <v>68</v>
      </c>
      <c r="X110" s="288">
        <v>24</v>
      </c>
      <c r="Y110" s="289">
        <f>IFERROR(IF(X110="","",X110),"")</f>
        <v>24</v>
      </c>
      <c r="Z110" s="36">
        <f>IFERROR(IF(X110="","",X110*0.0155),"")</f>
        <v>0.372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161.2704</v>
      </c>
      <c r="BN110" s="67">
        <f>IFERROR(Y110*I110,"0")</f>
        <v>161.2704</v>
      </c>
      <c r="BO110" s="67">
        <f>IFERROR(X110/J110,"0")</f>
        <v>0.2857142857142857</v>
      </c>
      <c r="BP110" s="67">
        <f>IFERROR(Y110/J110,"0")</f>
        <v>0.2857142857142857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299">
        <v>4607111039279</v>
      </c>
      <c r="E111" s="300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06"/>
      <c r="R111" s="306"/>
      <c r="S111" s="306"/>
      <c r="T111" s="307"/>
      <c r="U111" s="34"/>
      <c r="V111" s="34"/>
      <c r="W111" s="35" t="s">
        <v>68</v>
      </c>
      <c r="X111" s="288">
        <v>36</v>
      </c>
      <c r="Y111" s="289">
        <f>IFERROR(IF(X111="","",X111),"")</f>
        <v>36</v>
      </c>
      <c r="Z111" s="36">
        <f>IFERROR(IF(X111="","",X111*0.0155),"")</f>
        <v>0.55800000000000005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262.8</v>
      </c>
      <c r="BN111" s="67">
        <f>IFERROR(Y111*I111,"0")</f>
        <v>262.8</v>
      </c>
      <c r="BO111" s="67">
        <f>IFERROR(X111/J111,"0")</f>
        <v>0.42857142857142855</v>
      </c>
      <c r="BP111" s="67">
        <f>IFERROR(Y111/J111,"0")</f>
        <v>0.42857142857142855</v>
      </c>
    </row>
    <row r="112" spans="1:68" x14ac:dyDescent="0.2">
      <c r="A112" s="303"/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4"/>
      <c r="P112" s="296" t="s">
        <v>71</v>
      </c>
      <c r="Q112" s="297"/>
      <c r="R112" s="297"/>
      <c r="S112" s="297"/>
      <c r="T112" s="297"/>
      <c r="U112" s="297"/>
      <c r="V112" s="298"/>
      <c r="W112" s="37" t="s">
        <v>68</v>
      </c>
      <c r="X112" s="290">
        <f>IFERROR(SUM(X107:X111),"0")</f>
        <v>168</v>
      </c>
      <c r="Y112" s="290">
        <f>IFERROR(SUM(Y107:Y111),"0")</f>
        <v>168</v>
      </c>
      <c r="Z112" s="290">
        <f>IFERROR(IF(Z107="",0,Z107),"0")+IFERROR(IF(Z108="",0,Z108),"0")+IFERROR(IF(Z109="",0,Z109),"0")+IFERROR(IF(Z110="",0,Z110),"0")+IFERROR(IF(Z111="",0,Z111),"0")</f>
        <v>2.6040000000000001</v>
      </c>
      <c r="AA112" s="291"/>
      <c r="AB112" s="291"/>
      <c r="AC112" s="291"/>
    </row>
    <row r="113" spans="1:68" x14ac:dyDescent="0.2">
      <c r="A113" s="302"/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4"/>
      <c r="P113" s="296" t="s">
        <v>71</v>
      </c>
      <c r="Q113" s="297"/>
      <c r="R113" s="297"/>
      <c r="S113" s="297"/>
      <c r="T113" s="297"/>
      <c r="U113" s="297"/>
      <c r="V113" s="298"/>
      <c r="W113" s="37" t="s">
        <v>72</v>
      </c>
      <c r="X113" s="290">
        <f>IFERROR(SUMPRODUCT(X107:X111*H107:H111),"0")</f>
        <v>1154.4000000000001</v>
      </c>
      <c r="Y113" s="290">
        <f>IFERROR(SUMPRODUCT(Y107:Y111*H107:H111),"0")</f>
        <v>1154.4000000000001</v>
      </c>
      <c r="Z113" s="37"/>
      <c r="AA113" s="291"/>
      <c r="AB113" s="291"/>
      <c r="AC113" s="291"/>
    </row>
    <row r="114" spans="1:68" ht="14.25" hidden="1" customHeight="1" x14ac:dyDescent="0.25">
      <c r="A114" s="301" t="s">
        <v>121</v>
      </c>
      <c r="B114" s="302"/>
      <c r="C114" s="302"/>
      <c r="D114" s="302"/>
      <c r="E114" s="302"/>
      <c r="F114" s="302"/>
      <c r="G114" s="302"/>
      <c r="H114" s="302"/>
      <c r="I114" s="302"/>
      <c r="J114" s="302"/>
      <c r="K114" s="302"/>
      <c r="L114" s="302"/>
      <c r="M114" s="302"/>
      <c r="N114" s="302"/>
      <c r="O114" s="302"/>
      <c r="P114" s="302"/>
      <c r="Q114" s="302"/>
      <c r="R114" s="302"/>
      <c r="S114" s="302"/>
      <c r="T114" s="302"/>
      <c r="U114" s="302"/>
      <c r="V114" s="302"/>
      <c r="W114" s="302"/>
      <c r="X114" s="302"/>
      <c r="Y114" s="302"/>
      <c r="Z114" s="302"/>
      <c r="AA114" s="284"/>
      <c r="AB114" s="284"/>
      <c r="AC114" s="284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299">
        <v>4620207490983</v>
      </c>
      <c r="E115" s="300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1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06"/>
      <c r="R115" s="306"/>
      <c r="S115" s="306"/>
      <c r="T115" s="307"/>
      <c r="U115" s="34"/>
      <c r="V115" s="34"/>
      <c r="W115" s="35" t="s">
        <v>68</v>
      </c>
      <c r="X115" s="288">
        <v>70</v>
      </c>
      <c r="Y115" s="289">
        <f>IFERROR(IF(X115="","",X115),"")</f>
        <v>70</v>
      </c>
      <c r="Z115" s="36">
        <f>IFERROR(IF(X115="","",X115*0.01788),"")</f>
        <v>1.2516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234.05199999999999</v>
      </c>
      <c r="BN115" s="67">
        <f>IFERROR(Y115*I115,"0")</f>
        <v>234.05199999999999</v>
      </c>
      <c r="BO115" s="67">
        <f>IFERROR(X115/J115,"0")</f>
        <v>1</v>
      </c>
      <c r="BP115" s="67">
        <f>IFERROR(Y115/J115,"0")</f>
        <v>1</v>
      </c>
    </row>
    <row r="116" spans="1:68" x14ac:dyDescent="0.2">
      <c r="A116" s="303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4"/>
      <c r="P116" s="296" t="s">
        <v>71</v>
      </c>
      <c r="Q116" s="297"/>
      <c r="R116" s="297"/>
      <c r="S116" s="297"/>
      <c r="T116" s="297"/>
      <c r="U116" s="297"/>
      <c r="V116" s="298"/>
      <c r="W116" s="37" t="s">
        <v>68</v>
      </c>
      <c r="X116" s="290">
        <f>IFERROR(SUM(X115:X115),"0")</f>
        <v>70</v>
      </c>
      <c r="Y116" s="290">
        <f>IFERROR(SUM(Y115:Y115),"0")</f>
        <v>70</v>
      </c>
      <c r="Z116" s="290">
        <f>IFERROR(IF(Z115="",0,Z115),"0")</f>
        <v>1.2516</v>
      </c>
      <c r="AA116" s="291"/>
      <c r="AB116" s="291"/>
      <c r="AC116" s="291"/>
    </row>
    <row r="117" spans="1:68" x14ac:dyDescent="0.2">
      <c r="A117" s="302"/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4"/>
      <c r="P117" s="296" t="s">
        <v>71</v>
      </c>
      <c r="Q117" s="297"/>
      <c r="R117" s="297"/>
      <c r="S117" s="297"/>
      <c r="T117" s="297"/>
      <c r="U117" s="297"/>
      <c r="V117" s="298"/>
      <c r="W117" s="37" t="s">
        <v>72</v>
      </c>
      <c r="X117" s="290">
        <f>IFERROR(SUMPRODUCT(X115:X115*H115:H115),"0")</f>
        <v>184.8</v>
      </c>
      <c r="Y117" s="290">
        <f>IFERROR(SUMPRODUCT(Y115:Y115*H115:H115),"0")</f>
        <v>184.8</v>
      </c>
      <c r="Z117" s="37"/>
      <c r="AA117" s="291"/>
      <c r="AB117" s="291"/>
      <c r="AC117" s="291"/>
    </row>
    <row r="118" spans="1:68" ht="14.25" hidden="1" customHeight="1" x14ac:dyDescent="0.25">
      <c r="A118" s="301" t="s">
        <v>191</v>
      </c>
      <c r="B118" s="302"/>
      <c r="C118" s="302"/>
      <c r="D118" s="302"/>
      <c r="E118" s="302"/>
      <c r="F118" s="302"/>
      <c r="G118" s="302"/>
      <c r="H118" s="302"/>
      <c r="I118" s="302"/>
      <c r="J118" s="302"/>
      <c r="K118" s="302"/>
      <c r="L118" s="302"/>
      <c r="M118" s="302"/>
      <c r="N118" s="302"/>
      <c r="O118" s="302"/>
      <c r="P118" s="302"/>
      <c r="Q118" s="302"/>
      <c r="R118" s="302"/>
      <c r="S118" s="302"/>
      <c r="T118" s="302"/>
      <c r="U118" s="302"/>
      <c r="V118" s="302"/>
      <c r="W118" s="302"/>
      <c r="X118" s="302"/>
      <c r="Y118" s="302"/>
      <c r="Z118" s="302"/>
      <c r="AA118" s="284"/>
      <c r="AB118" s="284"/>
      <c r="AC118" s="284"/>
    </row>
    <row r="119" spans="1:68" ht="27" hidden="1" customHeight="1" x14ac:dyDescent="0.25">
      <c r="A119" s="54" t="s">
        <v>192</v>
      </c>
      <c r="B119" s="54" t="s">
        <v>193</v>
      </c>
      <c r="C119" s="31">
        <v>4301071094</v>
      </c>
      <c r="D119" s="299">
        <v>4620207491140</v>
      </c>
      <c r="E119" s="300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87" t="s">
        <v>194</v>
      </c>
      <c r="Q119" s="306"/>
      <c r="R119" s="306"/>
      <c r="S119" s="306"/>
      <c r="T119" s="307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03"/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2"/>
      <c r="O120" s="304"/>
      <c r="P120" s="296" t="s">
        <v>71</v>
      </c>
      <c r="Q120" s="297"/>
      <c r="R120" s="297"/>
      <c r="S120" s="297"/>
      <c r="T120" s="297"/>
      <c r="U120" s="297"/>
      <c r="V120" s="298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hidden="1" x14ac:dyDescent="0.2">
      <c r="A121" s="302"/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4"/>
      <c r="P121" s="296" t="s">
        <v>71</v>
      </c>
      <c r="Q121" s="297"/>
      <c r="R121" s="297"/>
      <c r="S121" s="297"/>
      <c r="T121" s="297"/>
      <c r="U121" s="297"/>
      <c r="V121" s="298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hidden="1" customHeight="1" x14ac:dyDescent="0.25">
      <c r="A122" s="312" t="s">
        <v>196</v>
      </c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  <c r="M122" s="302"/>
      <c r="N122" s="302"/>
      <c r="O122" s="302"/>
      <c r="P122" s="302"/>
      <c r="Q122" s="302"/>
      <c r="R122" s="302"/>
      <c r="S122" s="302"/>
      <c r="T122" s="302"/>
      <c r="U122" s="302"/>
      <c r="V122" s="302"/>
      <c r="W122" s="302"/>
      <c r="X122" s="302"/>
      <c r="Y122" s="302"/>
      <c r="Z122" s="302"/>
      <c r="AA122" s="283"/>
      <c r="AB122" s="283"/>
      <c r="AC122" s="283"/>
    </row>
    <row r="123" spans="1:68" ht="14.25" hidden="1" customHeight="1" x14ac:dyDescent="0.25">
      <c r="A123" s="301" t="s">
        <v>121</v>
      </c>
      <c r="B123" s="302"/>
      <c r="C123" s="302"/>
      <c r="D123" s="302"/>
      <c r="E123" s="302"/>
      <c r="F123" s="302"/>
      <c r="G123" s="302"/>
      <c r="H123" s="302"/>
      <c r="I123" s="302"/>
      <c r="J123" s="302"/>
      <c r="K123" s="302"/>
      <c r="L123" s="302"/>
      <c r="M123" s="302"/>
      <c r="N123" s="302"/>
      <c r="O123" s="302"/>
      <c r="P123" s="302"/>
      <c r="Q123" s="302"/>
      <c r="R123" s="302"/>
      <c r="S123" s="302"/>
      <c r="T123" s="302"/>
      <c r="U123" s="302"/>
      <c r="V123" s="302"/>
      <c r="W123" s="302"/>
      <c r="X123" s="302"/>
      <c r="Y123" s="302"/>
      <c r="Z123" s="302"/>
      <c r="AA123" s="284"/>
      <c r="AB123" s="284"/>
      <c r="AC123" s="284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299">
        <v>4607111034014</v>
      </c>
      <c r="E124" s="300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06"/>
      <c r="R124" s="306"/>
      <c r="S124" s="306"/>
      <c r="T124" s="307"/>
      <c r="U124" s="34"/>
      <c r="V124" s="34"/>
      <c r="W124" s="35" t="s">
        <v>68</v>
      </c>
      <c r="X124" s="288">
        <v>224</v>
      </c>
      <c r="Y124" s="289">
        <f>IFERROR(IF(X124="","",X124),"")</f>
        <v>224</v>
      </c>
      <c r="Z124" s="36">
        <f>IFERROR(IF(X124="","",X124*0.01788),"")</f>
        <v>4.0051199999999998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829.60639999999989</v>
      </c>
      <c r="BN124" s="67">
        <f>IFERROR(Y124*I124,"0")</f>
        <v>829.60639999999989</v>
      </c>
      <c r="BO124" s="67">
        <f>IFERROR(X124/J124,"0")</f>
        <v>3.2</v>
      </c>
      <c r="BP124" s="67">
        <f>IFERROR(Y124/J124,"0")</f>
        <v>3.2</v>
      </c>
    </row>
    <row r="125" spans="1:68" ht="27" customHeight="1" x14ac:dyDescent="0.25">
      <c r="A125" s="54" t="s">
        <v>200</v>
      </c>
      <c r="B125" s="54" t="s">
        <v>201</v>
      </c>
      <c r="C125" s="31">
        <v>4301135532</v>
      </c>
      <c r="D125" s="299">
        <v>4607111033994</v>
      </c>
      <c r="E125" s="300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06"/>
      <c r="R125" s="306"/>
      <c r="S125" s="306"/>
      <c r="T125" s="307"/>
      <c r="U125" s="34"/>
      <c r="V125" s="34"/>
      <c r="W125" s="35" t="s">
        <v>68</v>
      </c>
      <c r="X125" s="288">
        <v>154</v>
      </c>
      <c r="Y125" s="289">
        <f>IFERROR(IF(X125="","",X125),"")</f>
        <v>154</v>
      </c>
      <c r="Z125" s="36">
        <f>IFERROR(IF(X125="","",X125*0.01788),"")</f>
        <v>2.75352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570.35439999999994</v>
      </c>
      <c r="BN125" s="67">
        <f>IFERROR(Y125*I125,"0")</f>
        <v>570.35439999999994</v>
      </c>
      <c r="BO125" s="67">
        <f>IFERROR(X125/J125,"0")</f>
        <v>2.2000000000000002</v>
      </c>
      <c r="BP125" s="67">
        <f>IFERROR(Y125/J125,"0")</f>
        <v>2.2000000000000002</v>
      </c>
    </row>
    <row r="126" spans="1:68" x14ac:dyDescent="0.2">
      <c r="A126" s="303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4"/>
      <c r="P126" s="296" t="s">
        <v>71</v>
      </c>
      <c r="Q126" s="297"/>
      <c r="R126" s="297"/>
      <c r="S126" s="297"/>
      <c r="T126" s="297"/>
      <c r="U126" s="297"/>
      <c r="V126" s="298"/>
      <c r="W126" s="37" t="s">
        <v>68</v>
      </c>
      <c r="X126" s="290">
        <f>IFERROR(SUM(X124:X125),"0")</f>
        <v>378</v>
      </c>
      <c r="Y126" s="290">
        <f>IFERROR(SUM(Y124:Y125),"0")</f>
        <v>378</v>
      </c>
      <c r="Z126" s="290">
        <f>IFERROR(IF(Z124="",0,Z124),"0")+IFERROR(IF(Z125="",0,Z125),"0")</f>
        <v>6.7586399999999998</v>
      </c>
      <c r="AA126" s="291"/>
      <c r="AB126" s="291"/>
      <c r="AC126" s="291"/>
    </row>
    <row r="127" spans="1:68" x14ac:dyDescent="0.2">
      <c r="A127" s="302"/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4"/>
      <c r="P127" s="296" t="s">
        <v>71</v>
      </c>
      <c r="Q127" s="297"/>
      <c r="R127" s="297"/>
      <c r="S127" s="297"/>
      <c r="T127" s="297"/>
      <c r="U127" s="297"/>
      <c r="V127" s="298"/>
      <c r="W127" s="37" t="s">
        <v>72</v>
      </c>
      <c r="X127" s="290">
        <f>IFERROR(SUMPRODUCT(X124:X125*H124:H125),"0")</f>
        <v>1134</v>
      </c>
      <c r="Y127" s="290">
        <f>IFERROR(SUMPRODUCT(Y124:Y125*H124:H125),"0")</f>
        <v>1134</v>
      </c>
      <c r="Z127" s="37"/>
      <c r="AA127" s="291"/>
      <c r="AB127" s="291"/>
      <c r="AC127" s="291"/>
    </row>
    <row r="128" spans="1:68" ht="16.5" hidden="1" customHeight="1" x14ac:dyDescent="0.25">
      <c r="A128" s="312" t="s">
        <v>202</v>
      </c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  <c r="U128" s="302"/>
      <c r="V128" s="302"/>
      <c r="W128" s="302"/>
      <c r="X128" s="302"/>
      <c r="Y128" s="302"/>
      <c r="Z128" s="302"/>
      <c r="AA128" s="283"/>
      <c r="AB128" s="283"/>
      <c r="AC128" s="283"/>
    </row>
    <row r="129" spans="1:68" ht="14.25" hidden="1" customHeight="1" x14ac:dyDescent="0.25">
      <c r="A129" s="301" t="s">
        <v>121</v>
      </c>
      <c r="B129" s="302"/>
      <c r="C129" s="302"/>
      <c r="D129" s="302"/>
      <c r="E129" s="302"/>
      <c r="F129" s="302"/>
      <c r="G129" s="302"/>
      <c r="H129" s="302"/>
      <c r="I129" s="302"/>
      <c r="J129" s="302"/>
      <c r="K129" s="302"/>
      <c r="L129" s="302"/>
      <c r="M129" s="302"/>
      <c r="N129" s="302"/>
      <c r="O129" s="302"/>
      <c r="P129" s="302"/>
      <c r="Q129" s="302"/>
      <c r="R129" s="302"/>
      <c r="S129" s="302"/>
      <c r="T129" s="302"/>
      <c r="U129" s="302"/>
      <c r="V129" s="302"/>
      <c r="W129" s="302"/>
      <c r="X129" s="302"/>
      <c r="Y129" s="302"/>
      <c r="Z129" s="302"/>
      <c r="AA129" s="284"/>
      <c r="AB129" s="284"/>
      <c r="AC129" s="284"/>
    </row>
    <row r="130" spans="1:68" ht="27" hidden="1" customHeight="1" x14ac:dyDescent="0.25">
      <c r="A130" s="54" t="s">
        <v>203</v>
      </c>
      <c r="B130" s="54" t="s">
        <v>204</v>
      </c>
      <c r="C130" s="31">
        <v>4301135549</v>
      </c>
      <c r="D130" s="299">
        <v>4607111039095</v>
      </c>
      <c r="E130" s="300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06"/>
      <c r="R130" s="306"/>
      <c r="S130" s="306"/>
      <c r="T130" s="307"/>
      <c r="U130" s="34"/>
      <c r="V130" s="34"/>
      <c r="W130" s="35" t="s">
        <v>68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299">
        <v>4607111034199</v>
      </c>
      <c r="E131" s="300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5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06"/>
      <c r="R131" s="306"/>
      <c r="S131" s="306"/>
      <c r="T131" s="307"/>
      <c r="U131" s="34"/>
      <c r="V131" s="34"/>
      <c r="W131" s="35" t="s">
        <v>68</v>
      </c>
      <c r="X131" s="288">
        <v>126</v>
      </c>
      <c r="Y131" s="289">
        <f>IFERROR(IF(X131="","",X131),"")</f>
        <v>126</v>
      </c>
      <c r="Z131" s="36">
        <f>IFERROR(IF(X131="","",X131*0.01788),"")</f>
        <v>2.2528800000000002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466.65359999999998</v>
      </c>
      <c r="BN131" s="67">
        <f>IFERROR(Y131*I131,"0")</f>
        <v>466.65359999999998</v>
      </c>
      <c r="BO131" s="67">
        <f>IFERROR(X131/J131,"0")</f>
        <v>1.8</v>
      </c>
      <c r="BP131" s="67">
        <f>IFERROR(Y131/J131,"0")</f>
        <v>1.8</v>
      </c>
    </row>
    <row r="132" spans="1:68" x14ac:dyDescent="0.2">
      <c r="A132" s="303"/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4"/>
      <c r="P132" s="296" t="s">
        <v>71</v>
      </c>
      <c r="Q132" s="297"/>
      <c r="R132" s="297"/>
      <c r="S132" s="297"/>
      <c r="T132" s="297"/>
      <c r="U132" s="297"/>
      <c r="V132" s="298"/>
      <c r="W132" s="37" t="s">
        <v>68</v>
      </c>
      <c r="X132" s="290">
        <f>IFERROR(SUM(X130:X131),"0")</f>
        <v>126</v>
      </c>
      <c r="Y132" s="290">
        <f>IFERROR(SUM(Y130:Y131),"0")</f>
        <v>126</v>
      </c>
      <c r="Z132" s="290">
        <f>IFERROR(IF(Z130="",0,Z130),"0")+IFERROR(IF(Z131="",0,Z131),"0")</f>
        <v>2.2528800000000002</v>
      </c>
      <c r="AA132" s="291"/>
      <c r="AB132" s="291"/>
      <c r="AC132" s="291"/>
    </row>
    <row r="133" spans="1:68" x14ac:dyDescent="0.2">
      <c r="A133" s="302"/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4"/>
      <c r="P133" s="296" t="s">
        <v>71</v>
      </c>
      <c r="Q133" s="297"/>
      <c r="R133" s="297"/>
      <c r="S133" s="297"/>
      <c r="T133" s="297"/>
      <c r="U133" s="297"/>
      <c r="V133" s="298"/>
      <c r="W133" s="37" t="s">
        <v>72</v>
      </c>
      <c r="X133" s="290">
        <f>IFERROR(SUMPRODUCT(X130:X131*H130:H131),"0")</f>
        <v>378</v>
      </c>
      <c r="Y133" s="290">
        <f>IFERROR(SUMPRODUCT(Y130:Y131*H130:H131),"0")</f>
        <v>378</v>
      </c>
      <c r="Z133" s="37"/>
      <c r="AA133" s="291"/>
      <c r="AB133" s="291"/>
      <c r="AC133" s="291"/>
    </row>
    <row r="134" spans="1:68" ht="16.5" hidden="1" customHeight="1" x14ac:dyDescent="0.25">
      <c r="A134" s="312" t="s">
        <v>209</v>
      </c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  <c r="AA134" s="283"/>
      <c r="AB134" s="283"/>
      <c r="AC134" s="283"/>
    </row>
    <row r="135" spans="1:68" ht="14.25" hidden="1" customHeight="1" x14ac:dyDescent="0.25">
      <c r="A135" s="301" t="s">
        <v>121</v>
      </c>
      <c r="B135" s="302"/>
      <c r="C135" s="302"/>
      <c r="D135" s="302"/>
      <c r="E135" s="302"/>
      <c r="F135" s="302"/>
      <c r="G135" s="302"/>
      <c r="H135" s="302"/>
      <c r="I135" s="302"/>
      <c r="J135" s="302"/>
      <c r="K135" s="302"/>
      <c r="L135" s="302"/>
      <c r="M135" s="302"/>
      <c r="N135" s="302"/>
      <c r="O135" s="302"/>
      <c r="P135" s="302"/>
      <c r="Q135" s="302"/>
      <c r="R135" s="302"/>
      <c r="S135" s="302"/>
      <c r="T135" s="302"/>
      <c r="U135" s="302"/>
      <c r="V135" s="302"/>
      <c r="W135" s="302"/>
      <c r="X135" s="302"/>
      <c r="Y135" s="302"/>
      <c r="Z135" s="302"/>
      <c r="AA135" s="284"/>
      <c r="AB135" s="284"/>
      <c r="AC135" s="284"/>
    </row>
    <row r="136" spans="1:68" ht="27" customHeight="1" x14ac:dyDescent="0.25">
      <c r="A136" s="54" t="s">
        <v>210</v>
      </c>
      <c r="B136" s="54" t="s">
        <v>211</v>
      </c>
      <c r="C136" s="31">
        <v>4301135753</v>
      </c>
      <c r="D136" s="299">
        <v>4620207490914</v>
      </c>
      <c r="E136" s="300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6" t="s">
        <v>212</v>
      </c>
      <c r="Q136" s="306"/>
      <c r="R136" s="306"/>
      <c r="S136" s="306"/>
      <c r="T136" s="307"/>
      <c r="U136" s="34"/>
      <c r="V136" s="34"/>
      <c r="W136" s="35" t="s">
        <v>68</v>
      </c>
      <c r="X136" s="288">
        <v>28</v>
      </c>
      <c r="Y136" s="289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hidden="1" customHeight="1" x14ac:dyDescent="0.25">
      <c r="A137" s="54" t="s">
        <v>213</v>
      </c>
      <c r="B137" s="54" t="s">
        <v>214</v>
      </c>
      <c r="C137" s="31">
        <v>4301135778</v>
      </c>
      <c r="D137" s="299">
        <v>4620207490853</v>
      </c>
      <c r="E137" s="300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93" t="s">
        <v>215</v>
      </c>
      <c r="Q137" s="306"/>
      <c r="R137" s="306"/>
      <c r="S137" s="306"/>
      <c r="T137" s="307"/>
      <c r="U137" s="34"/>
      <c r="V137" s="34"/>
      <c r="W137" s="35" t="s">
        <v>68</v>
      </c>
      <c r="X137" s="288">
        <v>0</v>
      </c>
      <c r="Y137" s="289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03"/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4"/>
      <c r="P138" s="296" t="s">
        <v>71</v>
      </c>
      <c r="Q138" s="297"/>
      <c r="R138" s="297"/>
      <c r="S138" s="297"/>
      <c r="T138" s="297"/>
      <c r="U138" s="297"/>
      <c r="V138" s="298"/>
      <c r="W138" s="37" t="s">
        <v>68</v>
      </c>
      <c r="X138" s="290">
        <f>IFERROR(SUM(X136:X137),"0")</f>
        <v>28</v>
      </c>
      <c r="Y138" s="290">
        <f>IFERROR(SUM(Y136:Y137),"0")</f>
        <v>28</v>
      </c>
      <c r="Z138" s="290">
        <f>IFERROR(IF(Z136="",0,Z136),"0")+IFERROR(IF(Z137="",0,Z137),"0")</f>
        <v>0.50063999999999997</v>
      </c>
      <c r="AA138" s="291"/>
      <c r="AB138" s="291"/>
      <c r="AC138" s="291"/>
    </row>
    <row r="139" spans="1:68" x14ac:dyDescent="0.2">
      <c r="A139" s="302"/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4"/>
      <c r="P139" s="296" t="s">
        <v>71</v>
      </c>
      <c r="Q139" s="297"/>
      <c r="R139" s="297"/>
      <c r="S139" s="297"/>
      <c r="T139" s="297"/>
      <c r="U139" s="297"/>
      <c r="V139" s="298"/>
      <c r="W139" s="37" t="s">
        <v>72</v>
      </c>
      <c r="X139" s="290">
        <f>IFERROR(SUMPRODUCT(X136:X137*H136:H137),"0")</f>
        <v>67.2</v>
      </c>
      <c r="Y139" s="290">
        <f>IFERROR(SUMPRODUCT(Y136:Y137*H136:H137),"0")</f>
        <v>67.2</v>
      </c>
      <c r="Z139" s="37"/>
      <c r="AA139" s="291"/>
      <c r="AB139" s="291"/>
      <c r="AC139" s="291"/>
    </row>
    <row r="140" spans="1:68" ht="16.5" hidden="1" customHeight="1" x14ac:dyDescent="0.25">
      <c r="A140" s="312" t="s">
        <v>216</v>
      </c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  <c r="AA140" s="283"/>
      <c r="AB140" s="283"/>
      <c r="AC140" s="283"/>
    </row>
    <row r="141" spans="1:68" ht="14.25" hidden="1" customHeight="1" x14ac:dyDescent="0.25">
      <c r="A141" s="301" t="s">
        <v>121</v>
      </c>
      <c r="B141" s="302"/>
      <c r="C141" s="302"/>
      <c r="D141" s="302"/>
      <c r="E141" s="302"/>
      <c r="F141" s="302"/>
      <c r="G141" s="302"/>
      <c r="H141" s="302"/>
      <c r="I141" s="302"/>
      <c r="J141" s="302"/>
      <c r="K141" s="302"/>
      <c r="L141" s="302"/>
      <c r="M141" s="302"/>
      <c r="N141" s="302"/>
      <c r="O141" s="302"/>
      <c r="P141" s="302"/>
      <c r="Q141" s="302"/>
      <c r="R141" s="302"/>
      <c r="S141" s="302"/>
      <c r="T141" s="302"/>
      <c r="U141" s="302"/>
      <c r="V141" s="302"/>
      <c r="W141" s="302"/>
      <c r="X141" s="302"/>
      <c r="Y141" s="302"/>
      <c r="Z141" s="302"/>
      <c r="AA141" s="284"/>
      <c r="AB141" s="284"/>
      <c r="AC141" s="284"/>
    </row>
    <row r="142" spans="1:68" ht="27" hidden="1" customHeight="1" x14ac:dyDescent="0.25">
      <c r="A142" s="54" t="s">
        <v>217</v>
      </c>
      <c r="B142" s="54" t="s">
        <v>218</v>
      </c>
      <c r="C142" s="31">
        <v>4301135570</v>
      </c>
      <c r="D142" s="299">
        <v>4607111035806</v>
      </c>
      <c r="E142" s="300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8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06"/>
      <c r="R142" s="306"/>
      <c r="S142" s="306"/>
      <c r="T142" s="307"/>
      <c r="U142" s="34"/>
      <c r="V142" s="34"/>
      <c r="W142" s="35" t="s">
        <v>68</v>
      </c>
      <c r="X142" s="288">
        <v>0</v>
      </c>
      <c r="Y142" s="289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303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4"/>
      <c r="P143" s="296" t="s">
        <v>71</v>
      </c>
      <c r="Q143" s="297"/>
      <c r="R143" s="297"/>
      <c r="S143" s="297"/>
      <c r="T143" s="297"/>
      <c r="U143" s="297"/>
      <c r="V143" s="298"/>
      <c r="W143" s="37" t="s">
        <v>68</v>
      </c>
      <c r="X143" s="290">
        <f>IFERROR(SUM(X142:X142),"0")</f>
        <v>0</v>
      </c>
      <c r="Y143" s="290">
        <f>IFERROR(SUM(Y142:Y142),"0")</f>
        <v>0</v>
      </c>
      <c r="Z143" s="290">
        <f>IFERROR(IF(Z142="",0,Z142),"0")</f>
        <v>0</v>
      </c>
      <c r="AA143" s="291"/>
      <c r="AB143" s="291"/>
      <c r="AC143" s="291"/>
    </row>
    <row r="144" spans="1:68" hidden="1" x14ac:dyDescent="0.2">
      <c r="A144" s="302"/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4"/>
      <c r="P144" s="296" t="s">
        <v>71</v>
      </c>
      <c r="Q144" s="297"/>
      <c r="R144" s="297"/>
      <c r="S144" s="297"/>
      <c r="T144" s="297"/>
      <c r="U144" s="297"/>
      <c r="V144" s="298"/>
      <c r="W144" s="37" t="s">
        <v>72</v>
      </c>
      <c r="X144" s="290">
        <f>IFERROR(SUMPRODUCT(X142:X142*H142:H142),"0")</f>
        <v>0</v>
      </c>
      <c r="Y144" s="290">
        <f>IFERROR(SUMPRODUCT(Y142:Y142*H142:H142),"0")</f>
        <v>0</v>
      </c>
      <c r="Z144" s="37"/>
      <c r="AA144" s="291"/>
      <c r="AB144" s="291"/>
      <c r="AC144" s="291"/>
    </row>
    <row r="145" spans="1:68" ht="16.5" hidden="1" customHeight="1" x14ac:dyDescent="0.25">
      <c r="A145" s="312" t="s">
        <v>220</v>
      </c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  <c r="AA145" s="283"/>
      <c r="AB145" s="283"/>
      <c r="AC145" s="283"/>
    </row>
    <row r="146" spans="1:68" ht="14.25" hidden="1" customHeight="1" x14ac:dyDescent="0.25">
      <c r="A146" s="301" t="s">
        <v>121</v>
      </c>
      <c r="B146" s="302"/>
      <c r="C146" s="302"/>
      <c r="D146" s="302"/>
      <c r="E146" s="302"/>
      <c r="F146" s="302"/>
      <c r="G146" s="302"/>
      <c r="H146" s="302"/>
      <c r="I146" s="302"/>
      <c r="J146" s="302"/>
      <c r="K146" s="302"/>
      <c r="L146" s="302"/>
      <c r="M146" s="302"/>
      <c r="N146" s="302"/>
      <c r="O146" s="302"/>
      <c r="P146" s="302"/>
      <c r="Q146" s="302"/>
      <c r="R146" s="302"/>
      <c r="S146" s="302"/>
      <c r="T146" s="302"/>
      <c r="U146" s="302"/>
      <c r="V146" s="302"/>
      <c r="W146" s="302"/>
      <c r="X146" s="302"/>
      <c r="Y146" s="302"/>
      <c r="Z146" s="302"/>
      <c r="AA146" s="284"/>
      <c r="AB146" s="284"/>
      <c r="AC146" s="284"/>
    </row>
    <row r="147" spans="1:68" ht="16.5" hidden="1" customHeight="1" x14ac:dyDescent="0.25">
      <c r="A147" s="54" t="s">
        <v>221</v>
      </c>
      <c r="B147" s="54" t="s">
        <v>222</v>
      </c>
      <c r="C147" s="31">
        <v>4301135607</v>
      </c>
      <c r="D147" s="299">
        <v>4607111039613</v>
      </c>
      <c r="E147" s="300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2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06"/>
      <c r="R147" s="306"/>
      <c r="S147" s="306"/>
      <c r="T147" s="307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03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4"/>
      <c r="P148" s="296" t="s">
        <v>71</v>
      </c>
      <c r="Q148" s="297"/>
      <c r="R148" s="297"/>
      <c r="S148" s="297"/>
      <c r="T148" s="297"/>
      <c r="U148" s="297"/>
      <c r="V148" s="298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hidden="1" x14ac:dyDescent="0.2">
      <c r="A149" s="302"/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4"/>
      <c r="P149" s="296" t="s">
        <v>71</v>
      </c>
      <c r="Q149" s="297"/>
      <c r="R149" s="297"/>
      <c r="S149" s="297"/>
      <c r="T149" s="297"/>
      <c r="U149" s="297"/>
      <c r="V149" s="298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hidden="1" customHeight="1" x14ac:dyDescent="0.25">
      <c r="A150" s="312" t="s">
        <v>223</v>
      </c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  <c r="U150" s="302"/>
      <c r="V150" s="302"/>
      <c r="W150" s="302"/>
      <c r="X150" s="302"/>
      <c r="Y150" s="302"/>
      <c r="Z150" s="302"/>
      <c r="AA150" s="283"/>
      <c r="AB150" s="283"/>
      <c r="AC150" s="283"/>
    </row>
    <row r="151" spans="1:68" ht="14.25" hidden="1" customHeight="1" x14ac:dyDescent="0.25">
      <c r="A151" s="301" t="s">
        <v>191</v>
      </c>
      <c r="B151" s="302"/>
      <c r="C151" s="302"/>
      <c r="D151" s="302"/>
      <c r="E151" s="302"/>
      <c r="F151" s="302"/>
      <c r="G151" s="302"/>
      <c r="H151" s="302"/>
      <c r="I151" s="302"/>
      <c r="J151" s="302"/>
      <c r="K151" s="302"/>
      <c r="L151" s="302"/>
      <c r="M151" s="302"/>
      <c r="N151" s="302"/>
      <c r="O151" s="302"/>
      <c r="P151" s="302"/>
      <c r="Q151" s="302"/>
      <c r="R151" s="302"/>
      <c r="S151" s="302"/>
      <c r="T151" s="302"/>
      <c r="U151" s="302"/>
      <c r="V151" s="302"/>
      <c r="W151" s="302"/>
      <c r="X151" s="302"/>
      <c r="Y151" s="302"/>
      <c r="Z151" s="302"/>
      <c r="AA151" s="284"/>
      <c r="AB151" s="284"/>
      <c r="AC151" s="284"/>
    </row>
    <row r="152" spans="1:68" ht="27" hidden="1" customHeight="1" x14ac:dyDescent="0.25">
      <c r="A152" s="54" t="s">
        <v>224</v>
      </c>
      <c r="B152" s="54" t="s">
        <v>225</v>
      </c>
      <c r="C152" s="31">
        <v>4301135540</v>
      </c>
      <c r="D152" s="299">
        <v>4607111035646</v>
      </c>
      <c r="E152" s="300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1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06"/>
      <c r="R152" s="306"/>
      <c r="S152" s="306"/>
      <c r="T152" s="307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03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02"/>
      <c r="O153" s="304"/>
      <c r="P153" s="296" t="s">
        <v>71</v>
      </c>
      <c r="Q153" s="297"/>
      <c r="R153" s="297"/>
      <c r="S153" s="297"/>
      <c r="T153" s="297"/>
      <c r="U153" s="297"/>
      <c r="V153" s="298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hidden="1" x14ac:dyDescent="0.2">
      <c r="A154" s="302"/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4"/>
      <c r="P154" s="296" t="s">
        <v>71</v>
      </c>
      <c r="Q154" s="297"/>
      <c r="R154" s="297"/>
      <c r="S154" s="297"/>
      <c r="T154" s="297"/>
      <c r="U154" s="297"/>
      <c r="V154" s="298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hidden="1" customHeight="1" x14ac:dyDescent="0.25">
      <c r="A155" s="312" t="s">
        <v>228</v>
      </c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  <c r="AA155" s="283"/>
      <c r="AB155" s="283"/>
      <c r="AC155" s="283"/>
    </row>
    <row r="156" spans="1:68" ht="14.25" hidden="1" customHeight="1" x14ac:dyDescent="0.25">
      <c r="A156" s="301" t="s">
        <v>121</v>
      </c>
      <c r="B156" s="302"/>
      <c r="C156" s="302"/>
      <c r="D156" s="302"/>
      <c r="E156" s="302"/>
      <c r="F156" s="302"/>
      <c r="G156" s="302"/>
      <c r="H156" s="302"/>
      <c r="I156" s="302"/>
      <c r="J156" s="302"/>
      <c r="K156" s="302"/>
      <c r="L156" s="302"/>
      <c r="M156" s="302"/>
      <c r="N156" s="302"/>
      <c r="O156" s="302"/>
      <c r="P156" s="302"/>
      <c r="Q156" s="302"/>
      <c r="R156" s="302"/>
      <c r="S156" s="302"/>
      <c r="T156" s="302"/>
      <c r="U156" s="302"/>
      <c r="V156" s="302"/>
      <c r="W156" s="302"/>
      <c r="X156" s="302"/>
      <c r="Y156" s="302"/>
      <c r="Z156" s="302"/>
      <c r="AA156" s="284"/>
      <c r="AB156" s="284"/>
      <c r="AC156" s="284"/>
    </row>
    <row r="157" spans="1:68" ht="27" customHeight="1" x14ac:dyDescent="0.25">
      <c r="A157" s="54" t="s">
        <v>229</v>
      </c>
      <c r="B157" s="54" t="s">
        <v>230</v>
      </c>
      <c r="C157" s="31">
        <v>4301135591</v>
      </c>
      <c r="D157" s="299">
        <v>4607111036568</v>
      </c>
      <c r="E157" s="300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0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06"/>
      <c r="R157" s="306"/>
      <c r="S157" s="306"/>
      <c r="T157" s="307"/>
      <c r="U157" s="34"/>
      <c r="V157" s="34"/>
      <c r="W157" s="35" t="s">
        <v>68</v>
      </c>
      <c r="X157" s="288">
        <v>56</v>
      </c>
      <c r="Y157" s="289">
        <f>IFERROR(IF(X157="","",X157),"")</f>
        <v>56</v>
      </c>
      <c r="Z157" s="36">
        <f>IFERROR(IF(X157="","",X157*0.00941),"")</f>
        <v>0.52695999999999998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117.70079999999999</v>
      </c>
      <c r="BN157" s="67">
        <f>IFERROR(Y157*I157,"0")</f>
        <v>117.70079999999999</v>
      </c>
      <c r="BO157" s="67">
        <f>IFERROR(X157/J157,"0")</f>
        <v>0.4</v>
      </c>
      <c r="BP157" s="67">
        <f>IFERROR(Y157/J157,"0")</f>
        <v>0.4</v>
      </c>
    </row>
    <row r="158" spans="1:68" x14ac:dyDescent="0.2">
      <c r="A158" s="303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4"/>
      <c r="P158" s="296" t="s">
        <v>71</v>
      </c>
      <c r="Q158" s="297"/>
      <c r="R158" s="297"/>
      <c r="S158" s="297"/>
      <c r="T158" s="297"/>
      <c r="U158" s="297"/>
      <c r="V158" s="298"/>
      <c r="W158" s="37" t="s">
        <v>68</v>
      </c>
      <c r="X158" s="290">
        <f>IFERROR(SUM(X157:X157),"0")</f>
        <v>56</v>
      </c>
      <c r="Y158" s="290">
        <f>IFERROR(SUM(Y157:Y157),"0")</f>
        <v>56</v>
      </c>
      <c r="Z158" s="290">
        <f>IFERROR(IF(Z157="",0,Z157),"0")</f>
        <v>0.52695999999999998</v>
      </c>
      <c r="AA158" s="291"/>
      <c r="AB158" s="291"/>
      <c r="AC158" s="291"/>
    </row>
    <row r="159" spans="1:68" x14ac:dyDescent="0.2">
      <c r="A159" s="302"/>
      <c r="B159" s="302"/>
      <c r="C159" s="302"/>
      <c r="D159" s="302"/>
      <c r="E159" s="302"/>
      <c r="F159" s="302"/>
      <c r="G159" s="302"/>
      <c r="H159" s="302"/>
      <c r="I159" s="302"/>
      <c r="J159" s="302"/>
      <c r="K159" s="302"/>
      <c r="L159" s="302"/>
      <c r="M159" s="302"/>
      <c r="N159" s="302"/>
      <c r="O159" s="304"/>
      <c r="P159" s="296" t="s">
        <v>71</v>
      </c>
      <c r="Q159" s="297"/>
      <c r="R159" s="297"/>
      <c r="S159" s="297"/>
      <c r="T159" s="297"/>
      <c r="U159" s="297"/>
      <c r="V159" s="298"/>
      <c r="W159" s="37" t="s">
        <v>72</v>
      </c>
      <c r="X159" s="290">
        <f>IFERROR(SUMPRODUCT(X157:X157*H157:H157),"0")</f>
        <v>94.08</v>
      </c>
      <c r="Y159" s="290">
        <f>IFERROR(SUMPRODUCT(Y157:Y157*H157:H157),"0")</f>
        <v>94.08</v>
      </c>
      <c r="Z159" s="37"/>
      <c r="AA159" s="291"/>
      <c r="AB159" s="291"/>
      <c r="AC159" s="291"/>
    </row>
    <row r="160" spans="1:68" ht="27.75" hidden="1" customHeight="1" x14ac:dyDescent="0.2">
      <c r="A160" s="351" t="s">
        <v>232</v>
      </c>
      <c r="B160" s="352"/>
      <c r="C160" s="352"/>
      <c r="D160" s="352"/>
      <c r="E160" s="352"/>
      <c r="F160" s="352"/>
      <c r="G160" s="352"/>
      <c r="H160" s="352"/>
      <c r="I160" s="352"/>
      <c r="J160" s="352"/>
      <c r="K160" s="352"/>
      <c r="L160" s="352"/>
      <c r="M160" s="352"/>
      <c r="N160" s="352"/>
      <c r="O160" s="352"/>
      <c r="P160" s="352"/>
      <c r="Q160" s="352"/>
      <c r="R160" s="352"/>
      <c r="S160" s="352"/>
      <c r="T160" s="352"/>
      <c r="U160" s="352"/>
      <c r="V160" s="352"/>
      <c r="W160" s="352"/>
      <c r="X160" s="352"/>
      <c r="Y160" s="352"/>
      <c r="Z160" s="352"/>
      <c r="AA160" s="48"/>
      <c r="AB160" s="48"/>
      <c r="AC160" s="48"/>
    </row>
    <row r="161" spans="1:68" ht="16.5" hidden="1" customHeight="1" x14ac:dyDescent="0.25">
      <c r="A161" s="312" t="s">
        <v>233</v>
      </c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  <c r="X161" s="302"/>
      <c r="Y161" s="302"/>
      <c r="Z161" s="302"/>
      <c r="AA161" s="283"/>
      <c r="AB161" s="283"/>
      <c r="AC161" s="283"/>
    </row>
    <row r="162" spans="1:68" ht="14.25" hidden="1" customHeight="1" x14ac:dyDescent="0.25">
      <c r="A162" s="301" t="s">
        <v>62</v>
      </c>
      <c r="B162" s="302"/>
      <c r="C162" s="302"/>
      <c r="D162" s="302"/>
      <c r="E162" s="302"/>
      <c r="F162" s="302"/>
      <c r="G162" s="302"/>
      <c r="H162" s="302"/>
      <c r="I162" s="302"/>
      <c r="J162" s="302"/>
      <c r="K162" s="302"/>
      <c r="L162" s="302"/>
      <c r="M162" s="302"/>
      <c r="N162" s="302"/>
      <c r="O162" s="302"/>
      <c r="P162" s="302"/>
      <c r="Q162" s="302"/>
      <c r="R162" s="302"/>
      <c r="S162" s="302"/>
      <c r="T162" s="302"/>
      <c r="U162" s="302"/>
      <c r="V162" s="302"/>
      <c r="W162" s="302"/>
      <c r="X162" s="302"/>
      <c r="Y162" s="302"/>
      <c r="Z162" s="302"/>
      <c r="AA162" s="284"/>
      <c r="AB162" s="284"/>
      <c r="AC162" s="284"/>
    </row>
    <row r="163" spans="1:68" ht="16.5" hidden="1" customHeight="1" x14ac:dyDescent="0.25">
      <c r="A163" s="54" t="s">
        <v>234</v>
      </c>
      <c r="B163" s="54" t="s">
        <v>235</v>
      </c>
      <c r="C163" s="31">
        <v>4301071062</v>
      </c>
      <c r="D163" s="299">
        <v>4607111036384</v>
      </c>
      <c r="E163" s="300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413" t="s">
        <v>236</v>
      </c>
      <c r="Q163" s="306"/>
      <c r="R163" s="306"/>
      <c r="S163" s="306"/>
      <c r="T163" s="307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299">
        <v>4607111036216</v>
      </c>
      <c r="E164" s="300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4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06"/>
      <c r="R164" s="306"/>
      <c r="S164" s="306"/>
      <c r="T164" s="307"/>
      <c r="U164" s="34"/>
      <c r="V164" s="34"/>
      <c r="W164" s="35" t="s">
        <v>68</v>
      </c>
      <c r="X164" s="288">
        <v>144</v>
      </c>
      <c r="Y164" s="289">
        <f>IFERROR(IF(X164="","",X164),"")</f>
        <v>144</v>
      </c>
      <c r="Z164" s="36">
        <f>IFERROR(IF(X164="","",X164*0.00866),"")</f>
        <v>1.2470399999999999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750.70079999999996</v>
      </c>
      <c r="BN164" s="67">
        <f>IFERROR(Y164*I164,"0")</f>
        <v>750.70079999999996</v>
      </c>
      <c r="BO164" s="67">
        <f>IFERROR(X164/J164,"0")</f>
        <v>1</v>
      </c>
      <c r="BP164" s="67">
        <f>IFERROR(Y164/J164,"0")</f>
        <v>1</v>
      </c>
    </row>
    <row r="165" spans="1:68" x14ac:dyDescent="0.2">
      <c r="A165" s="303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  <c r="M165" s="302"/>
      <c r="N165" s="302"/>
      <c r="O165" s="304"/>
      <c r="P165" s="296" t="s">
        <v>71</v>
      </c>
      <c r="Q165" s="297"/>
      <c r="R165" s="297"/>
      <c r="S165" s="297"/>
      <c r="T165" s="297"/>
      <c r="U165" s="297"/>
      <c r="V165" s="298"/>
      <c r="W165" s="37" t="s">
        <v>68</v>
      </c>
      <c r="X165" s="290">
        <f>IFERROR(SUM(X163:X164),"0")</f>
        <v>144</v>
      </c>
      <c r="Y165" s="290">
        <f>IFERROR(SUM(Y163:Y164),"0")</f>
        <v>144</v>
      </c>
      <c r="Z165" s="290">
        <f>IFERROR(IF(Z163="",0,Z163),"0")+IFERROR(IF(Z164="",0,Z164),"0")</f>
        <v>1.2470399999999999</v>
      </c>
      <c r="AA165" s="291"/>
      <c r="AB165" s="291"/>
      <c r="AC165" s="291"/>
    </row>
    <row r="166" spans="1:68" x14ac:dyDescent="0.2">
      <c r="A166" s="302"/>
      <c r="B166" s="302"/>
      <c r="C166" s="302"/>
      <c r="D166" s="302"/>
      <c r="E166" s="302"/>
      <c r="F166" s="302"/>
      <c r="G166" s="302"/>
      <c r="H166" s="302"/>
      <c r="I166" s="302"/>
      <c r="J166" s="302"/>
      <c r="K166" s="302"/>
      <c r="L166" s="302"/>
      <c r="M166" s="302"/>
      <c r="N166" s="302"/>
      <c r="O166" s="304"/>
      <c r="P166" s="296" t="s">
        <v>71</v>
      </c>
      <c r="Q166" s="297"/>
      <c r="R166" s="297"/>
      <c r="S166" s="297"/>
      <c r="T166" s="297"/>
      <c r="U166" s="297"/>
      <c r="V166" s="298"/>
      <c r="W166" s="37" t="s">
        <v>72</v>
      </c>
      <c r="X166" s="290">
        <f>IFERROR(SUMPRODUCT(X163:X164*H163:H164),"0")</f>
        <v>720</v>
      </c>
      <c r="Y166" s="290">
        <f>IFERROR(SUMPRODUCT(Y163:Y164*H163:H164),"0")</f>
        <v>720</v>
      </c>
      <c r="Z166" s="37"/>
      <c r="AA166" s="291"/>
      <c r="AB166" s="291"/>
      <c r="AC166" s="291"/>
    </row>
    <row r="167" spans="1:68" ht="27.75" hidden="1" customHeight="1" x14ac:dyDescent="0.2">
      <c r="A167" s="351" t="s">
        <v>241</v>
      </c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2"/>
      <c r="N167" s="352"/>
      <c r="O167" s="352"/>
      <c r="P167" s="352"/>
      <c r="Q167" s="352"/>
      <c r="R167" s="352"/>
      <c r="S167" s="352"/>
      <c r="T167" s="352"/>
      <c r="U167" s="352"/>
      <c r="V167" s="352"/>
      <c r="W167" s="352"/>
      <c r="X167" s="352"/>
      <c r="Y167" s="352"/>
      <c r="Z167" s="352"/>
      <c r="AA167" s="48"/>
      <c r="AB167" s="48"/>
      <c r="AC167" s="48"/>
    </row>
    <row r="168" spans="1:68" ht="16.5" hidden="1" customHeight="1" x14ac:dyDescent="0.25">
      <c r="A168" s="312" t="s">
        <v>242</v>
      </c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  <c r="U168" s="302"/>
      <c r="V168" s="302"/>
      <c r="W168" s="302"/>
      <c r="X168" s="302"/>
      <c r="Y168" s="302"/>
      <c r="Z168" s="302"/>
      <c r="AA168" s="283"/>
      <c r="AB168" s="283"/>
      <c r="AC168" s="283"/>
    </row>
    <row r="169" spans="1:68" ht="14.25" hidden="1" customHeight="1" x14ac:dyDescent="0.25">
      <c r="A169" s="301" t="s">
        <v>75</v>
      </c>
      <c r="B169" s="302"/>
      <c r="C169" s="302"/>
      <c r="D169" s="302"/>
      <c r="E169" s="302"/>
      <c r="F169" s="302"/>
      <c r="G169" s="302"/>
      <c r="H169" s="302"/>
      <c r="I169" s="302"/>
      <c r="J169" s="302"/>
      <c r="K169" s="302"/>
      <c r="L169" s="302"/>
      <c r="M169" s="302"/>
      <c r="N169" s="302"/>
      <c r="O169" s="302"/>
      <c r="P169" s="302"/>
      <c r="Q169" s="302"/>
      <c r="R169" s="302"/>
      <c r="S169" s="302"/>
      <c r="T169" s="302"/>
      <c r="U169" s="302"/>
      <c r="V169" s="302"/>
      <c r="W169" s="302"/>
      <c r="X169" s="302"/>
      <c r="Y169" s="302"/>
      <c r="Z169" s="302"/>
      <c r="AA169" s="284"/>
      <c r="AB169" s="284"/>
      <c r="AC169" s="284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9">
        <v>4607111035691</v>
      </c>
      <c r="E170" s="300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1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06"/>
      <c r="R170" s="306"/>
      <c r="S170" s="306"/>
      <c r="T170" s="307"/>
      <c r="U170" s="34"/>
      <c r="V170" s="34"/>
      <c r="W170" s="35" t="s">
        <v>68</v>
      </c>
      <c r="X170" s="288">
        <v>56</v>
      </c>
      <c r="Y170" s="289">
        <f>IFERROR(IF(X170="","",X170),"")</f>
        <v>56</v>
      </c>
      <c r="Z170" s="36">
        <f>IFERROR(IF(X170="","",X170*0.01788),"")</f>
        <v>1.0012799999999999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189.72800000000001</v>
      </c>
      <c r="BN170" s="67">
        <f>IFERROR(Y170*I170,"0")</f>
        <v>189.72800000000001</v>
      </c>
      <c r="BO170" s="67">
        <f>IFERROR(X170/J170,"0")</f>
        <v>0.8</v>
      </c>
      <c r="BP170" s="67">
        <f>IFERROR(Y170/J170,"0")</f>
        <v>0.8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9">
        <v>4607111035721</v>
      </c>
      <c r="E171" s="300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4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06"/>
      <c r="R171" s="306"/>
      <c r="S171" s="306"/>
      <c r="T171" s="307"/>
      <c r="U171" s="34"/>
      <c r="V171" s="34"/>
      <c r="W171" s="35" t="s">
        <v>68</v>
      </c>
      <c r="X171" s="288">
        <v>112</v>
      </c>
      <c r="Y171" s="289">
        <f>IFERROR(IF(X171="","",X171),"")</f>
        <v>112</v>
      </c>
      <c r="Z171" s="36">
        <f>IFERROR(IF(X171="","",X171*0.01788),"")</f>
        <v>2.0025599999999999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379.45600000000002</v>
      </c>
      <c r="BN171" s="67">
        <f>IFERROR(Y171*I171,"0")</f>
        <v>379.45600000000002</v>
      </c>
      <c r="BO171" s="67">
        <f>IFERROR(X171/J171,"0")</f>
        <v>1.6</v>
      </c>
      <c r="BP171" s="67">
        <f>IFERROR(Y171/J171,"0")</f>
        <v>1.6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299">
        <v>4607111038487</v>
      </c>
      <c r="E172" s="300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2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06"/>
      <c r="R172" s="306"/>
      <c r="S172" s="306"/>
      <c r="T172" s="307"/>
      <c r="U172" s="34"/>
      <c r="V172" s="34"/>
      <c r="W172" s="35" t="s">
        <v>68</v>
      </c>
      <c r="X172" s="288">
        <v>84</v>
      </c>
      <c r="Y172" s="289">
        <f>IFERROR(IF(X172="","",X172),"")</f>
        <v>84</v>
      </c>
      <c r="Z172" s="36">
        <f>IFERROR(IF(X172="","",X172*0.01788),"")</f>
        <v>1.5019199999999999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313.82400000000001</v>
      </c>
      <c r="BN172" s="67">
        <f>IFERROR(Y172*I172,"0")</f>
        <v>313.82400000000001</v>
      </c>
      <c r="BO172" s="67">
        <f>IFERROR(X172/J172,"0")</f>
        <v>1.2</v>
      </c>
      <c r="BP172" s="67">
        <f>IFERROR(Y172/J172,"0")</f>
        <v>1.2</v>
      </c>
    </row>
    <row r="173" spans="1:68" x14ac:dyDescent="0.2">
      <c r="A173" s="303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4"/>
      <c r="P173" s="296" t="s">
        <v>71</v>
      </c>
      <c r="Q173" s="297"/>
      <c r="R173" s="297"/>
      <c r="S173" s="297"/>
      <c r="T173" s="297"/>
      <c r="U173" s="297"/>
      <c r="V173" s="298"/>
      <c r="W173" s="37" t="s">
        <v>68</v>
      </c>
      <c r="X173" s="290">
        <f>IFERROR(SUM(X170:X172),"0")</f>
        <v>252</v>
      </c>
      <c r="Y173" s="290">
        <f>IFERROR(SUM(Y170:Y172),"0")</f>
        <v>252</v>
      </c>
      <c r="Z173" s="290">
        <f>IFERROR(IF(Z170="",0,Z170),"0")+IFERROR(IF(Z171="",0,Z171),"0")+IFERROR(IF(Z172="",0,Z172),"0")</f>
        <v>4.5057599999999995</v>
      </c>
      <c r="AA173" s="291"/>
      <c r="AB173" s="291"/>
      <c r="AC173" s="291"/>
    </row>
    <row r="174" spans="1:68" x14ac:dyDescent="0.2">
      <c r="A174" s="302"/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  <c r="M174" s="302"/>
      <c r="N174" s="302"/>
      <c r="O174" s="304"/>
      <c r="P174" s="296" t="s">
        <v>71</v>
      </c>
      <c r="Q174" s="297"/>
      <c r="R174" s="297"/>
      <c r="S174" s="297"/>
      <c r="T174" s="297"/>
      <c r="U174" s="297"/>
      <c r="V174" s="298"/>
      <c r="W174" s="37" t="s">
        <v>72</v>
      </c>
      <c r="X174" s="290">
        <f>IFERROR(SUMPRODUCT(X170:X172*H170:H172),"0")</f>
        <v>756</v>
      </c>
      <c r="Y174" s="290">
        <f>IFERROR(SUMPRODUCT(Y170:Y172*H170:H172),"0")</f>
        <v>756</v>
      </c>
      <c r="Z174" s="37"/>
      <c r="AA174" s="291"/>
      <c r="AB174" s="291"/>
      <c r="AC174" s="291"/>
    </row>
    <row r="175" spans="1:68" ht="14.25" hidden="1" customHeight="1" x14ac:dyDescent="0.25">
      <c r="A175" s="301" t="s">
        <v>252</v>
      </c>
      <c r="B175" s="302"/>
      <c r="C175" s="302"/>
      <c r="D175" s="302"/>
      <c r="E175" s="302"/>
      <c r="F175" s="302"/>
      <c r="G175" s="302"/>
      <c r="H175" s="302"/>
      <c r="I175" s="302"/>
      <c r="J175" s="302"/>
      <c r="K175" s="302"/>
      <c r="L175" s="302"/>
      <c r="M175" s="302"/>
      <c r="N175" s="302"/>
      <c r="O175" s="302"/>
      <c r="P175" s="302"/>
      <c r="Q175" s="302"/>
      <c r="R175" s="302"/>
      <c r="S175" s="302"/>
      <c r="T175" s="302"/>
      <c r="U175" s="302"/>
      <c r="V175" s="302"/>
      <c r="W175" s="302"/>
      <c r="X175" s="302"/>
      <c r="Y175" s="302"/>
      <c r="Z175" s="302"/>
      <c r="AA175" s="284"/>
      <c r="AB175" s="284"/>
      <c r="AC175" s="284"/>
    </row>
    <row r="176" spans="1:68" ht="27" hidden="1" customHeight="1" x14ac:dyDescent="0.25">
      <c r="A176" s="54" t="s">
        <v>253</v>
      </c>
      <c r="B176" s="54" t="s">
        <v>254</v>
      </c>
      <c r="C176" s="31">
        <v>4301051855</v>
      </c>
      <c r="D176" s="299">
        <v>4680115885875</v>
      </c>
      <c r="E176" s="300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53" t="s">
        <v>257</v>
      </c>
      <c r="Q176" s="306"/>
      <c r="R176" s="306"/>
      <c r="S176" s="306"/>
      <c r="T176" s="307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03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  <c r="M177" s="302"/>
      <c r="N177" s="302"/>
      <c r="O177" s="304"/>
      <c r="P177" s="296" t="s">
        <v>71</v>
      </c>
      <c r="Q177" s="297"/>
      <c r="R177" s="297"/>
      <c r="S177" s="297"/>
      <c r="T177" s="297"/>
      <c r="U177" s="297"/>
      <c r="V177" s="298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hidden="1" x14ac:dyDescent="0.2">
      <c r="A178" s="302"/>
      <c r="B178" s="302"/>
      <c r="C178" s="302"/>
      <c r="D178" s="302"/>
      <c r="E178" s="302"/>
      <c r="F178" s="302"/>
      <c r="G178" s="302"/>
      <c r="H178" s="302"/>
      <c r="I178" s="302"/>
      <c r="J178" s="302"/>
      <c r="K178" s="302"/>
      <c r="L178" s="302"/>
      <c r="M178" s="302"/>
      <c r="N178" s="302"/>
      <c r="O178" s="304"/>
      <c r="P178" s="296" t="s">
        <v>71</v>
      </c>
      <c r="Q178" s="297"/>
      <c r="R178" s="297"/>
      <c r="S178" s="297"/>
      <c r="T178" s="297"/>
      <c r="U178" s="297"/>
      <c r="V178" s="298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hidden="1" customHeight="1" x14ac:dyDescent="0.2">
      <c r="A179" s="351" t="s">
        <v>260</v>
      </c>
      <c r="B179" s="352"/>
      <c r="C179" s="352"/>
      <c r="D179" s="352"/>
      <c r="E179" s="352"/>
      <c r="F179" s="352"/>
      <c r="G179" s="352"/>
      <c r="H179" s="352"/>
      <c r="I179" s="352"/>
      <c r="J179" s="352"/>
      <c r="K179" s="352"/>
      <c r="L179" s="352"/>
      <c r="M179" s="352"/>
      <c r="N179" s="352"/>
      <c r="O179" s="352"/>
      <c r="P179" s="352"/>
      <c r="Q179" s="352"/>
      <c r="R179" s="352"/>
      <c r="S179" s="352"/>
      <c r="T179" s="352"/>
      <c r="U179" s="352"/>
      <c r="V179" s="352"/>
      <c r="W179" s="352"/>
      <c r="X179" s="352"/>
      <c r="Y179" s="352"/>
      <c r="Z179" s="352"/>
      <c r="AA179" s="48"/>
      <c r="AB179" s="48"/>
      <c r="AC179" s="48"/>
    </row>
    <row r="180" spans="1:68" ht="16.5" hidden="1" customHeight="1" x14ac:dyDescent="0.25">
      <c r="A180" s="312" t="s">
        <v>261</v>
      </c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2"/>
      <c r="T180" s="302"/>
      <c r="U180" s="302"/>
      <c r="V180" s="302"/>
      <c r="W180" s="302"/>
      <c r="X180" s="302"/>
      <c r="Y180" s="302"/>
      <c r="Z180" s="302"/>
      <c r="AA180" s="283"/>
      <c r="AB180" s="283"/>
      <c r="AC180" s="283"/>
    </row>
    <row r="181" spans="1:68" ht="14.25" hidden="1" customHeight="1" x14ac:dyDescent="0.25">
      <c r="A181" s="301" t="s">
        <v>75</v>
      </c>
      <c r="B181" s="302"/>
      <c r="C181" s="302"/>
      <c r="D181" s="302"/>
      <c r="E181" s="302"/>
      <c r="F181" s="302"/>
      <c r="G181" s="302"/>
      <c r="H181" s="302"/>
      <c r="I181" s="302"/>
      <c r="J181" s="302"/>
      <c r="K181" s="302"/>
      <c r="L181" s="302"/>
      <c r="M181" s="302"/>
      <c r="N181" s="302"/>
      <c r="O181" s="302"/>
      <c r="P181" s="302"/>
      <c r="Q181" s="302"/>
      <c r="R181" s="302"/>
      <c r="S181" s="302"/>
      <c r="T181" s="302"/>
      <c r="U181" s="302"/>
      <c r="V181" s="302"/>
      <c r="W181" s="302"/>
      <c r="X181" s="302"/>
      <c r="Y181" s="302"/>
      <c r="Z181" s="302"/>
      <c r="AA181" s="284"/>
      <c r="AB181" s="284"/>
      <c r="AC181" s="284"/>
    </row>
    <row r="182" spans="1:68" ht="27" customHeight="1" x14ac:dyDescent="0.25">
      <c r="A182" s="54" t="s">
        <v>262</v>
      </c>
      <c r="B182" s="54" t="s">
        <v>263</v>
      </c>
      <c r="C182" s="31">
        <v>4301132227</v>
      </c>
      <c r="D182" s="299">
        <v>4620207491133</v>
      </c>
      <c r="E182" s="300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81" t="s">
        <v>264</v>
      </c>
      <c r="Q182" s="306"/>
      <c r="R182" s="306"/>
      <c r="S182" s="306"/>
      <c r="T182" s="307"/>
      <c r="U182" s="34"/>
      <c r="V182" s="34"/>
      <c r="W182" s="35" t="s">
        <v>68</v>
      </c>
      <c r="X182" s="288">
        <v>14</v>
      </c>
      <c r="Y182" s="289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303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4"/>
      <c r="P183" s="296" t="s">
        <v>71</v>
      </c>
      <c r="Q183" s="297"/>
      <c r="R183" s="297"/>
      <c r="S183" s="297"/>
      <c r="T183" s="297"/>
      <c r="U183" s="297"/>
      <c r="V183" s="298"/>
      <c r="W183" s="37" t="s">
        <v>68</v>
      </c>
      <c r="X183" s="290">
        <f>IFERROR(SUM(X182:X182),"0")</f>
        <v>14</v>
      </c>
      <c r="Y183" s="290">
        <f>IFERROR(SUM(Y182:Y182),"0")</f>
        <v>14</v>
      </c>
      <c r="Z183" s="290">
        <f>IFERROR(IF(Z182="",0,Z182),"0")</f>
        <v>0.25031999999999999</v>
      </c>
      <c r="AA183" s="291"/>
      <c r="AB183" s="291"/>
      <c r="AC183" s="291"/>
    </row>
    <row r="184" spans="1:68" x14ac:dyDescent="0.2">
      <c r="A184" s="302"/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4"/>
      <c r="P184" s="296" t="s">
        <v>71</v>
      </c>
      <c r="Q184" s="297"/>
      <c r="R184" s="297"/>
      <c r="S184" s="297"/>
      <c r="T184" s="297"/>
      <c r="U184" s="297"/>
      <c r="V184" s="298"/>
      <c r="W184" s="37" t="s">
        <v>72</v>
      </c>
      <c r="X184" s="290">
        <f>IFERROR(SUMPRODUCT(X182:X182*H182:H182),"0")</f>
        <v>38.64</v>
      </c>
      <c r="Y184" s="290">
        <f>IFERROR(SUMPRODUCT(Y182:Y182*H182:H182),"0")</f>
        <v>38.64</v>
      </c>
      <c r="Z184" s="37"/>
      <c r="AA184" s="291"/>
      <c r="AB184" s="291"/>
      <c r="AC184" s="291"/>
    </row>
    <row r="185" spans="1:68" ht="14.25" hidden="1" customHeight="1" x14ac:dyDescent="0.25">
      <c r="A185" s="301" t="s">
        <v>121</v>
      </c>
      <c r="B185" s="302"/>
      <c r="C185" s="302"/>
      <c r="D185" s="302"/>
      <c r="E185" s="302"/>
      <c r="F185" s="302"/>
      <c r="G185" s="302"/>
      <c r="H185" s="302"/>
      <c r="I185" s="302"/>
      <c r="J185" s="302"/>
      <c r="K185" s="302"/>
      <c r="L185" s="302"/>
      <c r="M185" s="302"/>
      <c r="N185" s="302"/>
      <c r="O185" s="302"/>
      <c r="P185" s="302"/>
      <c r="Q185" s="302"/>
      <c r="R185" s="302"/>
      <c r="S185" s="302"/>
      <c r="T185" s="302"/>
      <c r="U185" s="302"/>
      <c r="V185" s="302"/>
      <c r="W185" s="302"/>
      <c r="X185" s="302"/>
      <c r="Y185" s="302"/>
      <c r="Z185" s="302"/>
      <c r="AA185" s="284"/>
      <c r="AB185" s="284"/>
      <c r="AC185" s="284"/>
    </row>
    <row r="186" spans="1:68" ht="27" hidden="1" customHeight="1" x14ac:dyDescent="0.25">
      <c r="A186" s="54" t="s">
        <v>266</v>
      </c>
      <c r="B186" s="54" t="s">
        <v>267</v>
      </c>
      <c r="C186" s="31">
        <v>4301135707</v>
      </c>
      <c r="D186" s="299">
        <v>4620207490198</v>
      </c>
      <c r="E186" s="300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6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06"/>
      <c r="R186" s="306"/>
      <c r="S186" s="306"/>
      <c r="T186" s="307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269</v>
      </c>
      <c r="B187" s="54" t="s">
        <v>270</v>
      </c>
      <c r="C187" s="31">
        <v>4301135696</v>
      </c>
      <c r="D187" s="299">
        <v>4620207490235</v>
      </c>
      <c r="E187" s="300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6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06"/>
      <c r="R187" s="306"/>
      <c r="S187" s="306"/>
      <c r="T187" s="307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4301135697</v>
      </c>
      <c r="D188" s="299">
        <v>4620207490259</v>
      </c>
      <c r="E188" s="300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2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06"/>
      <c r="R188" s="306"/>
      <c r="S188" s="306"/>
      <c r="T188" s="307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274</v>
      </c>
      <c r="B189" s="54" t="s">
        <v>275</v>
      </c>
      <c r="C189" s="31">
        <v>4301135681</v>
      </c>
      <c r="D189" s="299">
        <v>4620207490143</v>
      </c>
      <c r="E189" s="300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6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06"/>
      <c r="R189" s="306"/>
      <c r="S189" s="306"/>
      <c r="T189" s="307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03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4"/>
      <c r="P190" s="296" t="s">
        <v>71</v>
      </c>
      <c r="Q190" s="297"/>
      <c r="R190" s="297"/>
      <c r="S190" s="297"/>
      <c r="T190" s="297"/>
      <c r="U190" s="297"/>
      <c r="V190" s="298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hidden="1" x14ac:dyDescent="0.2">
      <c r="A191" s="302"/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4"/>
      <c r="P191" s="296" t="s">
        <v>71</v>
      </c>
      <c r="Q191" s="297"/>
      <c r="R191" s="297"/>
      <c r="S191" s="297"/>
      <c r="T191" s="297"/>
      <c r="U191" s="297"/>
      <c r="V191" s="298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hidden="1" customHeight="1" x14ac:dyDescent="0.25">
      <c r="A192" s="312" t="s">
        <v>277</v>
      </c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  <c r="AA192" s="283"/>
      <c r="AB192" s="283"/>
      <c r="AC192" s="283"/>
    </row>
    <row r="193" spans="1:68" ht="14.25" hidden="1" customHeight="1" x14ac:dyDescent="0.25">
      <c r="A193" s="301" t="s">
        <v>62</v>
      </c>
      <c r="B193" s="302"/>
      <c r="C193" s="302"/>
      <c r="D193" s="302"/>
      <c r="E193" s="302"/>
      <c r="F193" s="302"/>
      <c r="G193" s="302"/>
      <c r="H193" s="302"/>
      <c r="I193" s="302"/>
      <c r="J193" s="302"/>
      <c r="K193" s="302"/>
      <c r="L193" s="302"/>
      <c r="M193" s="302"/>
      <c r="N193" s="302"/>
      <c r="O193" s="302"/>
      <c r="P193" s="302"/>
      <c r="Q193" s="302"/>
      <c r="R193" s="302"/>
      <c r="S193" s="302"/>
      <c r="T193" s="302"/>
      <c r="U193" s="302"/>
      <c r="V193" s="302"/>
      <c r="W193" s="302"/>
      <c r="X193" s="302"/>
      <c r="Y193" s="302"/>
      <c r="Z193" s="302"/>
      <c r="AA193" s="284"/>
      <c r="AB193" s="284"/>
      <c r="AC193" s="284"/>
    </row>
    <row r="194" spans="1:68" ht="27" hidden="1" customHeight="1" x14ac:dyDescent="0.25">
      <c r="A194" s="54" t="s">
        <v>278</v>
      </c>
      <c r="B194" s="54" t="s">
        <v>279</v>
      </c>
      <c r="C194" s="31">
        <v>4301070996</v>
      </c>
      <c r="D194" s="299">
        <v>4607111038654</v>
      </c>
      <c r="E194" s="300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06"/>
      <c r="R194" s="306"/>
      <c r="S194" s="306"/>
      <c r="T194" s="307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hidden="1" customHeight="1" x14ac:dyDescent="0.25">
      <c r="A195" s="54" t="s">
        <v>281</v>
      </c>
      <c r="B195" s="54" t="s">
        <v>282</v>
      </c>
      <c r="C195" s="31">
        <v>4301070997</v>
      </c>
      <c r="D195" s="299">
        <v>4607111038586</v>
      </c>
      <c r="E195" s="300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8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06"/>
      <c r="R195" s="306"/>
      <c r="S195" s="306"/>
      <c r="T195" s="307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hidden="1" customHeight="1" x14ac:dyDescent="0.25">
      <c r="A196" s="54" t="s">
        <v>283</v>
      </c>
      <c r="B196" s="54" t="s">
        <v>284</v>
      </c>
      <c r="C196" s="31">
        <v>4301070962</v>
      </c>
      <c r="D196" s="299">
        <v>4607111038609</v>
      </c>
      <c r="E196" s="300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06"/>
      <c r="R196" s="306"/>
      <c r="S196" s="306"/>
      <c r="T196" s="307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hidden="1" customHeight="1" x14ac:dyDescent="0.25">
      <c r="A197" s="54" t="s">
        <v>286</v>
      </c>
      <c r="B197" s="54" t="s">
        <v>287</v>
      </c>
      <c r="C197" s="31">
        <v>4301070963</v>
      </c>
      <c r="D197" s="299">
        <v>4607111038630</v>
      </c>
      <c r="E197" s="300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9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06"/>
      <c r="R197" s="306"/>
      <c r="S197" s="306"/>
      <c r="T197" s="307"/>
      <c r="U197" s="34"/>
      <c r="V197" s="34"/>
      <c r="W197" s="35" t="s">
        <v>68</v>
      </c>
      <c r="X197" s="288">
        <v>0</v>
      </c>
      <c r="Y197" s="289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hidden="1" customHeight="1" x14ac:dyDescent="0.25">
      <c r="A198" s="54" t="s">
        <v>288</v>
      </c>
      <c r="B198" s="54" t="s">
        <v>289</v>
      </c>
      <c r="C198" s="31">
        <v>4301070959</v>
      </c>
      <c r="D198" s="299">
        <v>4607111038616</v>
      </c>
      <c r="E198" s="300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5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06"/>
      <c r="R198" s="306"/>
      <c r="S198" s="306"/>
      <c r="T198" s="307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hidden="1" customHeight="1" x14ac:dyDescent="0.25">
      <c r="A199" s="54" t="s">
        <v>290</v>
      </c>
      <c r="B199" s="54" t="s">
        <v>291</v>
      </c>
      <c r="C199" s="31">
        <v>4301070960</v>
      </c>
      <c r="D199" s="299">
        <v>4607111038623</v>
      </c>
      <c r="E199" s="300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7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06"/>
      <c r="R199" s="306"/>
      <c r="S199" s="306"/>
      <c r="T199" s="307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hidden="1" x14ac:dyDescent="0.2">
      <c r="A200" s="303"/>
      <c r="B200" s="302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4"/>
      <c r="P200" s="296" t="s">
        <v>71</v>
      </c>
      <c r="Q200" s="297"/>
      <c r="R200" s="297"/>
      <c r="S200" s="297"/>
      <c r="T200" s="297"/>
      <c r="U200" s="297"/>
      <c r="V200" s="298"/>
      <c r="W200" s="37" t="s">
        <v>68</v>
      </c>
      <c r="X200" s="290">
        <f>IFERROR(SUM(X194:X199),"0")</f>
        <v>0</v>
      </c>
      <c r="Y200" s="290">
        <f>IFERROR(SUM(Y194:Y199),"0")</f>
        <v>0</v>
      </c>
      <c r="Z200" s="290">
        <f>IFERROR(IF(Z194="",0,Z194),"0")+IFERROR(IF(Z195="",0,Z195),"0")+IFERROR(IF(Z196="",0,Z196),"0")+IFERROR(IF(Z197="",0,Z197),"0")+IFERROR(IF(Z198="",0,Z198),"0")+IFERROR(IF(Z199="",0,Z199),"0")</f>
        <v>0</v>
      </c>
      <c r="AA200" s="291"/>
      <c r="AB200" s="291"/>
      <c r="AC200" s="291"/>
    </row>
    <row r="201" spans="1:68" hidden="1" x14ac:dyDescent="0.2">
      <c r="A201" s="302"/>
      <c r="B201" s="302"/>
      <c r="C201" s="302"/>
      <c r="D201" s="302"/>
      <c r="E201" s="302"/>
      <c r="F201" s="302"/>
      <c r="G201" s="302"/>
      <c r="H201" s="302"/>
      <c r="I201" s="302"/>
      <c r="J201" s="302"/>
      <c r="K201" s="302"/>
      <c r="L201" s="302"/>
      <c r="M201" s="302"/>
      <c r="N201" s="302"/>
      <c r="O201" s="304"/>
      <c r="P201" s="296" t="s">
        <v>71</v>
      </c>
      <c r="Q201" s="297"/>
      <c r="R201" s="297"/>
      <c r="S201" s="297"/>
      <c r="T201" s="297"/>
      <c r="U201" s="297"/>
      <c r="V201" s="298"/>
      <c r="W201" s="37" t="s">
        <v>72</v>
      </c>
      <c r="X201" s="290">
        <f>IFERROR(SUMPRODUCT(X194:X199*H194:H199),"0")</f>
        <v>0</v>
      </c>
      <c r="Y201" s="290">
        <f>IFERROR(SUMPRODUCT(Y194:Y199*H194:H199),"0")</f>
        <v>0</v>
      </c>
      <c r="Z201" s="37"/>
      <c r="AA201" s="291"/>
      <c r="AB201" s="291"/>
      <c r="AC201" s="291"/>
    </row>
    <row r="202" spans="1:68" ht="16.5" hidden="1" customHeight="1" x14ac:dyDescent="0.25">
      <c r="A202" s="312" t="s">
        <v>292</v>
      </c>
      <c r="B202" s="302"/>
      <c r="C202" s="302"/>
      <c r="D202" s="302"/>
      <c r="E202" s="302"/>
      <c r="F202" s="302"/>
      <c r="G202" s="302"/>
      <c r="H202" s="302"/>
      <c r="I202" s="302"/>
      <c r="J202" s="302"/>
      <c r="K202" s="302"/>
      <c r="L202" s="302"/>
      <c r="M202" s="302"/>
      <c r="N202" s="302"/>
      <c r="O202" s="302"/>
      <c r="P202" s="302"/>
      <c r="Q202" s="302"/>
      <c r="R202" s="302"/>
      <c r="S202" s="302"/>
      <c r="T202" s="302"/>
      <c r="U202" s="302"/>
      <c r="V202" s="302"/>
      <c r="W202" s="302"/>
      <c r="X202" s="302"/>
      <c r="Y202" s="302"/>
      <c r="Z202" s="302"/>
      <c r="AA202" s="283"/>
      <c r="AB202" s="283"/>
      <c r="AC202" s="283"/>
    </row>
    <row r="203" spans="1:68" ht="14.25" hidden="1" customHeight="1" x14ac:dyDescent="0.25">
      <c r="A203" s="301" t="s">
        <v>62</v>
      </c>
      <c r="B203" s="302"/>
      <c r="C203" s="302"/>
      <c r="D203" s="302"/>
      <c r="E203" s="302"/>
      <c r="F203" s="302"/>
      <c r="G203" s="302"/>
      <c r="H203" s="302"/>
      <c r="I203" s="302"/>
      <c r="J203" s="302"/>
      <c r="K203" s="302"/>
      <c r="L203" s="302"/>
      <c r="M203" s="302"/>
      <c r="N203" s="302"/>
      <c r="O203" s="302"/>
      <c r="P203" s="302"/>
      <c r="Q203" s="302"/>
      <c r="R203" s="302"/>
      <c r="S203" s="302"/>
      <c r="T203" s="302"/>
      <c r="U203" s="302"/>
      <c r="V203" s="302"/>
      <c r="W203" s="302"/>
      <c r="X203" s="302"/>
      <c r="Y203" s="302"/>
      <c r="Z203" s="302"/>
      <c r="AA203" s="284"/>
      <c r="AB203" s="284"/>
      <c r="AC203" s="284"/>
    </row>
    <row r="204" spans="1:68" ht="27" hidden="1" customHeight="1" x14ac:dyDescent="0.25">
      <c r="A204" s="54" t="s">
        <v>293</v>
      </c>
      <c r="B204" s="54" t="s">
        <v>294</v>
      </c>
      <c r="C204" s="31">
        <v>4301070917</v>
      </c>
      <c r="D204" s="299">
        <v>4607111035912</v>
      </c>
      <c r="E204" s="300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06"/>
      <c r="R204" s="306"/>
      <c r="S204" s="306"/>
      <c r="T204" s="307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296</v>
      </c>
      <c r="B205" s="54" t="s">
        <v>297</v>
      </c>
      <c r="C205" s="31">
        <v>4301070920</v>
      </c>
      <c r="D205" s="299">
        <v>4607111035929</v>
      </c>
      <c r="E205" s="300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06"/>
      <c r="R205" s="306"/>
      <c r="S205" s="306"/>
      <c r="T205" s="307"/>
      <c r="U205" s="34"/>
      <c r="V205" s="34"/>
      <c r="W205" s="35" t="s">
        <v>68</v>
      </c>
      <c r="X205" s="288">
        <v>24</v>
      </c>
      <c r="Y205" s="289">
        <f>IFERROR(IF(X205="","",X205),"")</f>
        <v>24</v>
      </c>
      <c r="Z205" s="36">
        <f>IFERROR(IF(X205="","",X205*0.0155),"")</f>
        <v>0.372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179.28</v>
      </c>
      <c r="BN205" s="67">
        <f>IFERROR(Y205*I205,"0")</f>
        <v>179.28</v>
      </c>
      <c r="BO205" s="67">
        <f>IFERROR(X205/J205,"0")</f>
        <v>0.2857142857142857</v>
      </c>
      <c r="BP205" s="67">
        <f>IFERROR(Y205/J205,"0")</f>
        <v>0.2857142857142857</v>
      </c>
    </row>
    <row r="206" spans="1:68" ht="27" hidden="1" customHeight="1" x14ac:dyDescent="0.25">
      <c r="A206" s="54" t="s">
        <v>298</v>
      </c>
      <c r="B206" s="54" t="s">
        <v>299</v>
      </c>
      <c r="C206" s="31">
        <v>4301070915</v>
      </c>
      <c r="D206" s="299">
        <v>4607111035882</v>
      </c>
      <c r="E206" s="300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0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306"/>
      <c r="R206" s="306"/>
      <c r="S206" s="306"/>
      <c r="T206" s="307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301</v>
      </c>
      <c r="B207" s="54" t="s">
        <v>302</v>
      </c>
      <c r="C207" s="31">
        <v>4301070921</v>
      </c>
      <c r="D207" s="299">
        <v>4607111035905</v>
      </c>
      <c r="E207" s="300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36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306"/>
      <c r="R207" s="306"/>
      <c r="S207" s="306"/>
      <c r="T207" s="307"/>
      <c r="U207" s="34"/>
      <c r="V207" s="34"/>
      <c r="W207" s="35" t="s">
        <v>68</v>
      </c>
      <c r="X207" s="288">
        <v>0</v>
      </c>
      <c r="Y207" s="289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03"/>
      <c r="B208" s="302"/>
      <c r="C208" s="302"/>
      <c r="D208" s="302"/>
      <c r="E208" s="302"/>
      <c r="F208" s="302"/>
      <c r="G208" s="302"/>
      <c r="H208" s="302"/>
      <c r="I208" s="302"/>
      <c r="J208" s="302"/>
      <c r="K208" s="302"/>
      <c r="L208" s="302"/>
      <c r="M208" s="302"/>
      <c r="N208" s="302"/>
      <c r="O208" s="304"/>
      <c r="P208" s="296" t="s">
        <v>71</v>
      </c>
      <c r="Q208" s="297"/>
      <c r="R208" s="297"/>
      <c r="S208" s="297"/>
      <c r="T208" s="297"/>
      <c r="U208" s="297"/>
      <c r="V208" s="298"/>
      <c r="W208" s="37" t="s">
        <v>68</v>
      </c>
      <c r="X208" s="290">
        <f>IFERROR(SUM(X204:X207),"0")</f>
        <v>24</v>
      </c>
      <c r="Y208" s="290">
        <f>IFERROR(SUM(Y204:Y207),"0")</f>
        <v>24</v>
      </c>
      <c r="Z208" s="290">
        <f>IFERROR(IF(Z204="",0,Z204),"0")+IFERROR(IF(Z205="",0,Z205),"0")+IFERROR(IF(Z206="",0,Z206),"0")+IFERROR(IF(Z207="",0,Z207),"0")</f>
        <v>0.372</v>
      </c>
      <c r="AA208" s="291"/>
      <c r="AB208" s="291"/>
      <c r="AC208" s="291"/>
    </row>
    <row r="209" spans="1:68" x14ac:dyDescent="0.2">
      <c r="A209" s="302"/>
      <c r="B209" s="302"/>
      <c r="C209" s="302"/>
      <c r="D209" s="302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4"/>
      <c r="P209" s="296" t="s">
        <v>71</v>
      </c>
      <c r="Q209" s="297"/>
      <c r="R209" s="297"/>
      <c r="S209" s="297"/>
      <c r="T209" s="297"/>
      <c r="U209" s="297"/>
      <c r="V209" s="298"/>
      <c r="W209" s="37" t="s">
        <v>72</v>
      </c>
      <c r="X209" s="290">
        <f>IFERROR(SUMPRODUCT(X204:X207*H204:H207),"0")</f>
        <v>172.8</v>
      </c>
      <c r="Y209" s="290">
        <f>IFERROR(SUMPRODUCT(Y204:Y207*H204:H207),"0")</f>
        <v>172.8</v>
      </c>
      <c r="Z209" s="37"/>
      <c r="AA209" s="291"/>
      <c r="AB209" s="291"/>
      <c r="AC209" s="291"/>
    </row>
    <row r="210" spans="1:68" ht="16.5" hidden="1" customHeight="1" x14ac:dyDescent="0.25">
      <c r="A210" s="312" t="s">
        <v>303</v>
      </c>
      <c r="B210" s="302"/>
      <c r="C210" s="302"/>
      <c r="D210" s="302"/>
      <c r="E210" s="302"/>
      <c r="F210" s="302"/>
      <c r="G210" s="302"/>
      <c r="H210" s="302"/>
      <c r="I210" s="302"/>
      <c r="J210" s="302"/>
      <c r="K210" s="302"/>
      <c r="L210" s="302"/>
      <c r="M210" s="302"/>
      <c r="N210" s="302"/>
      <c r="O210" s="302"/>
      <c r="P210" s="302"/>
      <c r="Q210" s="302"/>
      <c r="R210" s="302"/>
      <c r="S210" s="302"/>
      <c r="T210" s="302"/>
      <c r="U210" s="302"/>
      <c r="V210" s="302"/>
      <c r="W210" s="302"/>
      <c r="X210" s="302"/>
      <c r="Y210" s="302"/>
      <c r="Z210" s="302"/>
      <c r="AA210" s="283"/>
      <c r="AB210" s="283"/>
      <c r="AC210" s="283"/>
    </row>
    <row r="211" spans="1:68" ht="14.25" hidden="1" customHeight="1" x14ac:dyDescent="0.25">
      <c r="A211" s="301" t="s">
        <v>62</v>
      </c>
      <c r="B211" s="302"/>
      <c r="C211" s="302"/>
      <c r="D211" s="302"/>
      <c r="E211" s="302"/>
      <c r="F211" s="302"/>
      <c r="G211" s="302"/>
      <c r="H211" s="302"/>
      <c r="I211" s="302"/>
      <c r="J211" s="302"/>
      <c r="K211" s="302"/>
      <c r="L211" s="302"/>
      <c r="M211" s="302"/>
      <c r="N211" s="302"/>
      <c r="O211" s="302"/>
      <c r="P211" s="302"/>
      <c r="Q211" s="302"/>
      <c r="R211" s="302"/>
      <c r="S211" s="302"/>
      <c r="T211" s="302"/>
      <c r="U211" s="302"/>
      <c r="V211" s="302"/>
      <c r="W211" s="302"/>
      <c r="X211" s="302"/>
      <c r="Y211" s="302"/>
      <c r="Z211" s="302"/>
      <c r="AA211" s="284"/>
      <c r="AB211" s="284"/>
      <c r="AC211" s="284"/>
    </row>
    <row r="212" spans="1:68" ht="27" customHeight="1" x14ac:dyDescent="0.25">
      <c r="A212" s="54" t="s">
        <v>304</v>
      </c>
      <c r="B212" s="54" t="s">
        <v>305</v>
      </c>
      <c r="C212" s="31">
        <v>4301071097</v>
      </c>
      <c r="D212" s="299">
        <v>4620207491096</v>
      </c>
      <c r="E212" s="300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23" t="s">
        <v>306</v>
      </c>
      <c r="Q212" s="306"/>
      <c r="R212" s="306"/>
      <c r="S212" s="306"/>
      <c r="T212" s="307"/>
      <c r="U212" s="34"/>
      <c r="V212" s="34"/>
      <c r="W212" s="35" t="s">
        <v>68</v>
      </c>
      <c r="X212" s="288">
        <v>60</v>
      </c>
      <c r="Y212" s="289">
        <f>IFERROR(IF(X212="","",X212),"")</f>
        <v>60</v>
      </c>
      <c r="Z212" s="36">
        <f>IFERROR(IF(X212="","",X212*0.0155),"")</f>
        <v>0.92999999999999994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313.8</v>
      </c>
      <c r="BN212" s="67">
        <f>IFERROR(Y212*I212,"0")</f>
        <v>313.8</v>
      </c>
      <c r="BO212" s="67">
        <f>IFERROR(X212/J212,"0")</f>
        <v>0.7142857142857143</v>
      </c>
      <c r="BP212" s="67">
        <f>IFERROR(Y212/J212,"0")</f>
        <v>0.7142857142857143</v>
      </c>
    </row>
    <row r="213" spans="1:68" x14ac:dyDescent="0.2">
      <c r="A213" s="303"/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O213" s="304"/>
      <c r="P213" s="296" t="s">
        <v>71</v>
      </c>
      <c r="Q213" s="297"/>
      <c r="R213" s="297"/>
      <c r="S213" s="297"/>
      <c r="T213" s="297"/>
      <c r="U213" s="297"/>
      <c r="V213" s="298"/>
      <c r="W213" s="37" t="s">
        <v>68</v>
      </c>
      <c r="X213" s="290">
        <f>IFERROR(SUM(X212:X212),"0")</f>
        <v>60</v>
      </c>
      <c r="Y213" s="290">
        <f>IFERROR(SUM(Y212:Y212),"0")</f>
        <v>60</v>
      </c>
      <c r="Z213" s="290">
        <f>IFERROR(IF(Z212="",0,Z212),"0")</f>
        <v>0.92999999999999994</v>
      </c>
      <c r="AA213" s="291"/>
      <c r="AB213" s="291"/>
      <c r="AC213" s="291"/>
    </row>
    <row r="214" spans="1:68" x14ac:dyDescent="0.2">
      <c r="A214" s="302"/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O214" s="304"/>
      <c r="P214" s="296" t="s">
        <v>71</v>
      </c>
      <c r="Q214" s="297"/>
      <c r="R214" s="297"/>
      <c r="S214" s="297"/>
      <c r="T214" s="297"/>
      <c r="U214" s="297"/>
      <c r="V214" s="298"/>
      <c r="W214" s="37" t="s">
        <v>72</v>
      </c>
      <c r="X214" s="290">
        <f>IFERROR(SUMPRODUCT(X212:X212*H212:H212),"0")</f>
        <v>300</v>
      </c>
      <c r="Y214" s="290">
        <f>IFERROR(SUMPRODUCT(Y212:Y212*H212:H212),"0")</f>
        <v>300</v>
      </c>
      <c r="Z214" s="37"/>
      <c r="AA214" s="291"/>
      <c r="AB214" s="291"/>
      <c r="AC214" s="291"/>
    </row>
    <row r="215" spans="1:68" ht="16.5" hidden="1" customHeight="1" x14ac:dyDescent="0.25">
      <c r="A215" s="312" t="s">
        <v>308</v>
      </c>
      <c r="B215" s="302"/>
      <c r="C215" s="302"/>
      <c r="D215" s="302"/>
      <c r="E215" s="302"/>
      <c r="F215" s="302"/>
      <c r="G215" s="302"/>
      <c r="H215" s="302"/>
      <c r="I215" s="302"/>
      <c r="J215" s="302"/>
      <c r="K215" s="302"/>
      <c r="L215" s="302"/>
      <c r="M215" s="302"/>
      <c r="N215" s="302"/>
      <c r="O215" s="302"/>
      <c r="P215" s="302"/>
      <c r="Q215" s="302"/>
      <c r="R215" s="302"/>
      <c r="S215" s="302"/>
      <c r="T215" s="302"/>
      <c r="U215" s="302"/>
      <c r="V215" s="302"/>
      <c r="W215" s="302"/>
      <c r="X215" s="302"/>
      <c r="Y215" s="302"/>
      <c r="Z215" s="302"/>
      <c r="AA215" s="283"/>
      <c r="AB215" s="283"/>
      <c r="AC215" s="283"/>
    </row>
    <row r="216" spans="1:68" ht="14.25" hidden="1" customHeight="1" x14ac:dyDescent="0.25">
      <c r="A216" s="301" t="s">
        <v>62</v>
      </c>
      <c r="B216" s="302"/>
      <c r="C216" s="302"/>
      <c r="D216" s="302"/>
      <c r="E216" s="302"/>
      <c r="F216" s="302"/>
      <c r="G216" s="302"/>
      <c r="H216" s="302"/>
      <c r="I216" s="302"/>
      <c r="J216" s="302"/>
      <c r="K216" s="302"/>
      <c r="L216" s="302"/>
      <c r="M216" s="302"/>
      <c r="N216" s="302"/>
      <c r="O216" s="302"/>
      <c r="P216" s="302"/>
      <c r="Q216" s="302"/>
      <c r="R216" s="302"/>
      <c r="S216" s="302"/>
      <c r="T216" s="302"/>
      <c r="U216" s="302"/>
      <c r="V216" s="302"/>
      <c r="W216" s="302"/>
      <c r="X216" s="302"/>
      <c r="Y216" s="302"/>
      <c r="Z216" s="302"/>
      <c r="AA216" s="284"/>
      <c r="AB216" s="284"/>
      <c r="AC216" s="284"/>
    </row>
    <row r="217" spans="1:68" ht="27" hidden="1" customHeight="1" x14ac:dyDescent="0.25">
      <c r="A217" s="54" t="s">
        <v>309</v>
      </c>
      <c r="B217" s="54" t="s">
        <v>310</v>
      </c>
      <c r="C217" s="31">
        <v>4301071093</v>
      </c>
      <c r="D217" s="299">
        <v>4620207490709</v>
      </c>
      <c r="E217" s="300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1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306"/>
      <c r="R217" s="306"/>
      <c r="S217" s="306"/>
      <c r="T217" s="307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03"/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4"/>
      <c r="P218" s="296" t="s">
        <v>71</v>
      </c>
      <c r="Q218" s="297"/>
      <c r="R218" s="297"/>
      <c r="S218" s="297"/>
      <c r="T218" s="297"/>
      <c r="U218" s="297"/>
      <c r="V218" s="298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hidden="1" x14ac:dyDescent="0.2">
      <c r="A219" s="302"/>
      <c r="B219" s="302"/>
      <c r="C219" s="302"/>
      <c r="D219" s="302"/>
      <c r="E219" s="302"/>
      <c r="F219" s="302"/>
      <c r="G219" s="302"/>
      <c r="H219" s="302"/>
      <c r="I219" s="302"/>
      <c r="J219" s="302"/>
      <c r="K219" s="302"/>
      <c r="L219" s="302"/>
      <c r="M219" s="302"/>
      <c r="N219" s="302"/>
      <c r="O219" s="304"/>
      <c r="P219" s="296" t="s">
        <v>71</v>
      </c>
      <c r="Q219" s="297"/>
      <c r="R219" s="297"/>
      <c r="S219" s="297"/>
      <c r="T219" s="297"/>
      <c r="U219" s="297"/>
      <c r="V219" s="298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hidden="1" customHeight="1" x14ac:dyDescent="0.25">
      <c r="A220" s="301" t="s">
        <v>121</v>
      </c>
      <c r="B220" s="302"/>
      <c r="C220" s="302"/>
      <c r="D220" s="302"/>
      <c r="E220" s="302"/>
      <c r="F220" s="302"/>
      <c r="G220" s="302"/>
      <c r="H220" s="302"/>
      <c r="I220" s="302"/>
      <c r="J220" s="302"/>
      <c r="K220" s="302"/>
      <c r="L220" s="302"/>
      <c r="M220" s="302"/>
      <c r="N220" s="302"/>
      <c r="O220" s="302"/>
      <c r="P220" s="302"/>
      <c r="Q220" s="302"/>
      <c r="R220" s="302"/>
      <c r="S220" s="302"/>
      <c r="T220" s="302"/>
      <c r="U220" s="302"/>
      <c r="V220" s="302"/>
      <c r="W220" s="302"/>
      <c r="X220" s="302"/>
      <c r="Y220" s="302"/>
      <c r="Z220" s="302"/>
      <c r="AA220" s="284"/>
      <c r="AB220" s="284"/>
      <c r="AC220" s="284"/>
    </row>
    <row r="221" spans="1:68" ht="27" hidden="1" customHeight="1" x14ac:dyDescent="0.25">
      <c r="A221" s="54" t="s">
        <v>312</v>
      </c>
      <c r="B221" s="54" t="s">
        <v>313</v>
      </c>
      <c r="C221" s="31">
        <v>4301135692</v>
      </c>
      <c r="D221" s="299">
        <v>4620207490570</v>
      </c>
      <c r="E221" s="300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3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306"/>
      <c r="R221" s="306"/>
      <c r="S221" s="306"/>
      <c r="T221" s="307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315</v>
      </c>
      <c r="B222" s="54" t="s">
        <v>316</v>
      </c>
      <c r="C222" s="31">
        <v>4301135691</v>
      </c>
      <c r="D222" s="299">
        <v>4620207490549</v>
      </c>
      <c r="E222" s="300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3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306"/>
      <c r="R222" s="306"/>
      <c r="S222" s="306"/>
      <c r="T222" s="307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317</v>
      </c>
      <c r="B223" s="54" t="s">
        <v>318</v>
      </c>
      <c r="C223" s="31">
        <v>4301135694</v>
      </c>
      <c r="D223" s="299">
        <v>4620207490501</v>
      </c>
      <c r="E223" s="300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6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306"/>
      <c r="R223" s="306"/>
      <c r="S223" s="306"/>
      <c r="T223" s="307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03"/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4"/>
      <c r="P224" s="296" t="s">
        <v>71</v>
      </c>
      <c r="Q224" s="297"/>
      <c r="R224" s="297"/>
      <c r="S224" s="297"/>
      <c r="T224" s="297"/>
      <c r="U224" s="297"/>
      <c r="V224" s="298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hidden="1" x14ac:dyDescent="0.2">
      <c r="A225" s="302"/>
      <c r="B225" s="302"/>
      <c r="C225" s="302"/>
      <c r="D225" s="302"/>
      <c r="E225" s="302"/>
      <c r="F225" s="302"/>
      <c r="G225" s="302"/>
      <c r="H225" s="302"/>
      <c r="I225" s="302"/>
      <c r="J225" s="302"/>
      <c r="K225" s="302"/>
      <c r="L225" s="302"/>
      <c r="M225" s="302"/>
      <c r="N225" s="302"/>
      <c r="O225" s="304"/>
      <c r="P225" s="296" t="s">
        <v>71</v>
      </c>
      <c r="Q225" s="297"/>
      <c r="R225" s="297"/>
      <c r="S225" s="297"/>
      <c r="T225" s="297"/>
      <c r="U225" s="297"/>
      <c r="V225" s="298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hidden="1" customHeight="1" x14ac:dyDescent="0.25">
      <c r="A226" s="312" t="s">
        <v>319</v>
      </c>
      <c r="B226" s="302"/>
      <c r="C226" s="302"/>
      <c r="D226" s="302"/>
      <c r="E226" s="302"/>
      <c r="F226" s="302"/>
      <c r="G226" s="302"/>
      <c r="H226" s="302"/>
      <c r="I226" s="302"/>
      <c r="J226" s="302"/>
      <c r="K226" s="302"/>
      <c r="L226" s="302"/>
      <c r="M226" s="302"/>
      <c r="N226" s="302"/>
      <c r="O226" s="302"/>
      <c r="P226" s="302"/>
      <c r="Q226" s="302"/>
      <c r="R226" s="302"/>
      <c r="S226" s="302"/>
      <c r="T226" s="302"/>
      <c r="U226" s="302"/>
      <c r="V226" s="302"/>
      <c r="W226" s="302"/>
      <c r="X226" s="302"/>
      <c r="Y226" s="302"/>
      <c r="Z226" s="302"/>
      <c r="AA226" s="283"/>
      <c r="AB226" s="283"/>
      <c r="AC226" s="283"/>
    </row>
    <row r="227" spans="1:68" ht="14.25" hidden="1" customHeight="1" x14ac:dyDescent="0.25">
      <c r="A227" s="301" t="s">
        <v>62</v>
      </c>
      <c r="B227" s="302"/>
      <c r="C227" s="302"/>
      <c r="D227" s="302"/>
      <c r="E227" s="302"/>
      <c r="F227" s="302"/>
      <c r="G227" s="302"/>
      <c r="H227" s="302"/>
      <c r="I227" s="302"/>
      <c r="J227" s="302"/>
      <c r="K227" s="302"/>
      <c r="L227" s="302"/>
      <c r="M227" s="302"/>
      <c r="N227" s="302"/>
      <c r="O227" s="302"/>
      <c r="P227" s="302"/>
      <c r="Q227" s="302"/>
      <c r="R227" s="302"/>
      <c r="S227" s="302"/>
      <c r="T227" s="302"/>
      <c r="U227" s="302"/>
      <c r="V227" s="302"/>
      <c r="W227" s="302"/>
      <c r="X227" s="302"/>
      <c r="Y227" s="302"/>
      <c r="Z227" s="302"/>
      <c r="AA227" s="284"/>
      <c r="AB227" s="284"/>
      <c r="AC227" s="284"/>
    </row>
    <row r="228" spans="1:68" ht="16.5" hidden="1" customHeight="1" x14ac:dyDescent="0.25">
      <c r="A228" s="54" t="s">
        <v>320</v>
      </c>
      <c r="B228" s="54" t="s">
        <v>321</v>
      </c>
      <c r="C228" s="31">
        <v>4301071063</v>
      </c>
      <c r="D228" s="299">
        <v>4607111039019</v>
      </c>
      <c r="E228" s="300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7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06"/>
      <c r="R228" s="306"/>
      <c r="S228" s="306"/>
      <c r="T228" s="307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hidden="1" customHeight="1" x14ac:dyDescent="0.25">
      <c r="A229" s="54" t="s">
        <v>323</v>
      </c>
      <c r="B229" s="54" t="s">
        <v>324</v>
      </c>
      <c r="C229" s="31">
        <v>4301071000</v>
      </c>
      <c r="D229" s="299">
        <v>4607111038708</v>
      </c>
      <c r="E229" s="300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06"/>
      <c r="R229" s="306"/>
      <c r="S229" s="306"/>
      <c r="T229" s="307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03"/>
      <c r="B230" s="302"/>
      <c r="C230" s="302"/>
      <c r="D230" s="302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4"/>
      <c r="P230" s="296" t="s">
        <v>71</v>
      </c>
      <c r="Q230" s="297"/>
      <c r="R230" s="297"/>
      <c r="S230" s="297"/>
      <c r="T230" s="297"/>
      <c r="U230" s="297"/>
      <c r="V230" s="298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hidden="1" x14ac:dyDescent="0.2">
      <c r="A231" s="302"/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4"/>
      <c r="P231" s="296" t="s">
        <v>71</v>
      </c>
      <c r="Q231" s="297"/>
      <c r="R231" s="297"/>
      <c r="S231" s="297"/>
      <c r="T231" s="297"/>
      <c r="U231" s="297"/>
      <c r="V231" s="298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hidden="1" customHeight="1" x14ac:dyDescent="0.2">
      <c r="A232" s="351" t="s">
        <v>325</v>
      </c>
      <c r="B232" s="352"/>
      <c r="C232" s="352"/>
      <c r="D232" s="352"/>
      <c r="E232" s="352"/>
      <c r="F232" s="352"/>
      <c r="G232" s="352"/>
      <c r="H232" s="352"/>
      <c r="I232" s="352"/>
      <c r="J232" s="352"/>
      <c r="K232" s="352"/>
      <c r="L232" s="352"/>
      <c r="M232" s="352"/>
      <c r="N232" s="352"/>
      <c r="O232" s="352"/>
      <c r="P232" s="352"/>
      <c r="Q232" s="352"/>
      <c r="R232" s="352"/>
      <c r="S232" s="352"/>
      <c r="T232" s="352"/>
      <c r="U232" s="352"/>
      <c r="V232" s="352"/>
      <c r="W232" s="352"/>
      <c r="X232" s="352"/>
      <c r="Y232" s="352"/>
      <c r="Z232" s="352"/>
      <c r="AA232" s="48"/>
      <c r="AB232" s="48"/>
      <c r="AC232" s="48"/>
    </row>
    <row r="233" spans="1:68" ht="16.5" hidden="1" customHeight="1" x14ac:dyDescent="0.25">
      <c r="A233" s="312" t="s">
        <v>326</v>
      </c>
      <c r="B233" s="302"/>
      <c r="C233" s="302"/>
      <c r="D233" s="302"/>
      <c r="E233" s="302"/>
      <c r="F233" s="302"/>
      <c r="G233" s="302"/>
      <c r="H233" s="302"/>
      <c r="I233" s="302"/>
      <c r="J233" s="302"/>
      <c r="K233" s="302"/>
      <c r="L233" s="302"/>
      <c r="M233" s="302"/>
      <c r="N233" s="302"/>
      <c r="O233" s="302"/>
      <c r="P233" s="302"/>
      <c r="Q233" s="302"/>
      <c r="R233" s="302"/>
      <c r="S233" s="302"/>
      <c r="T233" s="302"/>
      <c r="U233" s="302"/>
      <c r="V233" s="302"/>
      <c r="W233" s="302"/>
      <c r="X233" s="302"/>
      <c r="Y233" s="302"/>
      <c r="Z233" s="302"/>
      <c r="AA233" s="283"/>
      <c r="AB233" s="283"/>
      <c r="AC233" s="283"/>
    </row>
    <row r="234" spans="1:68" ht="14.25" hidden="1" customHeight="1" x14ac:dyDescent="0.25">
      <c r="A234" s="301" t="s">
        <v>62</v>
      </c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2"/>
      <c r="P234" s="302"/>
      <c r="Q234" s="302"/>
      <c r="R234" s="302"/>
      <c r="S234" s="302"/>
      <c r="T234" s="302"/>
      <c r="U234" s="302"/>
      <c r="V234" s="302"/>
      <c r="W234" s="302"/>
      <c r="X234" s="302"/>
      <c r="Y234" s="302"/>
      <c r="Z234" s="302"/>
      <c r="AA234" s="284"/>
      <c r="AB234" s="284"/>
      <c r="AC234" s="284"/>
    </row>
    <row r="235" spans="1:68" ht="27" hidden="1" customHeight="1" x14ac:dyDescent="0.25">
      <c r="A235" s="54" t="s">
        <v>327</v>
      </c>
      <c r="B235" s="54" t="s">
        <v>328</v>
      </c>
      <c r="C235" s="31">
        <v>4301071036</v>
      </c>
      <c r="D235" s="299">
        <v>4607111036162</v>
      </c>
      <c r="E235" s="300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0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06"/>
      <c r="R235" s="306"/>
      <c r="S235" s="306"/>
      <c r="T235" s="307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03"/>
      <c r="B236" s="302"/>
      <c r="C236" s="302"/>
      <c r="D236" s="302"/>
      <c r="E236" s="302"/>
      <c r="F236" s="302"/>
      <c r="G236" s="302"/>
      <c r="H236" s="302"/>
      <c r="I236" s="302"/>
      <c r="J236" s="302"/>
      <c r="K236" s="302"/>
      <c r="L236" s="302"/>
      <c r="M236" s="302"/>
      <c r="N236" s="302"/>
      <c r="O236" s="304"/>
      <c r="P236" s="296" t="s">
        <v>71</v>
      </c>
      <c r="Q236" s="297"/>
      <c r="R236" s="297"/>
      <c r="S236" s="297"/>
      <c r="T236" s="297"/>
      <c r="U236" s="297"/>
      <c r="V236" s="298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hidden="1" x14ac:dyDescent="0.2">
      <c r="A237" s="302"/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4"/>
      <c r="P237" s="296" t="s">
        <v>71</v>
      </c>
      <c r="Q237" s="297"/>
      <c r="R237" s="297"/>
      <c r="S237" s="297"/>
      <c r="T237" s="297"/>
      <c r="U237" s="297"/>
      <c r="V237" s="298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hidden="1" customHeight="1" x14ac:dyDescent="0.2">
      <c r="A238" s="351" t="s">
        <v>330</v>
      </c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52"/>
      <c r="N238" s="352"/>
      <c r="O238" s="352"/>
      <c r="P238" s="352"/>
      <c r="Q238" s="352"/>
      <c r="R238" s="352"/>
      <c r="S238" s="352"/>
      <c r="T238" s="352"/>
      <c r="U238" s="352"/>
      <c r="V238" s="352"/>
      <c r="W238" s="352"/>
      <c r="X238" s="352"/>
      <c r="Y238" s="352"/>
      <c r="Z238" s="352"/>
      <c r="AA238" s="48"/>
      <c r="AB238" s="48"/>
      <c r="AC238" s="48"/>
    </row>
    <row r="239" spans="1:68" ht="16.5" hidden="1" customHeight="1" x14ac:dyDescent="0.25">
      <c r="A239" s="312" t="s">
        <v>331</v>
      </c>
      <c r="B239" s="302"/>
      <c r="C239" s="302"/>
      <c r="D239" s="302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O239" s="302"/>
      <c r="P239" s="302"/>
      <c r="Q239" s="302"/>
      <c r="R239" s="302"/>
      <c r="S239" s="302"/>
      <c r="T239" s="302"/>
      <c r="U239" s="302"/>
      <c r="V239" s="302"/>
      <c r="W239" s="302"/>
      <c r="X239" s="302"/>
      <c r="Y239" s="302"/>
      <c r="Z239" s="302"/>
      <c r="AA239" s="283"/>
      <c r="AB239" s="283"/>
      <c r="AC239" s="283"/>
    </row>
    <row r="240" spans="1:68" ht="14.25" hidden="1" customHeight="1" x14ac:dyDescent="0.25">
      <c r="A240" s="301" t="s">
        <v>62</v>
      </c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2"/>
      <c r="P240" s="302"/>
      <c r="Q240" s="302"/>
      <c r="R240" s="302"/>
      <c r="S240" s="302"/>
      <c r="T240" s="302"/>
      <c r="U240" s="302"/>
      <c r="V240" s="302"/>
      <c r="W240" s="302"/>
      <c r="X240" s="302"/>
      <c r="Y240" s="302"/>
      <c r="Z240" s="302"/>
      <c r="AA240" s="284"/>
      <c r="AB240" s="284"/>
      <c r="AC240" s="284"/>
    </row>
    <row r="241" spans="1:68" ht="27" customHeight="1" x14ac:dyDescent="0.25">
      <c r="A241" s="54" t="s">
        <v>332</v>
      </c>
      <c r="B241" s="54" t="s">
        <v>333</v>
      </c>
      <c r="C241" s="31">
        <v>4301071029</v>
      </c>
      <c r="D241" s="299">
        <v>4607111035899</v>
      </c>
      <c r="E241" s="300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06"/>
      <c r="R241" s="306"/>
      <c r="S241" s="306"/>
      <c r="T241" s="307"/>
      <c r="U241" s="34"/>
      <c r="V241" s="34"/>
      <c r="W241" s="35" t="s">
        <v>68</v>
      </c>
      <c r="X241" s="288">
        <v>312</v>
      </c>
      <c r="Y241" s="289">
        <f>IFERROR(IF(X241="","",X241),"")</f>
        <v>312</v>
      </c>
      <c r="Z241" s="36">
        <f>IFERROR(IF(X241="","",X241*0.0155),"")</f>
        <v>4.8360000000000003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1641.7439999999999</v>
      </c>
      <c r="BN241" s="67">
        <f>IFERROR(Y241*I241,"0")</f>
        <v>1641.7439999999999</v>
      </c>
      <c r="BO241" s="67">
        <f>IFERROR(X241/J241,"0")</f>
        <v>3.7142857142857144</v>
      </c>
      <c r="BP241" s="67">
        <f>IFERROR(Y241/J241,"0")</f>
        <v>3.7142857142857144</v>
      </c>
    </row>
    <row r="242" spans="1:68" x14ac:dyDescent="0.2">
      <c r="A242" s="303"/>
      <c r="B242" s="302"/>
      <c r="C242" s="302"/>
      <c r="D242" s="302"/>
      <c r="E242" s="302"/>
      <c r="F242" s="302"/>
      <c r="G242" s="302"/>
      <c r="H242" s="302"/>
      <c r="I242" s="302"/>
      <c r="J242" s="302"/>
      <c r="K242" s="302"/>
      <c r="L242" s="302"/>
      <c r="M242" s="302"/>
      <c r="N242" s="302"/>
      <c r="O242" s="304"/>
      <c r="P242" s="296" t="s">
        <v>71</v>
      </c>
      <c r="Q242" s="297"/>
      <c r="R242" s="297"/>
      <c r="S242" s="297"/>
      <c r="T242" s="297"/>
      <c r="U242" s="297"/>
      <c r="V242" s="298"/>
      <c r="W242" s="37" t="s">
        <v>68</v>
      </c>
      <c r="X242" s="290">
        <f>IFERROR(SUM(X241:X241),"0")</f>
        <v>312</v>
      </c>
      <c r="Y242" s="290">
        <f>IFERROR(SUM(Y241:Y241),"0")</f>
        <v>312</v>
      </c>
      <c r="Z242" s="290">
        <f>IFERROR(IF(Z241="",0,Z241),"0")</f>
        <v>4.8360000000000003</v>
      </c>
      <c r="AA242" s="291"/>
      <c r="AB242" s="291"/>
      <c r="AC242" s="291"/>
    </row>
    <row r="243" spans="1:68" x14ac:dyDescent="0.2">
      <c r="A243" s="302"/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4"/>
      <c r="P243" s="296" t="s">
        <v>71</v>
      </c>
      <c r="Q243" s="297"/>
      <c r="R243" s="297"/>
      <c r="S243" s="297"/>
      <c r="T243" s="297"/>
      <c r="U243" s="297"/>
      <c r="V243" s="298"/>
      <c r="W243" s="37" t="s">
        <v>72</v>
      </c>
      <c r="X243" s="290">
        <f>IFERROR(SUMPRODUCT(X241:X241*H241:H241),"0")</f>
        <v>1560</v>
      </c>
      <c r="Y243" s="290">
        <f>IFERROR(SUMPRODUCT(Y241:Y241*H241:H241),"0")</f>
        <v>1560</v>
      </c>
      <c r="Z243" s="37"/>
      <c r="AA243" s="291"/>
      <c r="AB243" s="291"/>
      <c r="AC243" s="291"/>
    </row>
    <row r="244" spans="1:68" ht="27.75" hidden="1" customHeight="1" x14ac:dyDescent="0.2">
      <c r="A244" s="351" t="s">
        <v>334</v>
      </c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2"/>
      <c r="N244" s="352"/>
      <c r="O244" s="352"/>
      <c r="P244" s="352"/>
      <c r="Q244" s="352"/>
      <c r="R244" s="352"/>
      <c r="S244" s="352"/>
      <c r="T244" s="352"/>
      <c r="U244" s="352"/>
      <c r="V244" s="352"/>
      <c r="W244" s="352"/>
      <c r="X244" s="352"/>
      <c r="Y244" s="352"/>
      <c r="Z244" s="352"/>
      <c r="AA244" s="48"/>
      <c r="AB244" s="48"/>
      <c r="AC244" s="48"/>
    </row>
    <row r="245" spans="1:68" ht="16.5" hidden="1" customHeight="1" x14ac:dyDescent="0.25">
      <c r="A245" s="312" t="s">
        <v>335</v>
      </c>
      <c r="B245" s="302"/>
      <c r="C245" s="302"/>
      <c r="D245" s="302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O245" s="302"/>
      <c r="P245" s="302"/>
      <c r="Q245" s="302"/>
      <c r="R245" s="302"/>
      <c r="S245" s="302"/>
      <c r="T245" s="302"/>
      <c r="U245" s="302"/>
      <c r="V245" s="302"/>
      <c r="W245" s="302"/>
      <c r="X245" s="302"/>
      <c r="Y245" s="302"/>
      <c r="Z245" s="302"/>
      <c r="AA245" s="283"/>
      <c r="AB245" s="283"/>
      <c r="AC245" s="283"/>
    </row>
    <row r="246" spans="1:68" ht="14.25" hidden="1" customHeight="1" x14ac:dyDescent="0.25">
      <c r="A246" s="301" t="s">
        <v>336</v>
      </c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2"/>
      <c r="P246" s="302"/>
      <c r="Q246" s="302"/>
      <c r="R246" s="302"/>
      <c r="S246" s="302"/>
      <c r="T246" s="302"/>
      <c r="U246" s="302"/>
      <c r="V246" s="302"/>
      <c r="W246" s="302"/>
      <c r="X246" s="302"/>
      <c r="Y246" s="302"/>
      <c r="Z246" s="302"/>
      <c r="AA246" s="284"/>
      <c r="AB246" s="284"/>
      <c r="AC246" s="284"/>
    </row>
    <row r="247" spans="1:68" ht="27" hidden="1" customHeight="1" x14ac:dyDescent="0.25">
      <c r="A247" s="54" t="s">
        <v>337</v>
      </c>
      <c r="B247" s="54" t="s">
        <v>338</v>
      </c>
      <c r="C247" s="31">
        <v>4301133004</v>
      </c>
      <c r="D247" s="299">
        <v>4607111039774</v>
      </c>
      <c r="E247" s="300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5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306"/>
      <c r="R247" s="306"/>
      <c r="S247" s="306"/>
      <c r="T247" s="307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03"/>
      <c r="B248" s="302"/>
      <c r="C248" s="302"/>
      <c r="D248" s="302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O248" s="304"/>
      <c r="P248" s="296" t="s">
        <v>71</v>
      </c>
      <c r="Q248" s="297"/>
      <c r="R248" s="297"/>
      <c r="S248" s="297"/>
      <c r="T248" s="297"/>
      <c r="U248" s="297"/>
      <c r="V248" s="298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hidden="1" x14ac:dyDescent="0.2">
      <c r="A249" s="302"/>
      <c r="B249" s="302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4"/>
      <c r="P249" s="296" t="s">
        <v>71</v>
      </c>
      <c r="Q249" s="297"/>
      <c r="R249" s="297"/>
      <c r="S249" s="297"/>
      <c r="T249" s="297"/>
      <c r="U249" s="297"/>
      <c r="V249" s="298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hidden="1" customHeight="1" x14ac:dyDescent="0.25">
      <c r="A250" s="301" t="s">
        <v>121</v>
      </c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2"/>
      <c r="P250" s="302"/>
      <c r="Q250" s="302"/>
      <c r="R250" s="302"/>
      <c r="S250" s="302"/>
      <c r="T250" s="302"/>
      <c r="U250" s="302"/>
      <c r="V250" s="302"/>
      <c r="W250" s="302"/>
      <c r="X250" s="302"/>
      <c r="Y250" s="302"/>
      <c r="Z250" s="302"/>
      <c r="AA250" s="284"/>
      <c r="AB250" s="284"/>
      <c r="AC250" s="284"/>
    </row>
    <row r="251" spans="1:68" ht="37.5" hidden="1" customHeight="1" x14ac:dyDescent="0.25">
      <c r="A251" s="54" t="s">
        <v>340</v>
      </c>
      <c r="B251" s="54" t="s">
        <v>341</v>
      </c>
      <c r="C251" s="31">
        <v>4301135400</v>
      </c>
      <c r="D251" s="299">
        <v>4607111039361</v>
      </c>
      <c r="E251" s="300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06"/>
      <c r="R251" s="306"/>
      <c r="S251" s="306"/>
      <c r="T251" s="307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03"/>
      <c r="B252" s="302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4"/>
      <c r="P252" s="296" t="s">
        <v>71</v>
      </c>
      <c r="Q252" s="297"/>
      <c r="R252" s="297"/>
      <c r="S252" s="297"/>
      <c r="T252" s="297"/>
      <c r="U252" s="297"/>
      <c r="V252" s="298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hidden="1" x14ac:dyDescent="0.2">
      <c r="A253" s="302"/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4"/>
      <c r="P253" s="296" t="s">
        <v>71</v>
      </c>
      <c r="Q253" s="297"/>
      <c r="R253" s="297"/>
      <c r="S253" s="297"/>
      <c r="T253" s="297"/>
      <c r="U253" s="297"/>
      <c r="V253" s="298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hidden="1" customHeight="1" x14ac:dyDescent="0.2">
      <c r="A254" s="351" t="s">
        <v>342</v>
      </c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2"/>
      <c r="N254" s="352"/>
      <c r="O254" s="352"/>
      <c r="P254" s="352"/>
      <c r="Q254" s="352"/>
      <c r="R254" s="352"/>
      <c r="S254" s="352"/>
      <c r="T254" s="352"/>
      <c r="U254" s="352"/>
      <c r="V254" s="352"/>
      <c r="W254" s="352"/>
      <c r="X254" s="352"/>
      <c r="Y254" s="352"/>
      <c r="Z254" s="352"/>
      <c r="AA254" s="48"/>
      <c r="AB254" s="48"/>
      <c r="AC254" s="48"/>
    </row>
    <row r="255" spans="1:68" ht="16.5" hidden="1" customHeight="1" x14ac:dyDescent="0.25">
      <c r="A255" s="312" t="s">
        <v>342</v>
      </c>
      <c r="B255" s="302"/>
      <c r="C255" s="302"/>
      <c r="D255" s="302"/>
      <c r="E255" s="302"/>
      <c r="F255" s="302"/>
      <c r="G255" s="302"/>
      <c r="H255" s="302"/>
      <c r="I255" s="302"/>
      <c r="J255" s="302"/>
      <c r="K255" s="302"/>
      <c r="L255" s="302"/>
      <c r="M255" s="302"/>
      <c r="N255" s="302"/>
      <c r="O255" s="302"/>
      <c r="P255" s="302"/>
      <c r="Q255" s="302"/>
      <c r="R255" s="302"/>
      <c r="S255" s="302"/>
      <c r="T255" s="302"/>
      <c r="U255" s="302"/>
      <c r="V255" s="302"/>
      <c r="W255" s="302"/>
      <c r="X255" s="302"/>
      <c r="Y255" s="302"/>
      <c r="Z255" s="302"/>
      <c r="AA255" s="283"/>
      <c r="AB255" s="283"/>
      <c r="AC255" s="283"/>
    </row>
    <row r="256" spans="1:68" ht="14.25" hidden="1" customHeight="1" x14ac:dyDescent="0.25">
      <c r="A256" s="301" t="s">
        <v>62</v>
      </c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2"/>
      <c r="P256" s="302"/>
      <c r="Q256" s="302"/>
      <c r="R256" s="302"/>
      <c r="S256" s="302"/>
      <c r="T256" s="302"/>
      <c r="U256" s="302"/>
      <c r="V256" s="302"/>
      <c r="W256" s="302"/>
      <c r="X256" s="302"/>
      <c r="Y256" s="302"/>
      <c r="Z256" s="302"/>
      <c r="AA256" s="284"/>
      <c r="AB256" s="284"/>
      <c r="AC256" s="284"/>
    </row>
    <row r="257" spans="1:68" ht="27" hidden="1" customHeight="1" x14ac:dyDescent="0.25">
      <c r="A257" s="54" t="s">
        <v>343</v>
      </c>
      <c r="B257" s="54" t="s">
        <v>344</v>
      </c>
      <c r="C257" s="31">
        <v>4301071014</v>
      </c>
      <c r="D257" s="299">
        <v>4640242181264</v>
      </c>
      <c r="E257" s="300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8" t="s">
        <v>345</v>
      </c>
      <c r="Q257" s="306"/>
      <c r="R257" s="306"/>
      <c r="S257" s="306"/>
      <c r="T257" s="307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4301071021</v>
      </c>
      <c r="D258" s="299">
        <v>4640242181325</v>
      </c>
      <c r="E258" s="300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23" t="s">
        <v>349</v>
      </c>
      <c r="Q258" s="306"/>
      <c r="R258" s="306"/>
      <c r="S258" s="306"/>
      <c r="T258" s="307"/>
      <c r="U258" s="34"/>
      <c r="V258" s="34"/>
      <c r="W258" s="35" t="s">
        <v>68</v>
      </c>
      <c r="X258" s="288">
        <v>48</v>
      </c>
      <c r="Y258" s="289">
        <f>IFERROR(IF(X258="","",X258),"")</f>
        <v>48</v>
      </c>
      <c r="Z258" s="36">
        <f>IFERROR(IF(X258="","",X258*0.0155),"")</f>
        <v>0.74399999999999999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349.44</v>
      </c>
      <c r="BN258" s="67">
        <f>IFERROR(Y258*I258,"0")</f>
        <v>349.44</v>
      </c>
      <c r="BO258" s="67">
        <f>IFERROR(X258/J258,"0")</f>
        <v>0.5714285714285714</v>
      </c>
      <c r="BP258" s="67">
        <f>IFERROR(Y258/J258,"0")</f>
        <v>0.5714285714285714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4301070993</v>
      </c>
      <c r="D259" s="299">
        <v>4640242180670</v>
      </c>
      <c r="E259" s="300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47" t="s">
        <v>352</v>
      </c>
      <c r="Q259" s="306"/>
      <c r="R259" s="306"/>
      <c r="S259" s="306"/>
      <c r="T259" s="307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03"/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4"/>
      <c r="P260" s="296" t="s">
        <v>71</v>
      </c>
      <c r="Q260" s="297"/>
      <c r="R260" s="297"/>
      <c r="S260" s="297"/>
      <c r="T260" s="297"/>
      <c r="U260" s="297"/>
      <c r="V260" s="298"/>
      <c r="W260" s="37" t="s">
        <v>68</v>
      </c>
      <c r="X260" s="290">
        <f>IFERROR(SUM(X257:X259),"0")</f>
        <v>48</v>
      </c>
      <c r="Y260" s="290">
        <f>IFERROR(SUM(Y257:Y259),"0")</f>
        <v>48</v>
      </c>
      <c r="Z260" s="290">
        <f>IFERROR(IF(Z257="",0,Z257),"0")+IFERROR(IF(Z258="",0,Z258),"0")+IFERROR(IF(Z259="",0,Z259),"0")</f>
        <v>0.74399999999999999</v>
      </c>
      <c r="AA260" s="291"/>
      <c r="AB260" s="291"/>
      <c r="AC260" s="291"/>
    </row>
    <row r="261" spans="1:68" x14ac:dyDescent="0.2">
      <c r="A261" s="302"/>
      <c r="B261" s="302"/>
      <c r="C261" s="302"/>
      <c r="D261" s="302"/>
      <c r="E261" s="302"/>
      <c r="F261" s="302"/>
      <c r="G261" s="302"/>
      <c r="H261" s="302"/>
      <c r="I261" s="302"/>
      <c r="J261" s="302"/>
      <c r="K261" s="302"/>
      <c r="L261" s="302"/>
      <c r="M261" s="302"/>
      <c r="N261" s="302"/>
      <c r="O261" s="304"/>
      <c r="P261" s="296" t="s">
        <v>71</v>
      </c>
      <c r="Q261" s="297"/>
      <c r="R261" s="297"/>
      <c r="S261" s="297"/>
      <c r="T261" s="297"/>
      <c r="U261" s="297"/>
      <c r="V261" s="298"/>
      <c r="W261" s="37" t="s">
        <v>72</v>
      </c>
      <c r="X261" s="290">
        <f>IFERROR(SUMPRODUCT(X257:X259*H257:H259),"0")</f>
        <v>336</v>
      </c>
      <c r="Y261" s="290">
        <f>IFERROR(SUMPRODUCT(Y257:Y259*H257:H259),"0")</f>
        <v>336</v>
      </c>
      <c r="Z261" s="37"/>
      <c r="AA261" s="291"/>
      <c r="AB261" s="291"/>
      <c r="AC261" s="291"/>
    </row>
    <row r="262" spans="1:68" ht="14.25" hidden="1" customHeight="1" x14ac:dyDescent="0.25">
      <c r="A262" s="301" t="s">
        <v>75</v>
      </c>
      <c r="B262" s="302"/>
      <c r="C262" s="302"/>
      <c r="D262" s="302"/>
      <c r="E262" s="302"/>
      <c r="F262" s="302"/>
      <c r="G262" s="302"/>
      <c r="H262" s="302"/>
      <c r="I262" s="302"/>
      <c r="J262" s="302"/>
      <c r="K262" s="302"/>
      <c r="L262" s="302"/>
      <c r="M262" s="302"/>
      <c r="N262" s="302"/>
      <c r="O262" s="302"/>
      <c r="P262" s="302"/>
      <c r="Q262" s="302"/>
      <c r="R262" s="302"/>
      <c r="S262" s="302"/>
      <c r="T262" s="302"/>
      <c r="U262" s="302"/>
      <c r="V262" s="302"/>
      <c r="W262" s="302"/>
      <c r="X262" s="302"/>
      <c r="Y262" s="302"/>
      <c r="Z262" s="302"/>
      <c r="AA262" s="284"/>
      <c r="AB262" s="284"/>
      <c r="AC262" s="284"/>
    </row>
    <row r="263" spans="1:68" ht="27" customHeight="1" x14ac:dyDescent="0.25">
      <c r="A263" s="54" t="s">
        <v>354</v>
      </c>
      <c r="B263" s="54" t="s">
        <v>355</v>
      </c>
      <c r="C263" s="31">
        <v>4301132080</v>
      </c>
      <c r="D263" s="299">
        <v>4640242180397</v>
      </c>
      <c r="E263" s="300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7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306"/>
      <c r="R263" s="306"/>
      <c r="S263" s="306"/>
      <c r="T263" s="307"/>
      <c r="U263" s="34"/>
      <c r="V263" s="34"/>
      <c r="W263" s="35" t="s">
        <v>68</v>
      </c>
      <c r="X263" s="288">
        <v>72</v>
      </c>
      <c r="Y263" s="289">
        <f>IFERROR(IF(X263="","",X263),"")</f>
        <v>72</v>
      </c>
      <c r="Z263" s="36">
        <f>IFERROR(IF(X263="","",X263*0.0155),"")</f>
        <v>1.1160000000000001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450.71999999999997</v>
      </c>
      <c r="BN263" s="67">
        <f>IFERROR(Y263*I263,"0")</f>
        <v>450.71999999999997</v>
      </c>
      <c r="BO263" s="67">
        <f>IFERROR(X263/J263,"0")</f>
        <v>0.8571428571428571</v>
      </c>
      <c r="BP263" s="67">
        <f>IFERROR(Y263/J263,"0")</f>
        <v>0.8571428571428571</v>
      </c>
    </row>
    <row r="264" spans="1:68" ht="27" hidden="1" customHeight="1" x14ac:dyDescent="0.25">
      <c r="A264" s="54" t="s">
        <v>357</v>
      </c>
      <c r="B264" s="54" t="s">
        <v>358</v>
      </c>
      <c r="C264" s="31">
        <v>4301132104</v>
      </c>
      <c r="D264" s="299">
        <v>4640242181219</v>
      </c>
      <c r="E264" s="300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97" t="s">
        <v>359</v>
      </c>
      <c r="Q264" s="306"/>
      <c r="R264" s="306"/>
      <c r="S264" s="306"/>
      <c r="T264" s="307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03"/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4"/>
      <c r="P265" s="296" t="s">
        <v>71</v>
      </c>
      <c r="Q265" s="297"/>
      <c r="R265" s="297"/>
      <c r="S265" s="297"/>
      <c r="T265" s="297"/>
      <c r="U265" s="297"/>
      <c r="V265" s="298"/>
      <c r="W265" s="37" t="s">
        <v>68</v>
      </c>
      <c r="X265" s="290">
        <f>IFERROR(SUM(X263:X264),"0")</f>
        <v>72</v>
      </c>
      <c r="Y265" s="290">
        <f>IFERROR(SUM(Y263:Y264),"0")</f>
        <v>72</v>
      </c>
      <c r="Z265" s="290">
        <f>IFERROR(IF(Z263="",0,Z263),"0")+IFERROR(IF(Z264="",0,Z264),"0")</f>
        <v>1.1160000000000001</v>
      </c>
      <c r="AA265" s="291"/>
      <c r="AB265" s="291"/>
      <c r="AC265" s="291"/>
    </row>
    <row r="266" spans="1:68" x14ac:dyDescent="0.2">
      <c r="A266" s="302"/>
      <c r="B266" s="302"/>
      <c r="C266" s="302"/>
      <c r="D266" s="302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O266" s="304"/>
      <c r="P266" s="296" t="s">
        <v>71</v>
      </c>
      <c r="Q266" s="297"/>
      <c r="R266" s="297"/>
      <c r="S266" s="297"/>
      <c r="T266" s="297"/>
      <c r="U266" s="297"/>
      <c r="V266" s="298"/>
      <c r="W266" s="37" t="s">
        <v>72</v>
      </c>
      <c r="X266" s="290">
        <f>IFERROR(SUMPRODUCT(X263:X264*H263:H264),"0")</f>
        <v>432</v>
      </c>
      <c r="Y266" s="290">
        <f>IFERROR(SUMPRODUCT(Y263:Y264*H263:H264),"0")</f>
        <v>432</v>
      </c>
      <c r="Z266" s="37"/>
      <c r="AA266" s="291"/>
      <c r="AB266" s="291"/>
      <c r="AC266" s="291"/>
    </row>
    <row r="267" spans="1:68" ht="14.25" hidden="1" customHeight="1" x14ac:dyDescent="0.25">
      <c r="A267" s="301" t="s">
        <v>115</v>
      </c>
      <c r="B267" s="302"/>
      <c r="C267" s="302"/>
      <c r="D267" s="302"/>
      <c r="E267" s="302"/>
      <c r="F267" s="302"/>
      <c r="G267" s="302"/>
      <c r="H267" s="302"/>
      <c r="I267" s="302"/>
      <c r="J267" s="302"/>
      <c r="K267" s="302"/>
      <c r="L267" s="302"/>
      <c r="M267" s="302"/>
      <c r="N267" s="302"/>
      <c r="O267" s="302"/>
      <c r="P267" s="302"/>
      <c r="Q267" s="302"/>
      <c r="R267" s="302"/>
      <c r="S267" s="302"/>
      <c r="T267" s="302"/>
      <c r="U267" s="302"/>
      <c r="V267" s="302"/>
      <c r="W267" s="302"/>
      <c r="X267" s="302"/>
      <c r="Y267" s="302"/>
      <c r="Z267" s="302"/>
      <c r="AA267" s="284"/>
      <c r="AB267" s="284"/>
      <c r="AC267" s="284"/>
    </row>
    <row r="268" spans="1:68" ht="27" customHeight="1" x14ac:dyDescent="0.25">
      <c r="A268" s="54" t="s">
        <v>360</v>
      </c>
      <c r="B268" s="54" t="s">
        <v>361</v>
      </c>
      <c r="C268" s="31">
        <v>4301136051</v>
      </c>
      <c r="D268" s="299">
        <v>4640242180304</v>
      </c>
      <c r="E268" s="300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8" t="s">
        <v>362</v>
      </c>
      <c r="Q268" s="306"/>
      <c r="R268" s="306"/>
      <c r="S268" s="306"/>
      <c r="T268" s="307"/>
      <c r="U268" s="34"/>
      <c r="V268" s="34"/>
      <c r="W268" s="35" t="s">
        <v>68</v>
      </c>
      <c r="X268" s="288">
        <v>42</v>
      </c>
      <c r="Y268" s="289">
        <f>IFERROR(IF(X268="","",X268),"")</f>
        <v>42</v>
      </c>
      <c r="Z268" s="36">
        <f>IFERROR(IF(X268="","",X268*0.00936),"")</f>
        <v>0.39312000000000002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121.40520000000001</v>
      </c>
      <c r="BN268" s="67">
        <f>IFERROR(Y268*I268,"0")</f>
        <v>121.40520000000001</v>
      </c>
      <c r="BO268" s="67">
        <f>IFERROR(X268/J268,"0")</f>
        <v>0.33333333333333331</v>
      </c>
      <c r="BP268" s="67">
        <f>IFERROR(Y268/J268,"0")</f>
        <v>0.33333333333333331</v>
      </c>
    </row>
    <row r="269" spans="1:68" ht="27" customHeight="1" x14ac:dyDescent="0.25">
      <c r="A269" s="54" t="s">
        <v>364</v>
      </c>
      <c r="B269" s="54" t="s">
        <v>365</v>
      </c>
      <c r="C269" s="31">
        <v>4301136053</v>
      </c>
      <c r="D269" s="299">
        <v>4640242180236</v>
      </c>
      <c r="E269" s="300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4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306"/>
      <c r="R269" s="306"/>
      <c r="S269" s="306"/>
      <c r="T269" s="307"/>
      <c r="U269" s="34"/>
      <c r="V269" s="34"/>
      <c r="W269" s="35" t="s">
        <v>68</v>
      </c>
      <c r="X269" s="288">
        <v>156</v>
      </c>
      <c r="Y269" s="289">
        <f>IFERROR(IF(X269="","",X269),"")</f>
        <v>156</v>
      </c>
      <c r="Z269" s="36">
        <f>IFERROR(IF(X269="","",X269*0.0155),"")</f>
        <v>2.4180000000000001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816.66000000000008</v>
      </c>
      <c r="BN269" s="67">
        <f>IFERROR(Y269*I269,"0")</f>
        <v>816.66000000000008</v>
      </c>
      <c r="BO269" s="67">
        <f>IFERROR(X269/J269,"0")</f>
        <v>1.8571428571428572</v>
      </c>
      <c r="BP269" s="67">
        <f>IFERROR(Y269/J269,"0")</f>
        <v>1.8571428571428572</v>
      </c>
    </row>
    <row r="270" spans="1:68" ht="27" hidden="1" customHeight="1" x14ac:dyDescent="0.25">
      <c r="A270" s="54" t="s">
        <v>366</v>
      </c>
      <c r="B270" s="54" t="s">
        <v>367</v>
      </c>
      <c r="C270" s="31">
        <v>4301136052</v>
      </c>
      <c r="D270" s="299">
        <v>4640242180410</v>
      </c>
      <c r="E270" s="300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2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06"/>
      <c r="R270" s="306"/>
      <c r="S270" s="306"/>
      <c r="T270" s="307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03"/>
      <c r="B271" s="302"/>
      <c r="C271" s="302"/>
      <c r="D271" s="302"/>
      <c r="E271" s="302"/>
      <c r="F271" s="302"/>
      <c r="G271" s="302"/>
      <c r="H271" s="302"/>
      <c r="I271" s="302"/>
      <c r="J271" s="302"/>
      <c r="K271" s="302"/>
      <c r="L271" s="302"/>
      <c r="M271" s="302"/>
      <c r="N271" s="302"/>
      <c r="O271" s="304"/>
      <c r="P271" s="296" t="s">
        <v>71</v>
      </c>
      <c r="Q271" s="297"/>
      <c r="R271" s="297"/>
      <c r="S271" s="297"/>
      <c r="T271" s="297"/>
      <c r="U271" s="297"/>
      <c r="V271" s="298"/>
      <c r="W271" s="37" t="s">
        <v>68</v>
      </c>
      <c r="X271" s="290">
        <f>IFERROR(SUM(X268:X270),"0")</f>
        <v>198</v>
      </c>
      <c r="Y271" s="290">
        <f>IFERROR(SUM(Y268:Y270),"0")</f>
        <v>198</v>
      </c>
      <c r="Z271" s="290">
        <f>IFERROR(IF(Z268="",0,Z268),"0")+IFERROR(IF(Z269="",0,Z269),"0")+IFERROR(IF(Z270="",0,Z270),"0")</f>
        <v>2.8111200000000003</v>
      </c>
      <c r="AA271" s="291"/>
      <c r="AB271" s="291"/>
      <c r="AC271" s="291"/>
    </row>
    <row r="272" spans="1:68" x14ac:dyDescent="0.2">
      <c r="A272" s="302"/>
      <c r="B272" s="302"/>
      <c r="C272" s="302"/>
      <c r="D272" s="302"/>
      <c r="E272" s="302"/>
      <c r="F272" s="302"/>
      <c r="G272" s="302"/>
      <c r="H272" s="302"/>
      <c r="I272" s="302"/>
      <c r="J272" s="302"/>
      <c r="K272" s="302"/>
      <c r="L272" s="302"/>
      <c r="M272" s="302"/>
      <c r="N272" s="302"/>
      <c r="O272" s="304"/>
      <c r="P272" s="296" t="s">
        <v>71</v>
      </c>
      <c r="Q272" s="297"/>
      <c r="R272" s="297"/>
      <c r="S272" s="297"/>
      <c r="T272" s="297"/>
      <c r="U272" s="297"/>
      <c r="V272" s="298"/>
      <c r="W272" s="37" t="s">
        <v>72</v>
      </c>
      <c r="X272" s="290">
        <f>IFERROR(SUMPRODUCT(X268:X270*H268:H270),"0")</f>
        <v>893.4</v>
      </c>
      <c r="Y272" s="290">
        <f>IFERROR(SUMPRODUCT(Y268:Y270*H268:H270),"0")</f>
        <v>893.4</v>
      </c>
      <c r="Z272" s="37"/>
      <c r="AA272" s="291"/>
      <c r="AB272" s="291"/>
      <c r="AC272" s="291"/>
    </row>
    <row r="273" spans="1:68" ht="14.25" hidden="1" customHeight="1" x14ac:dyDescent="0.25">
      <c r="A273" s="301" t="s">
        <v>121</v>
      </c>
      <c r="B273" s="302"/>
      <c r="C273" s="302"/>
      <c r="D273" s="302"/>
      <c r="E273" s="302"/>
      <c r="F273" s="302"/>
      <c r="G273" s="302"/>
      <c r="H273" s="302"/>
      <c r="I273" s="302"/>
      <c r="J273" s="302"/>
      <c r="K273" s="302"/>
      <c r="L273" s="302"/>
      <c r="M273" s="302"/>
      <c r="N273" s="302"/>
      <c r="O273" s="302"/>
      <c r="P273" s="302"/>
      <c r="Q273" s="302"/>
      <c r="R273" s="302"/>
      <c r="S273" s="302"/>
      <c r="T273" s="302"/>
      <c r="U273" s="302"/>
      <c r="V273" s="302"/>
      <c r="W273" s="302"/>
      <c r="X273" s="302"/>
      <c r="Y273" s="302"/>
      <c r="Z273" s="302"/>
      <c r="AA273" s="284"/>
      <c r="AB273" s="284"/>
      <c r="AC273" s="284"/>
    </row>
    <row r="274" spans="1:68" ht="37.5" hidden="1" customHeight="1" x14ac:dyDescent="0.25">
      <c r="A274" s="54" t="s">
        <v>368</v>
      </c>
      <c r="B274" s="54" t="s">
        <v>369</v>
      </c>
      <c r="C274" s="31">
        <v>4301135504</v>
      </c>
      <c r="D274" s="299">
        <v>4640242181554</v>
      </c>
      <c r="E274" s="300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35" t="s">
        <v>370</v>
      </c>
      <c r="Q274" s="306"/>
      <c r="R274" s="306"/>
      <c r="S274" s="306"/>
      <c r="T274" s="307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299">
        <v>4640242181561</v>
      </c>
      <c r="E275" s="300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3" t="s">
        <v>374</v>
      </c>
      <c r="Q275" s="306"/>
      <c r="R275" s="306"/>
      <c r="S275" s="306"/>
      <c r="T275" s="307"/>
      <c r="U275" s="34"/>
      <c r="V275" s="34"/>
      <c r="W275" s="35" t="s">
        <v>68</v>
      </c>
      <c r="X275" s="288">
        <v>28</v>
      </c>
      <c r="Y275" s="289">
        <f t="shared" si="12"/>
        <v>28</v>
      </c>
      <c r="Z275" s="36">
        <f>IFERROR(IF(X275="","",X275*0.00936),"")</f>
        <v>0.26207999999999998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108.976</v>
      </c>
      <c r="BN275" s="67">
        <f t="shared" si="14"/>
        <v>108.976</v>
      </c>
      <c r="BO275" s="67">
        <f t="shared" si="15"/>
        <v>0.22222222222222221</v>
      </c>
      <c r="BP275" s="67">
        <f t="shared" si="16"/>
        <v>0.22222222222222221</v>
      </c>
    </row>
    <row r="276" spans="1:68" ht="27" hidden="1" customHeight="1" x14ac:dyDescent="0.25">
      <c r="A276" s="54" t="s">
        <v>376</v>
      </c>
      <c r="B276" s="54" t="s">
        <v>377</v>
      </c>
      <c r="C276" s="31">
        <v>4301135374</v>
      </c>
      <c r="D276" s="299">
        <v>4640242181424</v>
      </c>
      <c r="E276" s="300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1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306"/>
      <c r="R276" s="306"/>
      <c r="S276" s="306"/>
      <c r="T276" s="307"/>
      <c r="U276" s="34"/>
      <c r="V276" s="34"/>
      <c r="W276" s="35" t="s">
        <v>68</v>
      </c>
      <c r="X276" s="288">
        <v>0</v>
      </c>
      <c r="Y276" s="289">
        <f t="shared" si="12"/>
        <v>0</v>
      </c>
      <c r="Z276" s="36">
        <f>IFERROR(IF(X276="","",X276*0.0155),"")</f>
        <v>0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37.5" hidden="1" customHeight="1" x14ac:dyDescent="0.25">
      <c r="A277" s="54" t="s">
        <v>378</v>
      </c>
      <c r="B277" s="54" t="s">
        <v>379</v>
      </c>
      <c r="C277" s="31">
        <v>4301135552</v>
      </c>
      <c r="D277" s="299">
        <v>4640242181431</v>
      </c>
      <c r="E277" s="300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402" t="s">
        <v>380</v>
      </c>
      <c r="Q277" s="306"/>
      <c r="R277" s="306"/>
      <c r="S277" s="306"/>
      <c r="T277" s="307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hidden="1" customHeight="1" x14ac:dyDescent="0.25">
      <c r="A278" s="54" t="s">
        <v>382</v>
      </c>
      <c r="B278" s="54" t="s">
        <v>383</v>
      </c>
      <c r="C278" s="31">
        <v>4301135405</v>
      </c>
      <c r="D278" s="299">
        <v>4640242181523</v>
      </c>
      <c r="E278" s="300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7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306"/>
      <c r="R278" s="306"/>
      <c r="S278" s="306"/>
      <c r="T278" s="307"/>
      <c r="U278" s="34"/>
      <c r="V278" s="34"/>
      <c r="W278" s="35" t="s">
        <v>68</v>
      </c>
      <c r="X278" s="288">
        <v>0</v>
      </c>
      <c r="Y278" s="289">
        <f t="shared" si="12"/>
        <v>0</v>
      </c>
      <c r="Z278" s="36">
        <f t="shared" si="17"/>
        <v>0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hidden="1" customHeight="1" x14ac:dyDescent="0.25">
      <c r="A279" s="54" t="s">
        <v>384</v>
      </c>
      <c r="B279" s="54" t="s">
        <v>385</v>
      </c>
      <c r="C279" s="31">
        <v>4301135375</v>
      </c>
      <c r="D279" s="299">
        <v>4640242181486</v>
      </c>
      <c r="E279" s="300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3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306"/>
      <c r="R279" s="306"/>
      <c r="S279" s="306"/>
      <c r="T279" s="307"/>
      <c r="U279" s="34"/>
      <c r="V279" s="34"/>
      <c r="W279" s="35" t="s">
        <v>68</v>
      </c>
      <c r="X279" s="288">
        <v>0</v>
      </c>
      <c r="Y279" s="289">
        <f t="shared" si="12"/>
        <v>0</v>
      </c>
      <c r="Z279" s="36">
        <f t="shared" si="17"/>
        <v>0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hidden="1" customHeight="1" x14ac:dyDescent="0.25">
      <c r="A280" s="54" t="s">
        <v>386</v>
      </c>
      <c r="B280" s="54" t="s">
        <v>387</v>
      </c>
      <c r="C280" s="31">
        <v>4301135402</v>
      </c>
      <c r="D280" s="299">
        <v>4640242181493</v>
      </c>
      <c r="E280" s="300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401" t="s">
        <v>388</v>
      </c>
      <c r="Q280" s="306"/>
      <c r="R280" s="306"/>
      <c r="S280" s="306"/>
      <c r="T280" s="307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hidden="1" customHeight="1" x14ac:dyDescent="0.25">
      <c r="A281" s="54" t="s">
        <v>389</v>
      </c>
      <c r="B281" s="54" t="s">
        <v>390</v>
      </c>
      <c r="C281" s="31">
        <v>4301135403</v>
      </c>
      <c r="D281" s="299">
        <v>4640242181509</v>
      </c>
      <c r="E281" s="300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2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306"/>
      <c r="R281" s="306"/>
      <c r="S281" s="306"/>
      <c r="T281" s="307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391</v>
      </c>
      <c r="B282" s="54" t="s">
        <v>392</v>
      </c>
      <c r="C282" s="31">
        <v>4301135304</v>
      </c>
      <c r="D282" s="299">
        <v>4640242181240</v>
      </c>
      <c r="E282" s="300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50" t="s">
        <v>393</v>
      </c>
      <c r="Q282" s="306"/>
      <c r="R282" s="306"/>
      <c r="S282" s="306"/>
      <c r="T282" s="307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394</v>
      </c>
      <c r="B283" s="54" t="s">
        <v>395</v>
      </c>
      <c r="C283" s="31">
        <v>4301135610</v>
      </c>
      <c r="D283" s="299">
        <v>4640242181318</v>
      </c>
      <c r="E283" s="300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482" t="s">
        <v>396</v>
      </c>
      <c r="Q283" s="306"/>
      <c r="R283" s="306"/>
      <c r="S283" s="306"/>
      <c r="T283" s="307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hidden="1" customHeight="1" x14ac:dyDescent="0.25">
      <c r="A284" s="54" t="s">
        <v>397</v>
      </c>
      <c r="B284" s="54" t="s">
        <v>398</v>
      </c>
      <c r="C284" s="31">
        <v>4301135306</v>
      </c>
      <c r="D284" s="299">
        <v>4640242181387</v>
      </c>
      <c r="E284" s="300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2" t="s">
        <v>399</v>
      </c>
      <c r="Q284" s="306"/>
      <c r="R284" s="306"/>
      <c r="S284" s="306"/>
      <c r="T284" s="307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400</v>
      </c>
      <c r="B285" s="54" t="s">
        <v>401</v>
      </c>
      <c r="C285" s="31">
        <v>4301135305</v>
      </c>
      <c r="D285" s="299">
        <v>4640242181394</v>
      </c>
      <c r="E285" s="300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404" t="s">
        <v>402</v>
      </c>
      <c r="Q285" s="306"/>
      <c r="R285" s="306"/>
      <c r="S285" s="306"/>
      <c r="T285" s="307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403</v>
      </c>
      <c r="B286" s="54" t="s">
        <v>404</v>
      </c>
      <c r="C286" s="31">
        <v>4301135309</v>
      </c>
      <c r="D286" s="299">
        <v>4640242181332</v>
      </c>
      <c r="E286" s="300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22" t="s">
        <v>405</v>
      </c>
      <c r="Q286" s="306"/>
      <c r="R286" s="306"/>
      <c r="S286" s="306"/>
      <c r="T286" s="307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406</v>
      </c>
      <c r="B287" s="54" t="s">
        <v>407</v>
      </c>
      <c r="C287" s="31">
        <v>4301135308</v>
      </c>
      <c r="D287" s="299">
        <v>4640242181349</v>
      </c>
      <c r="E287" s="300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24" t="s">
        <v>408</v>
      </c>
      <c r="Q287" s="306"/>
      <c r="R287" s="306"/>
      <c r="S287" s="306"/>
      <c r="T287" s="307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hidden="1" customHeight="1" x14ac:dyDescent="0.25">
      <c r="A288" s="54" t="s">
        <v>409</v>
      </c>
      <c r="B288" s="54" t="s">
        <v>410</v>
      </c>
      <c r="C288" s="31">
        <v>4301135307</v>
      </c>
      <c r="D288" s="299">
        <v>4640242181370</v>
      </c>
      <c r="E288" s="300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75" t="s">
        <v>411</v>
      </c>
      <c r="Q288" s="306"/>
      <c r="R288" s="306"/>
      <c r="S288" s="306"/>
      <c r="T288" s="307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303"/>
      <c r="B289" s="302"/>
      <c r="C289" s="302"/>
      <c r="D289" s="302"/>
      <c r="E289" s="302"/>
      <c r="F289" s="302"/>
      <c r="G289" s="302"/>
      <c r="H289" s="302"/>
      <c r="I289" s="302"/>
      <c r="J289" s="302"/>
      <c r="K289" s="302"/>
      <c r="L289" s="302"/>
      <c r="M289" s="302"/>
      <c r="N289" s="302"/>
      <c r="O289" s="304"/>
      <c r="P289" s="296" t="s">
        <v>71</v>
      </c>
      <c r="Q289" s="297"/>
      <c r="R289" s="297"/>
      <c r="S289" s="297"/>
      <c r="T289" s="297"/>
      <c r="U289" s="297"/>
      <c r="V289" s="298"/>
      <c r="W289" s="37" t="s">
        <v>68</v>
      </c>
      <c r="X289" s="290">
        <f>IFERROR(SUM(X274:X288),"0")</f>
        <v>28</v>
      </c>
      <c r="Y289" s="290">
        <f>IFERROR(SUM(Y274:Y288),"0")</f>
        <v>28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0.26207999999999998</v>
      </c>
      <c r="AA289" s="291"/>
      <c r="AB289" s="291"/>
      <c r="AC289" s="291"/>
    </row>
    <row r="290" spans="1:32" x14ac:dyDescent="0.2">
      <c r="A290" s="302"/>
      <c r="B290" s="302"/>
      <c r="C290" s="302"/>
      <c r="D290" s="302"/>
      <c r="E290" s="302"/>
      <c r="F290" s="302"/>
      <c r="G290" s="302"/>
      <c r="H290" s="302"/>
      <c r="I290" s="302"/>
      <c r="J290" s="302"/>
      <c r="K290" s="302"/>
      <c r="L290" s="302"/>
      <c r="M290" s="302"/>
      <c r="N290" s="302"/>
      <c r="O290" s="304"/>
      <c r="P290" s="296" t="s">
        <v>71</v>
      </c>
      <c r="Q290" s="297"/>
      <c r="R290" s="297"/>
      <c r="S290" s="297"/>
      <c r="T290" s="297"/>
      <c r="U290" s="297"/>
      <c r="V290" s="298"/>
      <c r="W290" s="37" t="s">
        <v>72</v>
      </c>
      <c r="X290" s="290">
        <f>IFERROR(SUMPRODUCT(X274:X288*H274:H288),"0")</f>
        <v>103.60000000000001</v>
      </c>
      <c r="Y290" s="290">
        <f>IFERROR(SUMPRODUCT(Y274:Y288*H274:H288),"0")</f>
        <v>103.60000000000001</v>
      </c>
      <c r="Z290" s="37"/>
      <c r="AA290" s="291"/>
      <c r="AB290" s="291"/>
      <c r="AC290" s="291"/>
    </row>
    <row r="291" spans="1:32" ht="15" customHeight="1" x14ac:dyDescent="0.2">
      <c r="A291" s="319"/>
      <c r="B291" s="302"/>
      <c r="C291" s="302"/>
      <c r="D291" s="302"/>
      <c r="E291" s="302"/>
      <c r="F291" s="302"/>
      <c r="G291" s="302"/>
      <c r="H291" s="302"/>
      <c r="I291" s="302"/>
      <c r="J291" s="302"/>
      <c r="K291" s="302"/>
      <c r="L291" s="302"/>
      <c r="M291" s="302"/>
      <c r="N291" s="302"/>
      <c r="O291" s="320"/>
      <c r="P291" s="326" t="s">
        <v>413</v>
      </c>
      <c r="Q291" s="327"/>
      <c r="R291" s="327"/>
      <c r="S291" s="327"/>
      <c r="T291" s="327"/>
      <c r="U291" s="327"/>
      <c r="V291" s="328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11568.28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11568.28</v>
      </c>
      <c r="Z291" s="37"/>
      <c r="AA291" s="291"/>
      <c r="AB291" s="291"/>
      <c r="AC291" s="291"/>
    </row>
    <row r="292" spans="1:32" x14ac:dyDescent="0.2">
      <c r="A292" s="302"/>
      <c r="B292" s="302"/>
      <c r="C292" s="302"/>
      <c r="D292" s="302"/>
      <c r="E292" s="302"/>
      <c r="F292" s="302"/>
      <c r="G292" s="302"/>
      <c r="H292" s="302"/>
      <c r="I292" s="302"/>
      <c r="J292" s="302"/>
      <c r="K292" s="302"/>
      <c r="L292" s="302"/>
      <c r="M292" s="302"/>
      <c r="N292" s="302"/>
      <c r="O292" s="320"/>
      <c r="P292" s="326" t="s">
        <v>414</v>
      </c>
      <c r="Q292" s="327"/>
      <c r="R292" s="327"/>
      <c r="S292" s="327"/>
      <c r="T292" s="327"/>
      <c r="U292" s="327"/>
      <c r="V292" s="328"/>
      <c r="W292" s="37" t="s">
        <v>72</v>
      </c>
      <c r="X292" s="290">
        <f>IFERROR(SUM(BM22:BM288),"0")</f>
        <v>12698.588399999999</v>
      </c>
      <c r="Y292" s="290">
        <f>IFERROR(SUM(BN22:BN288),"0")</f>
        <v>12698.588399999999</v>
      </c>
      <c r="Z292" s="37"/>
      <c r="AA292" s="291"/>
      <c r="AB292" s="291"/>
      <c r="AC292" s="291"/>
    </row>
    <row r="293" spans="1:32" x14ac:dyDescent="0.2">
      <c r="A293" s="302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O293" s="320"/>
      <c r="P293" s="326" t="s">
        <v>415</v>
      </c>
      <c r="Q293" s="327"/>
      <c r="R293" s="327"/>
      <c r="S293" s="327"/>
      <c r="T293" s="327"/>
      <c r="U293" s="327"/>
      <c r="V293" s="328"/>
      <c r="W293" s="37" t="s">
        <v>416</v>
      </c>
      <c r="X293" s="38">
        <f>ROUNDUP(SUM(BO22:BO288),0)</f>
        <v>33</v>
      </c>
      <c r="Y293" s="38">
        <f>ROUNDUP(SUM(BP22:BP288),0)</f>
        <v>33</v>
      </c>
      <c r="Z293" s="37"/>
      <c r="AA293" s="291"/>
      <c r="AB293" s="291"/>
      <c r="AC293" s="291"/>
    </row>
    <row r="294" spans="1:32" x14ac:dyDescent="0.2">
      <c r="A294" s="302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O294" s="320"/>
      <c r="P294" s="326" t="s">
        <v>417</v>
      </c>
      <c r="Q294" s="327"/>
      <c r="R294" s="327"/>
      <c r="S294" s="327"/>
      <c r="T294" s="327"/>
      <c r="U294" s="327"/>
      <c r="V294" s="328"/>
      <c r="W294" s="37" t="s">
        <v>72</v>
      </c>
      <c r="X294" s="290">
        <f>GrossWeightTotal+PalletQtyTotal*25</f>
        <v>13523.588399999999</v>
      </c>
      <c r="Y294" s="290">
        <f>GrossWeightTotalR+PalletQtyTotalR*25</f>
        <v>13523.588399999999</v>
      </c>
      <c r="Z294" s="37"/>
      <c r="AA294" s="291"/>
      <c r="AB294" s="291"/>
      <c r="AC294" s="291"/>
    </row>
    <row r="295" spans="1:32" x14ac:dyDescent="0.2">
      <c r="A295" s="302"/>
      <c r="B295" s="302"/>
      <c r="C295" s="302"/>
      <c r="D295" s="302"/>
      <c r="E295" s="302"/>
      <c r="F295" s="302"/>
      <c r="G295" s="302"/>
      <c r="H295" s="302"/>
      <c r="I295" s="302"/>
      <c r="J295" s="302"/>
      <c r="K295" s="302"/>
      <c r="L295" s="302"/>
      <c r="M295" s="302"/>
      <c r="N295" s="302"/>
      <c r="O295" s="320"/>
      <c r="P295" s="326" t="s">
        <v>418</v>
      </c>
      <c r="Q295" s="327"/>
      <c r="R295" s="327"/>
      <c r="S295" s="327"/>
      <c r="T295" s="327"/>
      <c r="U295" s="327"/>
      <c r="V295" s="328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2692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2692</v>
      </c>
      <c r="Z295" s="37"/>
      <c r="AA295" s="291"/>
      <c r="AB295" s="291"/>
      <c r="AC295" s="291"/>
    </row>
    <row r="296" spans="1:32" ht="14.25" hidden="1" customHeight="1" x14ac:dyDescent="0.2">
      <c r="A296" s="302"/>
      <c r="B296" s="302"/>
      <c r="C296" s="302"/>
      <c r="D296" s="302"/>
      <c r="E296" s="302"/>
      <c r="F296" s="302"/>
      <c r="G296" s="302"/>
      <c r="H296" s="302"/>
      <c r="I296" s="302"/>
      <c r="J296" s="302"/>
      <c r="K296" s="302"/>
      <c r="L296" s="302"/>
      <c r="M296" s="302"/>
      <c r="N296" s="302"/>
      <c r="O296" s="320"/>
      <c r="P296" s="326" t="s">
        <v>419</v>
      </c>
      <c r="Q296" s="327"/>
      <c r="R296" s="327"/>
      <c r="S296" s="327"/>
      <c r="T296" s="327"/>
      <c r="U296" s="327"/>
      <c r="V296" s="328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40.601679999999995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5" t="s">
        <v>61</v>
      </c>
      <c r="C298" s="292" t="s">
        <v>73</v>
      </c>
      <c r="D298" s="429"/>
      <c r="E298" s="429"/>
      <c r="F298" s="429"/>
      <c r="G298" s="429"/>
      <c r="H298" s="429"/>
      <c r="I298" s="429"/>
      <c r="J298" s="429"/>
      <c r="K298" s="429"/>
      <c r="L298" s="429"/>
      <c r="M298" s="429"/>
      <c r="N298" s="429"/>
      <c r="O298" s="429"/>
      <c r="P298" s="429"/>
      <c r="Q298" s="429"/>
      <c r="R298" s="429"/>
      <c r="S298" s="429"/>
      <c r="T298" s="430"/>
      <c r="U298" s="285" t="s">
        <v>232</v>
      </c>
      <c r="V298" s="285" t="s">
        <v>241</v>
      </c>
      <c r="W298" s="292" t="s">
        <v>260</v>
      </c>
      <c r="X298" s="429"/>
      <c r="Y298" s="429"/>
      <c r="Z298" s="429"/>
      <c r="AA298" s="429"/>
      <c r="AB298" s="430"/>
      <c r="AC298" s="285" t="s">
        <v>325</v>
      </c>
      <c r="AD298" s="285" t="s">
        <v>330</v>
      </c>
      <c r="AE298" s="285" t="s">
        <v>334</v>
      </c>
      <c r="AF298" s="285" t="s">
        <v>342</v>
      </c>
    </row>
    <row r="299" spans="1:32" ht="14.25" customHeight="1" thickTop="1" x14ac:dyDescent="0.2">
      <c r="A299" s="409" t="s">
        <v>422</v>
      </c>
      <c r="B299" s="292" t="s">
        <v>61</v>
      </c>
      <c r="C299" s="292" t="s">
        <v>74</v>
      </c>
      <c r="D299" s="292" t="s">
        <v>83</v>
      </c>
      <c r="E299" s="292" t="s">
        <v>93</v>
      </c>
      <c r="F299" s="292" t="s">
        <v>104</v>
      </c>
      <c r="G299" s="292" t="s">
        <v>129</v>
      </c>
      <c r="H299" s="292" t="s">
        <v>136</v>
      </c>
      <c r="I299" s="292" t="s">
        <v>142</v>
      </c>
      <c r="J299" s="292" t="s">
        <v>150</v>
      </c>
      <c r="K299" s="292" t="s">
        <v>170</v>
      </c>
      <c r="L299" s="292" t="s">
        <v>176</v>
      </c>
      <c r="M299" s="292" t="s">
        <v>196</v>
      </c>
      <c r="N299" s="286"/>
      <c r="O299" s="292" t="s">
        <v>202</v>
      </c>
      <c r="P299" s="292" t="s">
        <v>209</v>
      </c>
      <c r="Q299" s="292" t="s">
        <v>216</v>
      </c>
      <c r="R299" s="292" t="s">
        <v>220</v>
      </c>
      <c r="S299" s="292" t="s">
        <v>223</v>
      </c>
      <c r="T299" s="292" t="s">
        <v>228</v>
      </c>
      <c r="U299" s="292" t="s">
        <v>233</v>
      </c>
      <c r="V299" s="292" t="s">
        <v>242</v>
      </c>
      <c r="W299" s="292" t="s">
        <v>261</v>
      </c>
      <c r="X299" s="292" t="s">
        <v>277</v>
      </c>
      <c r="Y299" s="292" t="s">
        <v>292</v>
      </c>
      <c r="Z299" s="292" t="s">
        <v>303</v>
      </c>
      <c r="AA299" s="292" t="s">
        <v>308</v>
      </c>
      <c r="AB299" s="292" t="s">
        <v>319</v>
      </c>
      <c r="AC299" s="292" t="s">
        <v>326</v>
      </c>
      <c r="AD299" s="292" t="s">
        <v>331</v>
      </c>
      <c r="AE299" s="292" t="s">
        <v>335</v>
      </c>
      <c r="AF299" s="292" t="s">
        <v>342</v>
      </c>
    </row>
    <row r="300" spans="1:32" ht="13.5" customHeight="1" thickBot="1" x14ac:dyDescent="0.25">
      <c r="A300" s="410"/>
      <c r="B300" s="293"/>
      <c r="C300" s="293"/>
      <c r="D300" s="293"/>
      <c r="E300" s="293"/>
      <c r="F300" s="293"/>
      <c r="G300" s="293"/>
      <c r="H300" s="293"/>
      <c r="I300" s="293"/>
      <c r="J300" s="293"/>
      <c r="K300" s="293"/>
      <c r="L300" s="293"/>
      <c r="M300" s="293"/>
      <c r="N300" s="286"/>
      <c r="O300" s="293"/>
      <c r="P300" s="293"/>
      <c r="Q300" s="293"/>
      <c r="R300" s="293"/>
      <c r="S300" s="293"/>
      <c r="T300" s="293"/>
      <c r="U300" s="293"/>
      <c r="V300" s="293"/>
      <c r="W300" s="293"/>
      <c r="X300" s="293"/>
      <c r="Y300" s="293"/>
      <c r="Z300" s="293"/>
      <c r="AA300" s="293"/>
      <c r="AB300" s="293"/>
      <c r="AC300" s="293"/>
      <c r="AD300" s="293"/>
      <c r="AE300" s="293"/>
      <c r="AF300" s="293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0</v>
      </c>
      <c r="D301" s="46">
        <f>IFERROR(X34*H34,"0")+IFERROR(X35*H35,"0")+IFERROR(X36*H36,"0")</f>
        <v>268.79999999999995</v>
      </c>
      <c r="E301" s="46">
        <f>IFERROR(X41*H41,"0")+IFERROR(X42*H42,"0")+IFERROR(X43*H43,"0")+IFERROR(X44*H44,"0")</f>
        <v>420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1560</v>
      </c>
      <c r="H301" s="46">
        <f>IFERROR(X79*H79,"0")+IFERROR(X80*H80,"0")</f>
        <v>201.6</v>
      </c>
      <c r="I301" s="46">
        <f>IFERROR(X85*H85,"0")+IFERROR(X86*H86,"0")</f>
        <v>302.39999999999998</v>
      </c>
      <c r="J301" s="46">
        <f>IFERROR(X91*H91,"0")+IFERROR(X92*H92,"0")+IFERROR(X93*H93,"0")+IFERROR(X94*H94,"0")+IFERROR(X95*H95,"0")+IFERROR(X96*H96,"0")</f>
        <v>389.76</v>
      </c>
      <c r="K301" s="46">
        <f>IFERROR(X101*H101,"0")+IFERROR(X102*H102,"0")</f>
        <v>100.8</v>
      </c>
      <c r="L301" s="46">
        <f>IFERROR(X107*H107,"0")+IFERROR(X108*H108,"0")+IFERROR(X109*H109,"0")+IFERROR(X110*H110,"0")+IFERROR(X111*H111,"0")+IFERROR(X115*H115,"0")+IFERROR(X119*H119,"0")</f>
        <v>1339.2</v>
      </c>
      <c r="M301" s="46">
        <f>IFERROR(X124*H124,"0")+IFERROR(X125*H125,"0")</f>
        <v>1134</v>
      </c>
      <c r="N301" s="286"/>
      <c r="O301" s="46">
        <f>IFERROR(X130*H130,"0")+IFERROR(X131*H131,"0")</f>
        <v>378</v>
      </c>
      <c r="P301" s="46">
        <f>IFERROR(X136*H136,"0")+IFERROR(X137*H137,"0")</f>
        <v>67.2</v>
      </c>
      <c r="Q301" s="46">
        <f>IFERROR(X142*H142,"0")</f>
        <v>0</v>
      </c>
      <c r="R301" s="46">
        <f>IFERROR(X147*H147,"0")</f>
        <v>0</v>
      </c>
      <c r="S301" s="46">
        <f>IFERROR(X152*H152,"0")</f>
        <v>0</v>
      </c>
      <c r="T301" s="46">
        <f>IFERROR(X157*H157,"0")</f>
        <v>94.08</v>
      </c>
      <c r="U301" s="46">
        <f>IFERROR(X163*H163,"0")+IFERROR(X164*H164,"0")</f>
        <v>720</v>
      </c>
      <c r="V301" s="46">
        <f>IFERROR(X170*H170,"0")+IFERROR(X171*H171,"0")+IFERROR(X172*H172,"0")+IFERROR(X176*H176,"0")</f>
        <v>756</v>
      </c>
      <c r="W301" s="46">
        <f>IFERROR(X182*H182,"0")+IFERROR(X186*H186,"0")+IFERROR(X187*H187,"0")+IFERROR(X188*H188,"0")+IFERROR(X189*H189,"0")</f>
        <v>38.64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172.8</v>
      </c>
      <c r="Z301" s="46">
        <f>IFERROR(X212*H212,"0")</f>
        <v>300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1560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1765</v>
      </c>
    </row>
    <row r="302" spans="1:32" ht="13.5" customHeight="1" thickTop="1" x14ac:dyDescent="0.2">
      <c r="C302" s="286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6492.0000000000009</v>
      </c>
      <c r="B304" s="60">
        <f>SUMPRODUCT(--(BB:BB="ПГП"),--(W:W="кор"),H:H,Y:Y)+SUMPRODUCT(--(BB:BB="ПГП"),--(W:W="кг"),Y:Y)</f>
        <v>5076.28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34,00"/>
        <filter val="1 154,40"/>
        <filter val="1 560,00"/>
        <filter val="100,80"/>
        <filter val="103,60"/>
        <filter val="11 568,28"/>
        <filter val="112,00"/>
        <filter val="12 698,59"/>
        <filter val="12,00"/>
        <filter val="126,00"/>
        <filter val="13 523,59"/>
        <filter val="14,00"/>
        <filter val="144,00"/>
        <filter val="154,00"/>
        <filter val="156,00"/>
        <filter val="168,00"/>
        <filter val="172,80"/>
        <filter val="184,80"/>
        <filter val="198,00"/>
        <filter val="2 692,00"/>
        <filter val="201,60"/>
        <filter val="224,00"/>
        <filter val="24,00"/>
        <filter val="252,00"/>
        <filter val="268,80"/>
        <filter val="28,00"/>
        <filter val="300,00"/>
        <filter val="302,40"/>
        <filter val="312,00"/>
        <filter val="33"/>
        <filter val="336,00"/>
        <filter val="36,00"/>
        <filter val="378,00"/>
        <filter val="38,64"/>
        <filter val="389,76"/>
        <filter val="42,00"/>
        <filter val="420,00"/>
        <filter val="432,00"/>
        <filter val="48,00"/>
        <filter val="56,00"/>
        <filter val="60,00"/>
        <filter val="67,20"/>
        <filter val="70,00"/>
        <filter val="72,00"/>
        <filter val="720,00"/>
        <filter val="756,00"/>
        <filter val="84,00"/>
        <filter val="893,40"/>
        <filter val="94,08"/>
      </filters>
    </filterColumn>
    <filterColumn colId="29" showButton="0"/>
    <filterColumn colId="30" showButton="0"/>
  </autoFilter>
  <mergeCells count="525"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A260:O261"/>
    <mergeCell ref="P124:T124"/>
    <mergeCell ref="D268:E268"/>
    <mergeCell ref="P138:V138"/>
    <mergeCell ref="P76:V76"/>
    <mergeCell ref="A128:Z128"/>
    <mergeCell ref="A255:Z255"/>
    <mergeCell ref="P69:V69"/>
    <mergeCell ref="A192:Z192"/>
    <mergeCell ref="A21:Z21"/>
    <mergeCell ref="A129:Z129"/>
    <mergeCell ref="P296:V296"/>
    <mergeCell ref="D42:E42"/>
    <mergeCell ref="P299:P300"/>
    <mergeCell ref="P110:T110"/>
    <mergeCell ref="R299:R300"/>
    <mergeCell ref="D247:E247"/>
    <mergeCell ref="P289:V289"/>
    <mergeCell ref="A114:Z114"/>
    <mergeCell ref="D276:E276"/>
    <mergeCell ref="D170:E170"/>
    <mergeCell ref="P132:V132"/>
    <mergeCell ref="P199:T199"/>
    <mergeCell ref="P290:V290"/>
    <mergeCell ref="D278:E278"/>
    <mergeCell ref="D163:E163"/>
    <mergeCell ref="P288:T288"/>
    <mergeCell ref="P136:T136"/>
    <mergeCell ref="P263:T263"/>
    <mergeCell ref="P228:T228"/>
    <mergeCell ref="P278:T278"/>
    <mergeCell ref="A246:Z246"/>
    <mergeCell ref="P196:T196"/>
    <mergeCell ref="C298:T298"/>
    <mergeCell ref="P208:V208"/>
    <mergeCell ref="D196:E196"/>
    <mergeCell ref="A126:O12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N17:N18"/>
    <mergeCell ref="F17:F18"/>
    <mergeCell ref="Q5:R5"/>
    <mergeCell ref="D171:E171"/>
    <mergeCell ref="Q6:R6"/>
    <mergeCell ref="D102:E102"/>
    <mergeCell ref="A8:C8"/>
    <mergeCell ref="A10:C10"/>
    <mergeCell ref="D17:E18"/>
    <mergeCell ref="X17:X18"/>
    <mergeCell ref="A106:Z106"/>
    <mergeCell ref="D164:E164"/>
    <mergeCell ref="P2:W3"/>
    <mergeCell ref="D241:E241"/>
    <mergeCell ref="P218:V218"/>
    <mergeCell ref="P198:T198"/>
    <mergeCell ref="D35:E35"/>
    <mergeCell ref="D228:E228"/>
    <mergeCell ref="A23:O24"/>
    <mergeCell ref="D10:E10"/>
    <mergeCell ref="F10:G10"/>
    <mergeCell ref="D34:E34"/>
    <mergeCell ref="D221:E221"/>
    <mergeCell ref="D223:E223"/>
    <mergeCell ref="P107:T107"/>
    <mergeCell ref="P101:T101"/>
    <mergeCell ref="P63:V63"/>
    <mergeCell ref="P50:V50"/>
    <mergeCell ref="A103:O104"/>
    <mergeCell ref="A233:Z233"/>
    <mergeCell ref="M17:M18"/>
    <mergeCell ref="O17:O18"/>
    <mergeCell ref="P174:V174"/>
    <mergeCell ref="A175:Z175"/>
    <mergeCell ref="P102:T102"/>
    <mergeCell ref="A185:Z185"/>
    <mergeCell ref="AF299:AF300"/>
    <mergeCell ref="A169:Z169"/>
    <mergeCell ref="D288:E288"/>
    <mergeCell ref="P148:V148"/>
    <mergeCell ref="P130:T130"/>
    <mergeCell ref="D136:E136"/>
    <mergeCell ref="P282:T282"/>
    <mergeCell ref="P111:T111"/>
    <mergeCell ref="A227:Z227"/>
    <mergeCell ref="A273:Z273"/>
    <mergeCell ref="P125:T125"/>
    <mergeCell ref="A242:O243"/>
    <mergeCell ref="A179:Z179"/>
    <mergeCell ref="T299:T300"/>
    <mergeCell ref="A236:O237"/>
    <mergeCell ref="A156:Z156"/>
    <mergeCell ref="P116:V116"/>
    <mergeCell ref="A155:Z155"/>
    <mergeCell ref="A220:Z220"/>
    <mergeCell ref="P176:T176"/>
    <mergeCell ref="P247:T247"/>
    <mergeCell ref="P241:T241"/>
    <mergeCell ref="Q299:Q300"/>
    <mergeCell ref="S299:S300"/>
    <mergeCell ref="AB17:AB18"/>
    <mergeCell ref="P271:V271"/>
    <mergeCell ref="P265:V265"/>
    <mergeCell ref="A90:Z90"/>
    <mergeCell ref="P237:V237"/>
    <mergeCell ref="H5:M5"/>
    <mergeCell ref="A56:Z56"/>
    <mergeCell ref="A27:Z27"/>
    <mergeCell ref="P31:V31"/>
    <mergeCell ref="P158:V158"/>
    <mergeCell ref="D212:E212"/>
    <mergeCell ref="D6:M6"/>
    <mergeCell ref="A75:O76"/>
    <mergeCell ref="P266:V266"/>
    <mergeCell ref="P93:T93"/>
    <mergeCell ref="D207:E207"/>
    <mergeCell ref="P269:T269"/>
    <mergeCell ref="P164:T164"/>
    <mergeCell ref="P120:V120"/>
    <mergeCell ref="D85:E85"/>
    <mergeCell ref="D222:E222"/>
    <mergeCell ref="P35:T35"/>
    <mergeCell ref="G17:G18"/>
    <mergeCell ref="A81:O82"/>
    <mergeCell ref="AA17:AA18"/>
    <mergeCell ref="AC17:AC18"/>
    <mergeCell ref="H10:M10"/>
    <mergeCell ref="W298:AB298"/>
    <mergeCell ref="A122:Z122"/>
    <mergeCell ref="P279:T279"/>
    <mergeCell ref="P108:T108"/>
    <mergeCell ref="P209:V209"/>
    <mergeCell ref="A72:Z72"/>
    <mergeCell ref="P251:T251"/>
    <mergeCell ref="A112:O113"/>
    <mergeCell ref="D199:E199"/>
    <mergeCell ref="P109:T109"/>
    <mergeCell ref="P274:T274"/>
    <mergeCell ref="D186:E186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Z17:Z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P212:T212"/>
    <mergeCell ref="A135:Z135"/>
    <mergeCell ref="AD299:AD300"/>
    <mergeCell ref="P173:V173"/>
    <mergeCell ref="I299:I300"/>
    <mergeCell ref="K299:K300"/>
    <mergeCell ref="P184:V184"/>
    <mergeCell ref="A167:Z167"/>
    <mergeCell ref="P242:V242"/>
    <mergeCell ref="A232:Z232"/>
    <mergeCell ref="A289:O290"/>
    <mergeCell ref="P121:V121"/>
    <mergeCell ref="D80:E80"/>
    <mergeCell ref="P188:T188"/>
    <mergeCell ref="P61:T61"/>
    <mergeCell ref="J299:J300"/>
    <mergeCell ref="A211:Z211"/>
    <mergeCell ref="A40:Z40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P70:V70"/>
    <mergeCell ref="P103:V103"/>
    <mergeCell ref="P97:V97"/>
    <mergeCell ref="P41:T41"/>
    <mergeCell ref="D22:E22"/>
    <mergeCell ref="P34:T34"/>
    <mergeCell ref="P276:T276"/>
    <mergeCell ref="D257:E257"/>
    <mergeCell ref="P270:T270"/>
    <mergeCell ref="D86:E86"/>
    <mergeCell ref="P49:T49"/>
    <mergeCell ref="P294:V294"/>
    <mergeCell ref="A224:O225"/>
    <mergeCell ref="D282:E282"/>
    <mergeCell ref="D111:E111"/>
    <mergeCell ref="D275:E275"/>
    <mergeCell ref="A30:O31"/>
    <mergeCell ref="B299:B300"/>
    <mergeCell ref="D41:E41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A203:Z203"/>
    <mergeCell ref="D68:E68"/>
    <mergeCell ref="D188:E188"/>
    <mergeCell ref="P126:V126"/>
    <mergeCell ref="P225:V225"/>
    <mergeCell ref="D172:E172"/>
    <mergeCell ref="A143:O144"/>
    <mergeCell ref="P293:V293"/>
    <mergeCell ref="A240:Z240"/>
    <mergeCell ref="P200:V200"/>
    <mergeCell ref="P74:T74"/>
    <mergeCell ref="P243:V243"/>
    <mergeCell ref="A19:Z19"/>
    <mergeCell ref="P292:V292"/>
    <mergeCell ref="D182:E182"/>
    <mergeCell ref="A14:M14"/>
    <mergeCell ref="D280:E280"/>
    <mergeCell ref="P163:T163"/>
    <mergeCell ref="D109:E109"/>
    <mergeCell ref="D119:E119"/>
    <mergeCell ref="A48:Z48"/>
    <mergeCell ref="P58:V58"/>
    <mergeCell ref="A230:O231"/>
    <mergeCell ref="D61:E61"/>
    <mergeCell ref="P115:T115"/>
    <mergeCell ref="A256:Z256"/>
    <mergeCell ref="P231:V231"/>
    <mergeCell ref="A20:Z20"/>
    <mergeCell ref="A58:O59"/>
    <mergeCell ref="D49:E49"/>
    <mergeCell ref="D107:E107"/>
    <mergeCell ref="P291:V291"/>
    <mergeCell ref="P43:T43"/>
    <mergeCell ref="U299:U300"/>
    <mergeCell ref="P285:T285"/>
    <mergeCell ref="D157:E157"/>
    <mergeCell ref="P229:T229"/>
    <mergeCell ref="A153:O154"/>
    <mergeCell ref="A193:Z193"/>
    <mergeCell ref="P204:T204"/>
    <mergeCell ref="D125:E125"/>
    <mergeCell ref="A54:O55"/>
    <mergeCell ref="D283:E283"/>
    <mergeCell ref="D62:E62"/>
    <mergeCell ref="P206:T206"/>
    <mergeCell ref="D176:E176"/>
    <mergeCell ref="D285:E285"/>
    <mergeCell ref="P235:T235"/>
    <mergeCell ref="P213:V213"/>
    <mergeCell ref="P249:V249"/>
    <mergeCell ref="H299:H300"/>
    <mergeCell ref="A299:A300"/>
    <mergeCell ref="P66:T66"/>
    <mergeCell ref="W299:W300"/>
    <mergeCell ref="D251:E251"/>
    <mergeCell ref="C299:C300"/>
    <mergeCell ref="P137:T137"/>
    <mergeCell ref="P197:T197"/>
    <mergeCell ref="A183:O184"/>
    <mergeCell ref="P53:T53"/>
    <mergeCell ref="D9:E9"/>
    <mergeCell ref="A47:Z47"/>
    <mergeCell ref="F9:G9"/>
    <mergeCell ref="A248:O249"/>
    <mergeCell ref="P264:T264"/>
    <mergeCell ref="P68:T68"/>
    <mergeCell ref="P253:V253"/>
    <mergeCell ref="P82:V82"/>
    <mergeCell ref="A134:Z134"/>
    <mergeCell ref="P75:V75"/>
    <mergeCell ref="V299:V300"/>
    <mergeCell ref="D96:E96"/>
    <mergeCell ref="X299:X300"/>
    <mergeCell ref="A162:Z162"/>
    <mergeCell ref="A138:O139"/>
    <mergeCell ref="P15:T16"/>
    <mergeCell ref="A132:O133"/>
    <mergeCell ref="P280:T280"/>
    <mergeCell ref="Q12:R12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D91:E91"/>
    <mergeCell ref="A69:O70"/>
    <mergeCell ref="T5:U5"/>
    <mergeCell ref="V5:W5"/>
    <mergeCell ref="Q8:R8"/>
    <mergeCell ref="D93:E93"/>
    <mergeCell ref="A12:M12"/>
    <mergeCell ref="A180:Z180"/>
    <mergeCell ref="P81:V81"/>
    <mergeCell ref="A33:Z33"/>
    <mergeCell ref="P23:V23"/>
    <mergeCell ref="A181:Z181"/>
    <mergeCell ref="A52:Z52"/>
    <mergeCell ref="D110:E110"/>
    <mergeCell ref="D44:E44"/>
    <mergeCell ref="A13:M13"/>
    <mergeCell ref="A15:M15"/>
    <mergeCell ref="J9:M9"/>
    <mergeCell ref="P119:T119"/>
    <mergeCell ref="P183:V183"/>
    <mergeCell ref="P133:V133"/>
    <mergeCell ref="P127:V127"/>
    <mergeCell ref="A123:Z123"/>
    <mergeCell ref="A250:Z250"/>
    <mergeCell ref="A238:Z238"/>
    <mergeCell ref="A208:O209"/>
    <mergeCell ref="A239:Z239"/>
    <mergeCell ref="P214:V214"/>
    <mergeCell ref="P219:V219"/>
    <mergeCell ref="A213:O214"/>
    <mergeCell ref="D29:E29"/>
    <mergeCell ref="P62:T62"/>
    <mergeCell ref="V6:W9"/>
    <mergeCell ref="A9:C9"/>
    <mergeCell ref="Q13:R13"/>
    <mergeCell ref="P36:T36"/>
    <mergeCell ref="D1:F1"/>
    <mergeCell ref="A71:Z71"/>
    <mergeCell ref="P46:V46"/>
    <mergeCell ref="A234:Z234"/>
    <mergeCell ref="J17:J18"/>
    <mergeCell ref="L17:L18"/>
    <mergeCell ref="H1:Q1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T6:U9"/>
    <mergeCell ref="Q10:R10"/>
    <mergeCell ref="D36:E36"/>
    <mergeCell ref="I17:I18"/>
    <mergeCell ref="P189:T189"/>
    <mergeCell ref="P178:V178"/>
    <mergeCell ref="A99:Z99"/>
    <mergeCell ref="D189:E189"/>
    <mergeCell ref="A173:O174"/>
    <mergeCell ref="W17:W18"/>
    <mergeCell ref="P28:T28"/>
    <mergeCell ref="A83:Z83"/>
    <mergeCell ref="D5:E5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A105:Z105"/>
    <mergeCell ref="A26:Z26"/>
    <mergeCell ref="P59:V59"/>
    <mergeCell ref="P190:V190"/>
    <mergeCell ref="D195:E195"/>
    <mergeCell ref="V10:W10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P38:V38"/>
    <mergeCell ref="L299:L300"/>
    <mergeCell ref="P284:T284"/>
    <mergeCell ref="D284:E284"/>
    <mergeCell ref="D259:E259"/>
    <mergeCell ref="D28:E28"/>
    <mergeCell ref="P171:T171"/>
    <mergeCell ref="D92:E92"/>
    <mergeCell ref="D67:E67"/>
    <mergeCell ref="A140:Z140"/>
    <mergeCell ref="P295:V295"/>
    <mergeCell ref="A177:O178"/>
    <mergeCell ref="D235:E235"/>
    <mergeCell ref="P172:T172"/>
    <mergeCell ref="A158:O159"/>
    <mergeCell ref="A218:O219"/>
    <mergeCell ref="P221:T221"/>
    <mergeCell ref="P87:V87"/>
    <mergeCell ref="M299:M300"/>
    <mergeCell ref="O299:O300"/>
    <mergeCell ref="P154:V154"/>
    <mergeCell ref="A150:Z150"/>
    <mergeCell ref="D142:E142"/>
    <mergeCell ref="A215:Z215"/>
    <mergeCell ref="A120:O121"/>
    <mergeCell ref="D274:E274"/>
    <mergeCell ref="P268:T268"/>
    <mergeCell ref="P187:T187"/>
    <mergeCell ref="D108:E108"/>
    <mergeCell ref="P223:T223"/>
    <mergeCell ref="A168:Z168"/>
    <mergeCell ref="P201:V201"/>
    <mergeCell ref="P139:V139"/>
    <mergeCell ref="P207:T207"/>
    <mergeCell ref="A84:Z84"/>
    <mergeCell ref="P159:V159"/>
    <mergeCell ref="P147:T147"/>
    <mergeCell ref="P261:V261"/>
    <mergeCell ref="A151:Z151"/>
    <mergeCell ref="P286:T286"/>
    <mergeCell ref="P258:T258"/>
    <mergeCell ref="P287:T287"/>
    <mergeCell ref="P281:T281"/>
    <mergeCell ref="P277:T277"/>
    <mergeCell ref="P272:V272"/>
    <mergeCell ref="A262:Z262"/>
    <mergeCell ref="D286:E286"/>
    <mergeCell ref="D279:E279"/>
    <mergeCell ref="A254:Z254"/>
    <mergeCell ref="D270:E270"/>
    <mergeCell ref="A267:Z267"/>
    <mergeCell ref="P283:T283"/>
    <mergeCell ref="D264:E264"/>
    <mergeCell ref="R1:T1"/>
    <mergeCell ref="AB299:AB300"/>
    <mergeCell ref="P152:T152"/>
    <mergeCell ref="D73:E73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P79:T79"/>
    <mergeCell ref="P73:T73"/>
    <mergeCell ref="D187:E187"/>
    <mergeCell ref="A190:O191"/>
    <mergeCell ref="A165:O166"/>
    <mergeCell ref="D287:E287"/>
    <mergeCell ref="E299:E300"/>
    <mergeCell ref="H9:I9"/>
    <mergeCell ref="G299:G300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  <mergeCell ref="Z299:Z300"/>
    <mergeCell ref="P170:T170"/>
    <mergeCell ref="A291:O296"/>
    <mergeCell ref="D66:E66"/>
    <mergeCell ref="P113:V113"/>
    <mergeCell ref="D197:E197"/>
    <mergeCell ref="D53:E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2025-08-15T11:52:10Z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