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47D9A06-240C-4C24-955D-D493780C74F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BO473" i="1"/>
  <c r="BM473" i="1"/>
  <c r="Y473" i="1"/>
  <c r="X469" i="1"/>
  <c r="Y468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Y405" i="1" s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Y361" i="1" s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P323" i="1" s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BP317" i="1" s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X286" i="1"/>
  <c r="X285" i="1"/>
  <c r="BO284" i="1"/>
  <c r="BM284" i="1"/>
  <c r="Y284" i="1"/>
  <c r="Q515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5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BP268" i="1" s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O185" i="1"/>
  <c r="BM185" i="1"/>
  <c r="Y185" i="1"/>
  <c r="Y187" i="1" s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O125" i="1"/>
  <c r="BM125" i="1"/>
  <c r="Y125" i="1"/>
  <c r="BP125" i="1" s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O117" i="1"/>
  <c r="BM117" i="1"/>
  <c r="Y117" i="1"/>
  <c r="BP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9" i="1" s="1"/>
  <c r="BO22" i="1"/>
  <c r="BM22" i="1"/>
  <c r="X506" i="1" s="1"/>
  <c r="Y22" i="1"/>
  <c r="H10" i="1"/>
  <c r="A9" i="1"/>
  <c r="A10" i="1" s="1"/>
  <c r="D7" i="1"/>
  <c r="Q6" i="1"/>
  <c r="P2" i="1"/>
  <c r="BP91" i="1" l="1"/>
  <c r="BN91" i="1"/>
  <c r="Z91" i="1"/>
  <c r="BP111" i="1"/>
  <c r="BN111" i="1"/>
  <c r="Z111" i="1"/>
  <c r="BP165" i="1"/>
  <c r="BN165" i="1"/>
  <c r="Z165" i="1"/>
  <c r="BP202" i="1"/>
  <c r="BN202" i="1"/>
  <c r="Z202" i="1"/>
  <c r="BP227" i="1"/>
  <c r="BN227" i="1"/>
  <c r="Z227" i="1"/>
  <c r="BP262" i="1"/>
  <c r="BN262" i="1"/>
  <c r="Z262" i="1"/>
  <c r="BP291" i="1"/>
  <c r="BN291" i="1"/>
  <c r="Z291" i="1"/>
  <c r="BP325" i="1"/>
  <c r="BN325" i="1"/>
  <c r="Z325" i="1"/>
  <c r="BP331" i="1"/>
  <c r="BN331" i="1"/>
  <c r="Z331" i="1"/>
  <c r="BP354" i="1"/>
  <c r="BN354" i="1"/>
  <c r="Z354" i="1"/>
  <c r="BP398" i="1"/>
  <c r="BN398" i="1"/>
  <c r="Z398" i="1"/>
  <c r="BP461" i="1"/>
  <c r="BN461" i="1"/>
  <c r="Z461" i="1"/>
  <c r="BP487" i="1"/>
  <c r="BN487" i="1"/>
  <c r="Z487" i="1"/>
  <c r="Z31" i="1"/>
  <c r="BN31" i="1"/>
  <c r="Z54" i="1"/>
  <c r="BN54" i="1"/>
  <c r="BP62" i="1"/>
  <c r="BN62" i="1"/>
  <c r="BP74" i="1"/>
  <c r="BN74" i="1"/>
  <c r="Z74" i="1"/>
  <c r="BP96" i="1"/>
  <c r="BN96" i="1"/>
  <c r="Z96" i="1"/>
  <c r="BP136" i="1"/>
  <c r="BN136" i="1"/>
  <c r="Z136" i="1"/>
  <c r="BP186" i="1"/>
  <c r="BN186" i="1"/>
  <c r="Z186" i="1"/>
  <c r="BP190" i="1"/>
  <c r="BN190" i="1"/>
  <c r="Z190" i="1"/>
  <c r="BP212" i="1"/>
  <c r="BN212" i="1"/>
  <c r="Z212" i="1"/>
  <c r="BP254" i="1"/>
  <c r="BN254" i="1"/>
  <c r="Z254" i="1"/>
  <c r="BP263" i="1"/>
  <c r="BN263" i="1"/>
  <c r="Z263" i="1"/>
  <c r="BP303" i="1"/>
  <c r="BN303" i="1"/>
  <c r="Z303" i="1"/>
  <c r="BP344" i="1"/>
  <c r="BN344" i="1"/>
  <c r="Z344" i="1"/>
  <c r="Y386" i="1"/>
  <c r="Y385" i="1"/>
  <c r="BP384" i="1"/>
  <c r="BN384" i="1"/>
  <c r="Z384" i="1"/>
  <c r="Z385" i="1" s="1"/>
  <c r="BP390" i="1"/>
  <c r="BN390" i="1"/>
  <c r="Z390" i="1"/>
  <c r="BP449" i="1"/>
  <c r="BN449" i="1"/>
  <c r="Z449" i="1"/>
  <c r="Y489" i="1"/>
  <c r="Y488" i="1"/>
  <c r="BP486" i="1"/>
  <c r="BN486" i="1"/>
  <c r="Z486" i="1"/>
  <c r="Z488" i="1" s="1"/>
  <c r="Y327" i="1"/>
  <c r="Y326" i="1"/>
  <c r="S515" i="1"/>
  <c r="BP336" i="1"/>
  <c r="BN336" i="1"/>
  <c r="Z336" i="1"/>
  <c r="BP350" i="1"/>
  <c r="BN350" i="1"/>
  <c r="Z350" i="1"/>
  <c r="BP380" i="1"/>
  <c r="BN380" i="1"/>
  <c r="Z380" i="1"/>
  <c r="BP396" i="1"/>
  <c r="BN396" i="1"/>
  <c r="Z396" i="1"/>
  <c r="BP433" i="1"/>
  <c r="BN433" i="1"/>
  <c r="Z433" i="1"/>
  <c r="BP440" i="1"/>
  <c r="BN440" i="1"/>
  <c r="Z440" i="1"/>
  <c r="BP445" i="1"/>
  <c r="BN445" i="1"/>
  <c r="Z445" i="1"/>
  <c r="BP459" i="1"/>
  <c r="BN459" i="1"/>
  <c r="Z459" i="1"/>
  <c r="BP476" i="1"/>
  <c r="BN476" i="1"/>
  <c r="Z476" i="1"/>
  <c r="BP497" i="1"/>
  <c r="BN497" i="1"/>
  <c r="Z497" i="1"/>
  <c r="F10" i="1"/>
  <c r="B515" i="1"/>
  <c r="X507" i="1"/>
  <c r="X508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Y72" i="1"/>
  <c r="Z70" i="1"/>
  <c r="BN70" i="1"/>
  <c r="Z76" i="1"/>
  <c r="BN76" i="1"/>
  <c r="Z84" i="1"/>
  <c r="BN84" i="1"/>
  <c r="Z89" i="1"/>
  <c r="BN89" i="1"/>
  <c r="Z98" i="1"/>
  <c r="BN98" i="1"/>
  <c r="Z107" i="1"/>
  <c r="BN107" i="1"/>
  <c r="Y115" i="1"/>
  <c r="Z113" i="1"/>
  <c r="BN113" i="1"/>
  <c r="Y114" i="1"/>
  <c r="Z117" i="1"/>
  <c r="BN117" i="1"/>
  <c r="Z125" i="1"/>
  <c r="BN125" i="1"/>
  <c r="Z130" i="1"/>
  <c r="BN130" i="1"/>
  <c r="Z140" i="1"/>
  <c r="BN140" i="1"/>
  <c r="BP140" i="1"/>
  <c r="Z163" i="1"/>
  <c r="BN163" i="1"/>
  <c r="Z167" i="1"/>
  <c r="BN167" i="1"/>
  <c r="Z175" i="1"/>
  <c r="BN175" i="1"/>
  <c r="Z196" i="1"/>
  <c r="BN196" i="1"/>
  <c r="Z200" i="1"/>
  <c r="BN200" i="1"/>
  <c r="Z206" i="1"/>
  <c r="BN206" i="1"/>
  <c r="Z210" i="1"/>
  <c r="BN210" i="1"/>
  <c r="Z214" i="1"/>
  <c r="BN214" i="1"/>
  <c r="Z225" i="1"/>
  <c r="BN225" i="1"/>
  <c r="Z229" i="1"/>
  <c r="BN229" i="1"/>
  <c r="Z238" i="1"/>
  <c r="Z239" i="1" s="1"/>
  <c r="BN238" i="1"/>
  <c r="BP238" i="1"/>
  <c r="Y239" i="1"/>
  <c r="Z242" i="1"/>
  <c r="BN242" i="1"/>
  <c r="BP242" i="1"/>
  <c r="Z243" i="1"/>
  <c r="BN243" i="1"/>
  <c r="Z252" i="1"/>
  <c r="BN252" i="1"/>
  <c r="Z268" i="1"/>
  <c r="BN268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Z293" i="1"/>
  <c r="BN293" i="1"/>
  <c r="Z301" i="1"/>
  <c r="BN301" i="1"/>
  <c r="Z309" i="1"/>
  <c r="BN309" i="1"/>
  <c r="Z317" i="1"/>
  <c r="BN317" i="1"/>
  <c r="Z322" i="1"/>
  <c r="BN322" i="1"/>
  <c r="BP322" i="1"/>
  <c r="Z323" i="1"/>
  <c r="BN323" i="1"/>
  <c r="BP329" i="1"/>
  <c r="BN329" i="1"/>
  <c r="Z329" i="1"/>
  <c r="Y339" i="1"/>
  <c r="BP346" i="1"/>
  <c r="BN346" i="1"/>
  <c r="Z346" i="1"/>
  <c r="BP360" i="1"/>
  <c r="BN360" i="1"/>
  <c r="Z360" i="1"/>
  <c r="Y366" i="1"/>
  <c r="Y365" i="1"/>
  <c r="BP364" i="1"/>
  <c r="BN364" i="1"/>
  <c r="Z364" i="1"/>
  <c r="Z365" i="1" s="1"/>
  <c r="BP369" i="1"/>
  <c r="BN369" i="1"/>
  <c r="Z369" i="1"/>
  <c r="BP392" i="1"/>
  <c r="BN392" i="1"/>
  <c r="Z392" i="1"/>
  <c r="BP404" i="1"/>
  <c r="BN404" i="1"/>
  <c r="Z404" i="1"/>
  <c r="Y411" i="1"/>
  <c r="Y410" i="1"/>
  <c r="BP409" i="1"/>
  <c r="BN409" i="1"/>
  <c r="Z409" i="1"/>
  <c r="Z410" i="1" s="1"/>
  <c r="BP413" i="1"/>
  <c r="BN413" i="1"/>
  <c r="Z413" i="1"/>
  <c r="BP436" i="1"/>
  <c r="BN436" i="1"/>
  <c r="Z436" i="1"/>
  <c r="BP441" i="1"/>
  <c r="BN441" i="1"/>
  <c r="Z441" i="1"/>
  <c r="BP451" i="1"/>
  <c r="BN451" i="1"/>
  <c r="Z451" i="1"/>
  <c r="BP455" i="1"/>
  <c r="BN455" i="1"/>
  <c r="Z455" i="1"/>
  <c r="Y469" i="1"/>
  <c r="BP465" i="1"/>
  <c r="BN465" i="1"/>
  <c r="Z465" i="1"/>
  <c r="Y499" i="1"/>
  <c r="Y498" i="1"/>
  <c r="BP496" i="1"/>
  <c r="BN496" i="1"/>
  <c r="Z496" i="1"/>
  <c r="Z498" i="1" s="1"/>
  <c r="Y356" i="1"/>
  <c r="Y453" i="1"/>
  <c r="Y452" i="1"/>
  <c r="F9" i="1"/>
  <c r="J9" i="1"/>
  <c r="Y24" i="1"/>
  <c r="Y32" i="1"/>
  <c r="Y44" i="1"/>
  <c r="Y59" i="1"/>
  <c r="Y65" i="1"/>
  <c r="Y71" i="1"/>
  <c r="BP77" i="1"/>
  <c r="BN77" i="1"/>
  <c r="Z77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1" i="1"/>
  <c r="BN211" i="1"/>
  <c r="Z211" i="1"/>
  <c r="Y215" i="1"/>
  <c r="BP219" i="1"/>
  <c r="BN219" i="1"/>
  <c r="Z219" i="1"/>
  <c r="Z220" i="1" s="1"/>
  <c r="Y221" i="1"/>
  <c r="K515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5" i="1"/>
  <c r="Y256" i="1"/>
  <c r="BP251" i="1"/>
  <c r="BN251" i="1"/>
  <c r="Z251" i="1"/>
  <c r="BP255" i="1"/>
  <c r="BN255" i="1"/>
  <c r="Z255" i="1"/>
  <c r="Y257" i="1"/>
  <c r="M515" i="1"/>
  <c r="Y265" i="1"/>
  <c r="BP260" i="1"/>
  <c r="BN260" i="1"/>
  <c r="Z260" i="1"/>
  <c r="Y264" i="1"/>
  <c r="BP269" i="1"/>
  <c r="BN269" i="1"/>
  <c r="Z269" i="1"/>
  <c r="Z271" i="1" s="1"/>
  <c r="O515" i="1"/>
  <c r="Y271" i="1"/>
  <c r="BP345" i="1"/>
  <c r="BN345" i="1"/>
  <c r="Z345" i="1"/>
  <c r="Y351" i="1"/>
  <c r="BP349" i="1"/>
  <c r="BN349" i="1"/>
  <c r="Z349" i="1"/>
  <c r="F515" i="1"/>
  <c r="BP75" i="1"/>
  <c r="BN7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BP79" i="1"/>
  <c r="BN79" i="1"/>
  <c r="Z79" i="1"/>
  <c r="Y81" i="1"/>
  <c r="Y86" i="1"/>
  <c r="BP83" i="1"/>
  <c r="BN83" i="1"/>
  <c r="Z83" i="1"/>
  <c r="Z85" i="1" s="1"/>
  <c r="Y92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Z108" i="1" s="1"/>
  <c r="Y108" i="1"/>
  <c r="BP112" i="1"/>
  <c r="BN112" i="1"/>
  <c r="Z112" i="1"/>
  <c r="Z114" i="1" s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0" i="1"/>
  <c r="BP330" i="1"/>
  <c r="BN330" i="1"/>
  <c r="Z330" i="1"/>
  <c r="Z332" i="1" s="1"/>
  <c r="Y332" i="1"/>
  <c r="BP370" i="1"/>
  <c r="BN370" i="1"/>
  <c r="Z370" i="1"/>
  <c r="Z372" i="1" s="1"/>
  <c r="Y373" i="1"/>
  <c r="BP393" i="1"/>
  <c r="BN393" i="1"/>
  <c r="Z393" i="1"/>
  <c r="BP397" i="1"/>
  <c r="BN397" i="1"/>
  <c r="Z397" i="1"/>
  <c r="BP414" i="1"/>
  <c r="BN414" i="1"/>
  <c r="Z414" i="1"/>
  <c r="Y418" i="1"/>
  <c r="BP434" i="1"/>
  <c r="BN434" i="1"/>
  <c r="Z434" i="1"/>
  <c r="BP437" i="1"/>
  <c r="BN437" i="1"/>
  <c r="Z437" i="1"/>
  <c r="BP456" i="1"/>
  <c r="BN456" i="1"/>
  <c r="Z456" i="1"/>
  <c r="Y462" i="1"/>
  <c r="BP460" i="1"/>
  <c r="BN460" i="1"/>
  <c r="Z460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Y272" i="1"/>
  <c r="BP290" i="1"/>
  <c r="BN290" i="1"/>
  <c r="Z290" i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BP324" i="1"/>
  <c r="BN324" i="1"/>
  <c r="Z324" i="1"/>
  <c r="Y333" i="1"/>
  <c r="BP337" i="1"/>
  <c r="BN337" i="1"/>
  <c r="Z337" i="1"/>
  <c r="Z339" i="1" s="1"/>
  <c r="BP347" i="1"/>
  <c r="BN347" i="1"/>
  <c r="Z347" i="1"/>
  <c r="Z351" i="1" s="1"/>
  <c r="BP355" i="1"/>
  <c r="BN355" i="1"/>
  <c r="Z355" i="1"/>
  <c r="Y357" i="1"/>
  <c r="Y362" i="1"/>
  <c r="BP359" i="1"/>
  <c r="BN359" i="1"/>
  <c r="Z359" i="1"/>
  <c r="Z361" i="1" s="1"/>
  <c r="Y376" i="1"/>
  <c r="BP375" i="1"/>
  <c r="BN375" i="1"/>
  <c r="Z375" i="1"/>
  <c r="Z376" i="1" s="1"/>
  <c r="Y377" i="1"/>
  <c r="Y382" i="1"/>
  <c r="BP379" i="1"/>
  <c r="BN379" i="1"/>
  <c r="Z379" i="1"/>
  <c r="Z381" i="1" s="1"/>
  <c r="Y381" i="1"/>
  <c r="Y277" i="1"/>
  <c r="Y286" i="1"/>
  <c r="R515" i="1"/>
  <c r="Y295" i="1"/>
  <c r="Y340" i="1"/>
  <c r="T515" i="1"/>
  <c r="Y352" i="1"/>
  <c r="U515" i="1"/>
  <c r="Y372" i="1"/>
  <c r="BP391" i="1"/>
  <c r="BN391" i="1"/>
  <c r="Z391" i="1"/>
  <c r="BP395" i="1"/>
  <c r="BN395" i="1"/>
  <c r="Z395" i="1"/>
  <c r="BP399" i="1"/>
  <c r="BN399" i="1"/>
  <c r="Z399" i="1"/>
  <c r="Y401" i="1"/>
  <c r="Y406" i="1"/>
  <c r="BP403" i="1"/>
  <c r="BN403" i="1"/>
  <c r="Z403" i="1"/>
  <c r="Z405" i="1" s="1"/>
  <c r="Y417" i="1"/>
  <c r="BP416" i="1"/>
  <c r="BN416" i="1"/>
  <c r="Z416" i="1"/>
  <c r="X515" i="1"/>
  <c r="Y422" i="1"/>
  <c r="BP421" i="1"/>
  <c r="BN421" i="1"/>
  <c r="Z421" i="1"/>
  <c r="Z422" i="1" s="1"/>
  <c r="Y423" i="1"/>
  <c r="Y515" i="1"/>
  <c r="Y427" i="1"/>
  <c r="BP426" i="1"/>
  <c r="BN426" i="1"/>
  <c r="Z426" i="1"/>
  <c r="Z427" i="1" s="1"/>
  <c r="Y428" i="1"/>
  <c r="Z515" i="1"/>
  <c r="Y447" i="1"/>
  <c r="Y446" i="1"/>
  <c r="BP432" i="1"/>
  <c r="BN432" i="1"/>
  <c r="Z432" i="1"/>
  <c r="BP435" i="1"/>
  <c r="BN435" i="1"/>
  <c r="Z435" i="1"/>
  <c r="BP439" i="1"/>
  <c r="BN439" i="1"/>
  <c r="Z439" i="1"/>
  <c r="BP444" i="1"/>
  <c r="BN444" i="1"/>
  <c r="Z444" i="1"/>
  <c r="Y478" i="1"/>
  <c r="BP473" i="1"/>
  <c r="BN473" i="1"/>
  <c r="Z473" i="1"/>
  <c r="Y477" i="1"/>
  <c r="BP475" i="1"/>
  <c r="BN475" i="1"/>
  <c r="Z475" i="1"/>
  <c r="AA515" i="1"/>
  <c r="V515" i="1"/>
  <c r="Y400" i="1"/>
  <c r="BP442" i="1"/>
  <c r="BN442" i="1"/>
  <c r="Z442" i="1"/>
  <c r="BP450" i="1"/>
  <c r="BN450" i="1"/>
  <c r="Z450" i="1"/>
  <c r="Y463" i="1"/>
  <c r="BP458" i="1"/>
  <c r="BN458" i="1"/>
  <c r="Z458" i="1"/>
  <c r="BP466" i="1"/>
  <c r="BN466" i="1"/>
  <c r="Z466" i="1"/>
  <c r="Z468" i="1" s="1"/>
  <c r="BP474" i="1"/>
  <c r="BN474" i="1"/>
  <c r="Z474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93" i="1" l="1"/>
  <c r="Z452" i="1"/>
  <c r="Z417" i="1"/>
  <c r="Z356" i="1"/>
  <c r="Z326" i="1"/>
  <c r="Z247" i="1"/>
  <c r="Z80" i="1"/>
  <c r="Z65" i="1"/>
  <c r="Z400" i="1"/>
  <c r="Z295" i="1"/>
  <c r="Z58" i="1"/>
  <c r="Z215" i="1"/>
  <c r="Z121" i="1"/>
  <c r="Z462" i="1"/>
  <c r="Z477" i="1"/>
  <c r="Z305" i="1"/>
  <c r="Z100" i="1"/>
  <c r="Z32" i="1"/>
  <c r="Y509" i="1"/>
  <c r="Y506" i="1"/>
  <c r="Z256" i="1"/>
  <c r="Z203" i="1"/>
  <c r="Z177" i="1"/>
  <c r="Y505" i="1"/>
  <c r="Z483" i="1"/>
  <c r="Z446" i="1"/>
  <c r="Z319" i="1"/>
  <c r="Z313" i="1"/>
  <c r="Y507" i="1"/>
  <c r="Z264" i="1"/>
  <c r="Z231" i="1"/>
  <c r="Z171" i="1"/>
  <c r="Z510" i="1" l="1"/>
  <c r="Y508" i="1"/>
</calcChain>
</file>

<file path=xl/sharedStrings.xml><?xml version="1.0" encoding="utf-8"?>
<sst xmlns="http://schemas.openxmlformats.org/spreadsheetml/2006/main" count="2248" uniqueCount="825">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</sst>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824</v>
      </c>
      <c r="I5" s="785"/>
      <c r="J5" s="785"/>
      <c r="K5" s="785"/>
      <c r="L5" s="785"/>
      <c r="M5" s="657"/>
      <c r="N5" s="58"/>
      <c r="P5" s="24" t="s">
        <v>10</v>
      </c>
      <c r="Q5" s="865">
        <v>45887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804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Понедельник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6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682">
        <v>0.5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20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21</v>
      </c>
      <c r="Q10" s="740"/>
      <c r="R10" s="74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0"/>
      <c r="R11" s="691"/>
      <c r="U11" s="24" t="s">
        <v>26</v>
      </c>
      <c r="V11" s="802" t="s">
        <v>27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29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31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60</v>
      </c>
      <c r="V18" s="67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73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71</v>
      </c>
      <c r="Q32" s="565"/>
      <c r="R32" s="565"/>
      <c r="S32" s="565"/>
      <c r="T32" s="565"/>
      <c r="U32" s="565"/>
      <c r="V32" s="566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71</v>
      </c>
      <c r="Q33" s="565"/>
      <c r="R33" s="565"/>
      <c r="S33" s="565"/>
      <c r="T33" s="565"/>
      <c r="U33" s="565"/>
      <c r="V33" s="566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94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71</v>
      </c>
      <c r="Q36" s="565"/>
      <c r="R36" s="565"/>
      <c r="S36" s="565"/>
      <c r="T36" s="565"/>
      <c r="U36" s="565"/>
      <c r="V36" s="566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71</v>
      </c>
      <c r="Q37" s="565"/>
      <c r="R37" s="565"/>
      <c r="S37" s="565"/>
      <c r="T37" s="565"/>
      <c r="U37" s="565"/>
      <c r="V37" s="566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100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101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102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500</v>
      </c>
      <c r="Y41" s="558">
        <f>IFERROR(IF(X41="",0,CEILING((X41/$H41),1)*$H41),"")</f>
        <v>507.6</v>
      </c>
      <c r="Z41" s="36">
        <f>IFERROR(IF(Y41=0,"",ROUNDUP(Y41/H41,0)*0.01898),"")</f>
        <v>0.89205999999999996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520.1388888888888</v>
      </c>
      <c r="BN41" s="64">
        <f>IFERROR(Y41*I41/H41,"0")</f>
        <v>528.04499999999996</v>
      </c>
      <c r="BO41" s="64">
        <f>IFERROR(1/J41*(X41/H41),"0")</f>
        <v>0.72337962962962954</v>
      </c>
      <c r="BP41" s="64">
        <f>IFERROR(1/J41*(Y41/H41),"0")</f>
        <v>0.734375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71</v>
      </c>
      <c r="Q44" s="565"/>
      <c r="R44" s="565"/>
      <c r="S44" s="565"/>
      <c r="T44" s="565"/>
      <c r="U44" s="565"/>
      <c r="V44" s="566"/>
      <c r="W44" s="37" t="s">
        <v>72</v>
      </c>
      <c r="X44" s="559">
        <f>IFERROR(X41/H41,"0")+IFERROR(X42/H42,"0")+IFERROR(X43/H43,"0")</f>
        <v>46.296296296296291</v>
      </c>
      <c r="Y44" s="559">
        <f>IFERROR(Y41/H41,"0")+IFERROR(Y42/H42,"0")+IFERROR(Y43/H43,"0")</f>
        <v>47</v>
      </c>
      <c r="Z44" s="559">
        <f>IFERROR(IF(Z41="",0,Z41),"0")+IFERROR(IF(Z42="",0,Z42),"0")+IFERROR(IF(Z43="",0,Z43),"0")</f>
        <v>0.89205999999999996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71</v>
      </c>
      <c r="Q45" s="565"/>
      <c r="R45" s="565"/>
      <c r="S45" s="565"/>
      <c r="T45" s="565"/>
      <c r="U45" s="565"/>
      <c r="V45" s="566"/>
      <c r="W45" s="37" t="s">
        <v>69</v>
      </c>
      <c r="X45" s="559">
        <f>IFERROR(SUM(X41:X43),"0")</f>
        <v>500</v>
      </c>
      <c r="Y45" s="559">
        <f>IFERROR(SUM(Y41:Y43),"0")</f>
        <v>507.6</v>
      </c>
      <c r="Z45" s="37"/>
      <c r="AA45" s="560"/>
      <c r="AB45" s="560"/>
      <c r="AC45" s="560"/>
    </row>
    <row r="46" spans="1:68" ht="14.25" hidden="1" customHeight="1" x14ac:dyDescent="0.25">
      <c r="A46" s="581" t="s">
        <v>73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71</v>
      </c>
      <c r="Q48" s="565"/>
      <c r="R48" s="565"/>
      <c r="S48" s="565"/>
      <c r="T48" s="565"/>
      <c r="U48" s="565"/>
      <c r="V48" s="566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71</v>
      </c>
      <c r="Q49" s="565"/>
      <c r="R49" s="565"/>
      <c r="S49" s="565"/>
      <c r="T49" s="565"/>
      <c r="U49" s="565"/>
      <c r="V49" s="566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116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102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71</v>
      </c>
      <c r="Q58" s="565"/>
      <c r="R58" s="565"/>
      <c r="S58" s="565"/>
      <c r="T58" s="565"/>
      <c r="U58" s="565"/>
      <c r="V58" s="566"/>
      <c r="W58" s="37" t="s">
        <v>72</v>
      </c>
      <c r="X58" s="559">
        <f>IFERROR(X52/H52,"0")+IFERROR(X53/H53,"0")+IFERROR(X54/H54,"0")+IFERROR(X55/H55,"0")+IFERROR(X56/H56,"0")+IFERROR(X57/H57,"0")</f>
        <v>0</v>
      </c>
      <c r="Y58" s="559">
        <f>IFERROR(Y52/H52,"0")+IFERROR(Y53/H53,"0")+IFERROR(Y54/H54,"0")+IFERROR(Y55/H55,"0")+IFERROR(Y56/H56,"0")+IFERROR(Y57/H57,"0")</f>
        <v>0</v>
      </c>
      <c r="Z58" s="559">
        <f>IFERROR(IF(Z52="",0,Z52),"0")+IFERROR(IF(Z53="",0,Z53),"0")+IFERROR(IF(Z54="",0,Z54),"0")+IFERROR(IF(Z55="",0,Z55),"0")+IFERROR(IF(Z56="",0,Z56),"0")+IFERROR(IF(Z57="",0,Z57),"0")</f>
        <v>0</v>
      </c>
      <c r="AA58" s="560"/>
      <c r="AB58" s="560"/>
      <c r="AC58" s="560"/>
    </row>
    <row r="59" spans="1:68" hidden="1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71</v>
      </c>
      <c r="Q59" s="565"/>
      <c r="R59" s="565"/>
      <c r="S59" s="565"/>
      <c r="T59" s="565"/>
      <c r="U59" s="565"/>
      <c r="V59" s="566"/>
      <c r="W59" s="37" t="s">
        <v>69</v>
      </c>
      <c r="X59" s="559">
        <f>IFERROR(SUM(X52:X57),"0")</f>
        <v>0</v>
      </c>
      <c r="Y59" s="559">
        <f>IFERROR(SUM(Y52:Y57),"0")</f>
        <v>0</v>
      </c>
      <c r="Z59" s="37"/>
      <c r="AA59" s="560"/>
      <c r="AB59" s="560"/>
      <c r="AC59" s="560"/>
    </row>
    <row r="60" spans="1:68" ht="14.25" hidden="1" customHeight="1" x14ac:dyDescent="0.25">
      <c r="A60" s="581" t="s">
        <v>134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71</v>
      </c>
      <c r="Q65" s="565"/>
      <c r="R65" s="565"/>
      <c r="S65" s="565"/>
      <c r="T65" s="565"/>
      <c r="U65" s="565"/>
      <c r="V65" s="566"/>
      <c r="W65" s="37" t="s">
        <v>72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hidden="1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71</v>
      </c>
      <c r="Q66" s="565"/>
      <c r="R66" s="565"/>
      <c r="S66" s="565"/>
      <c r="T66" s="565"/>
      <c r="U66" s="565"/>
      <c r="V66" s="566"/>
      <c r="W66" s="37" t="s">
        <v>69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71</v>
      </c>
      <c r="Q71" s="565"/>
      <c r="R71" s="565"/>
      <c r="S71" s="565"/>
      <c r="T71" s="565"/>
      <c r="U71" s="565"/>
      <c r="V71" s="566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71</v>
      </c>
      <c r="Q72" s="565"/>
      <c r="R72" s="565"/>
      <c r="S72" s="565"/>
      <c r="T72" s="565"/>
      <c r="U72" s="565"/>
      <c r="V72" s="566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73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71</v>
      </c>
      <c r="Q80" s="565"/>
      <c r="R80" s="565"/>
      <c r="S80" s="565"/>
      <c r="T80" s="565"/>
      <c r="U80" s="565"/>
      <c r="V80" s="566"/>
      <c r="W80" s="37" t="s">
        <v>72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71</v>
      </c>
      <c r="Q81" s="565"/>
      <c r="R81" s="565"/>
      <c r="S81" s="565"/>
      <c r="T81" s="565"/>
      <c r="U81" s="565"/>
      <c r="V81" s="566"/>
      <c r="W81" s="37" t="s">
        <v>69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169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71</v>
      </c>
      <c r="Q85" s="565"/>
      <c r="R85" s="565"/>
      <c r="S85" s="565"/>
      <c r="T85" s="565"/>
      <c r="U85" s="565"/>
      <c r="V85" s="566"/>
      <c r="W85" s="37" t="s">
        <v>72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hidden="1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71</v>
      </c>
      <c r="Q86" s="565"/>
      <c r="R86" s="565"/>
      <c r="S86" s="565"/>
      <c r="T86" s="565"/>
      <c r="U86" s="565"/>
      <c r="V86" s="566"/>
      <c r="W86" s="37" t="s">
        <v>69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hidden="1" customHeight="1" x14ac:dyDescent="0.25">
      <c r="A87" s="576" t="s">
        <v>176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102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71</v>
      </c>
      <c r="Q92" s="565"/>
      <c r="R92" s="565"/>
      <c r="S92" s="565"/>
      <c r="T92" s="565"/>
      <c r="U92" s="565"/>
      <c r="V92" s="566"/>
      <c r="W92" s="37" t="s">
        <v>72</v>
      </c>
      <c r="X92" s="559">
        <f>IFERROR(X89/H89,"0")+IFERROR(X90/H90,"0")+IFERROR(X91/H91,"0")</f>
        <v>0</v>
      </c>
      <c r="Y92" s="559">
        <f>IFERROR(Y89/H89,"0")+IFERROR(Y90/H90,"0")+IFERROR(Y91/H91,"0")</f>
        <v>0</v>
      </c>
      <c r="Z92" s="559">
        <f>IFERROR(IF(Z89="",0,Z89),"0")+IFERROR(IF(Z90="",0,Z90),"0")+IFERROR(IF(Z91="",0,Z91),"0")</f>
        <v>0</v>
      </c>
      <c r="AA92" s="560"/>
      <c r="AB92" s="560"/>
      <c r="AC92" s="560"/>
    </row>
    <row r="93" spans="1:68" hidden="1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71</v>
      </c>
      <c r="Q93" s="565"/>
      <c r="R93" s="565"/>
      <c r="S93" s="565"/>
      <c r="T93" s="565"/>
      <c r="U93" s="565"/>
      <c r="V93" s="566"/>
      <c r="W93" s="37" t="s">
        <v>69</v>
      </c>
      <c r="X93" s="559">
        <f>IFERROR(SUM(X89:X91),"0")</f>
        <v>0</v>
      </c>
      <c r="Y93" s="559">
        <f>IFERROR(SUM(Y89:Y91),"0")</f>
        <v>0</v>
      </c>
      <c r="Z93" s="37"/>
      <c r="AA93" s="560"/>
      <c r="AB93" s="560"/>
      <c r="AC93" s="560"/>
    </row>
    <row r="94" spans="1:68" ht="14.25" hidden="1" customHeight="1" x14ac:dyDescent="0.25">
      <c r="A94" s="581" t="s">
        <v>73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0</v>
      </c>
      <c r="Y95" s="558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191</v>
      </c>
      <c r="B98" s="54" t="s">
        <v>193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71</v>
      </c>
      <c r="Q100" s="565"/>
      <c r="R100" s="565"/>
      <c r="S100" s="565"/>
      <c r="T100" s="565"/>
      <c r="U100" s="565"/>
      <c r="V100" s="566"/>
      <c r="W100" s="37" t="s">
        <v>72</v>
      </c>
      <c r="X100" s="559">
        <f>IFERROR(X95/H95,"0")+IFERROR(X96/H96,"0")+IFERROR(X97/H97,"0")+IFERROR(X98/H98,"0")+IFERROR(X99/H99,"0")</f>
        <v>0</v>
      </c>
      <c r="Y100" s="559">
        <f>IFERROR(Y95/H95,"0")+IFERROR(Y96/H96,"0")+IFERROR(Y97/H97,"0")+IFERROR(Y98/H98,"0")+IFERROR(Y99/H99,"0")</f>
        <v>0</v>
      </c>
      <c r="Z100" s="559">
        <f>IFERROR(IF(Z95="",0,Z95),"0")+IFERROR(IF(Z96="",0,Z96),"0")+IFERROR(IF(Z97="",0,Z97),"0")+IFERROR(IF(Z98="",0,Z98),"0")+IFERROR(IF(Z99="",0,Z99),"0")</f>
        <v>0</v>
      </c>
      <c r="AA100" s="560"/>
      <c r="AB100" s="560"/>
      <c r="AC100" s="560"/>
    </row>
    <row r="101" spans="1:68" hidden="1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71</v>
      </c>
      <c r="Q101" s="565"/>
      <c r="R101" s="565"/>
      <c r="S101" s="565"/>
      <c r="T101" s="565"/>
      <c r="U101" s="565"/>
      <c r="V101" s="566"/>
      <c r="W101" s="37" t="s">
        <v>69</v>
      </c>
      <c r="X101" s="559">
        <f>IFERROR(SUM(X95:X99),"0")</f>
        <v>0</v>
      </c>
      <c r="Y101" s="559">
        <f>IFERROR(SUM(Y95:Y99),"0")</f>
        <v>0</v>
      </c>
      <c r="Z101" s="37"/>
      <c r="AA101" s="560"/>
      <c r="AB101" s="560"/>
      <c r="AC101" s="560"/>
    </row>
    <row r="102" spans="1:68" ht="16.5" hidden="1" customHeight="1" x14ac:dyDescent="0.25">
      <c r="A102" s="576" t="s">
        <v>198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102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hidden="1" customHeight="1" x14ac:dyDescent="0.25">
      <c r="A104" s="54" t="s">
        <v>199</v>
      </c>
      <c r="B104" s="54" t="s">
        <v>200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204</v>
      </c>
      <c r="B106" s="54" t="s">
        <v>205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71</v>
      </c>
      <c r="Q108" s="565"/>
      <c r="R108" s="565"/>
      <c r="S108" s="565"/>
      <c r="T108" s="565"/>
      <c r="U108" s="565"/>
      <c r="V108" s="566"/>
      <c r="W108" s="37" t="s">
        <v>72</v>
      </c>
      <c r="X108" s="559">
        <f>IFERROR(X104/H104,"0")+IFERROR(X105/H105,"0")+IFERROR(X106/H106,"0")+IFERROR(X107/H107,"0")</f>
        <v>0</v>
      </c>
      <c r="Y108" s="559">
        <f>IFERROR(Y104/H104,"0")+IFERROR(Y105/H105,"0")+IFERROR(Y106/H106,"0")+IFERROR(Y107/H107,"0")</f>
        <v>0</v>
      </c>
      <c r="Z108" s="559">
        <f>IFERROR(IF(Z104="",0,Z104),"0")+IFERROR(IF(Z105="",0,Z105),"0")+IFERROR(IF(Z106="",0,Z106),"0")+IFERROR(IF(Z107="",0,Z107),"0")</f>
        <v>0</v>
      </c>
      <c r="AA108" s="560"/>
      <c r="AB108" s="560"/>
      <c r="AC108" s="560"/>
    </row>
    <row r="109" spans="1:68" hidden="1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71</v>
      </c>
      <c r="Q109" s="565"/>
      <c r="R109" s="565"/>
      <c r="S109" s="565"/>
      <c r="T109" s="565"/>
      <c r="U109" s="565"/>
      <c r="V109" s="566"/>
      <c r="W109" s="37" t="s">
        <v>69</v>
      </c>
      <c r="X109" s="559">
        <f>IFERROR(SUM(X104:X107),"0")</f>
        <v>0</v>
      </c>
      <c r="Y109" s="559">
        <f>IFERROR(SUM(Y104:Y107),"0")</f>
        <v>0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134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71</v>
      </c>
      <c r="Q114" s="565"/>
      <c r="R114" s="565"/>
      <c r="S114" s="565"/>
      <c r="T114" s="565"/>
      <c r="U114" s="565"/>
      <c r="V114" s="566"/>
      <c r="W114" s="37" t="s">
        <v>72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71</v>
      </c>
      <c r="Q115" s="565"/>
      <c r="R115" s="565"/>
      <c r="S115" s="565"/>
      <c r="T115" s="565"/>
      <c r="U115" s="565"/>
      <c r="V115" s="566"/>
      <c r="W115" s="37" t="s">
        <v>69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1" t="s">
        <v>73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hidden="1" customHeight="1" x14ac:dyDescent="0.25">
      <c r="A117" s="54" t="s">
        <v>215</v>
      </c>
      <c r="B117" s="54" t="s">
        <v>216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99</v>
      </c>
      <c r="Y119" s="558">
        <f>IFERROR(IF(X119="",0,CEILING((X119/$H119),1)*$H119),"")</f>
        <v>99.9</v>
      </c>
      <c r="Z119" s="36">
        <f>IFERROR(IF(Y119=0,"",ROUNDUP(Y119/H119,0)*0.00651),"")</f>
        <v>0.24087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108.24</v>
      </c>
      <c r="BN119" s="64">
        <f>IFERROR(Y119*I119/H119,"0")</f>
        <v>109.224</v>
      </c>
      <c r="BO119" s="64">
        <f>IFERROR(1/J119*(X119/H119),"0")</f>
        <v>0.20146520146520147</v>
      </c>
      <c r="BP119" s="64">
        <f>IFERROR(1/J119*(Y119/H119),"0")</f>
        <v>0.20329670329670332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59">
        <f>IFERROR(X117/H117,"0")+IFERROR(X118/H118,"0")+IFERROR(X119/H119,"0")+IFERROR(X120/H120,"0")</f>
        <v>36.666666666666664</v>
      </c>
      <c r="Y121" s="559">
        <f>IFERROR(Y117/H117,"0")+IFERROR(Y118/H118,"0")+IFERROR(Y119/H119,"0")+IFERROR(Y120/H120,"0")</f>
        <v>37</v>
      </c>
      <c r="Z121" s="559">
        <f>IFERROR(IF(Z117="",0,Z117),"0")+IFERROR(IF(Z118="",0,Z118),"0")+IFERROR(IF(Z119="",0,Z119),"0")+IFERROR(IF(Z120="",0,Z120),"0")</f>
        <v>0.24087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59">
        <f>IFERROR(SUM(X117:X120),"0")</f>
        <v>99</v>
      </c>
      <c r="Y122" s="559">
        <f>IFERROR(SUM(Y117:Y120),"0")</f>
        <v>99.9</v>
      </c>
      <c r="Z122" s="37"/>
      <c r="AA122" s="560"/>
      <c r="AB122" s="560"/>
      <c r="AC122" s="560"/>
    </row>
    <row r="123" spans="1:68" ht="14.25" hidden="1" customHeight="1" x14ac:dyDescent="0.25">
      <c r="A123" s="581" t="s">
        <v>169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71</v>
      </c>
      <c r="Q126" s="565"/>
      <c r="R126" s="565"/>
      <c r="S126" s="565"/>
      <c r="T126" s="565"/>
      <c r="U126" s="565"/>
      <c r="V126" s="566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231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102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232</v>
      </c>
      <c r="B130" s="54" t="s">
        <v>233</v>
      </c>
      <c r="C130" s="31">
        <v>4301011564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6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4301011562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236</v>
      </c>
      <c r="B135" s="54" t="s">
        <v>237</v>
      </c>
      <c r="C135" s="31">
        <v>4301031234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4301031235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73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71</v>
      </c>
      <c r="Q142" s="565"/>
      <c r="R142" s="565"/>
      <c r="S142" s="565"/>
      <c r="T142" s="565"/>
      <c r="U142" s="565"/>
      <c r="V142" s="566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100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102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71</v>
      </c>
      <c r="Q147" s="565"/>
      <c r="R147" s="565"/>
      <c r="S147" s="565"/>
      <c r="T147" s="565"/>
      <c r="U147" s="565"/>
      <c r="V147" s="566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71</v>
      </c>
      <c r="Q148" s="565"/>
      <c r="R148" s="565"/>
      <c r="S148" s="565"/>
      <c r="T148" s="565"/>
      <c r="U148" s="565"/>
      <c r="V148" s="566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71</v>
      </c>
      <c r="Q153" s="565"/>
      <c r="R153" s="565"/>
      <c r="S153" s="565"/>
      <c r="T153" s="565"/>
      <c r="U153" s="565"/>
      <c r="V153" s="566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71</v>
      </c>
      <c r="Q154" s="565"/>
      <c r="R154" s="565"/>
      <c r="S154" s="565"/>
      <c r="T154" s="565"/>
      <c r="U154" s="565"/>
      <c r="V154" s="566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255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256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134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71</v>
      </c>
      <c r="Q159" s="565"/>
      <c r="R159" s="565"/>
      <c r="S159" s="565"/>
      <c r="T159" s="565"/>
      <c r="U159" s="565"/>
      <c r="V159" s="566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71</v>
      </c>
      <c r="Q160" s="565"/>
      <c r="R160" s="565"/>
      <c r="S160" s="565"/>
      <c r="T160" s="565"/>
      <c r="U160" s="565"/>
      <c r="V160" s="566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276</v>
      </c>
      <c r="B168" s="54" t="s">
        <v>277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71</v>
      </c>
      <c r="Q171" s="565"/>
      <c r="R171" s="565"/>
      <c r="S171" s="565"/>
      <c r="T171" s="565"/>
      <c r="U171" s="565"/>
      <c r="V171" s="566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0</v>
      </c>
      <c r="Y171" s="559">
        <f>IFERROR(Y162/H162,"0")+IFERROR(Y163/H163,"0")+IFERROR(Y164/H164,"0")+IFERROR(Y165/H165,"0")+IFERROR(Y166/H166,"0")+IFERROR(Y167/H167,"0")+IFERROR(Y168/H168,"0")+IFERROR(Y169/H169,"0")+IFERROR(Y170/H170,"0")</f>
        <v>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0"/>
      <c r="AB171" s="560"/>
      <c r="AC171" s="560"/>
    </row>
    <row r="172" spans="1:68" hidden="1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71</v>
      </c>
      <c r="Q172" s="565"/>
      <c r="R172" s="565"/>
      <c r="S172" s="565"/>
      <c r="T172" s="565"/>
      <c r="U172" s="565"/>
      <c r="V172" s="566"/>
      <c r="W172" s="37" t="s">
        <v>69</v>
      </c>
      <c r="X172" s="559">
        <f>IFERROR(SUM(X162:X170),"0")</f>
        <v>0</v>
      </c>
      <c r="Y172" s="559">
        <f>IFERROR(SUM(Y162:Y170),"0")</f>
        <v>0</v>
      </c>
      <c r="Z172" s="37"/>
      <c r="AA172" s="560"/>
      <c r="AB172" s="560"/>
      <c r="AC172" s="560"/>
    </row>
    <row r="173" spans="1:68" ht="14.25" hidden="1" customHeight="1" x14ac:dyDescent="0.25">
      <c r="A173" s="581" t="s">
        <v>94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293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71</v>
      </c>
      <c r="Q181" s="565"/>
      <c r="R181" s="565"/>
      <c r="S181" s="565"/>
      <c r="T181" s="565"/>
      <c r="U181" s="565"/>
      <c r="V181" s="566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71</v>
      </c>
      <c r="Q182" s="565"/>
      <c r="R182" s="565"/>
      <c r="S182" s="565"/>
      <c r="T182" s="565"/>
      <c r="U182" s="565"/>
      <c r="V182" s="566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296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102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71</v>
      </c>
      <c r="Q187" s="565"/>
      <c r="R187" s="565"/>
      <c r="S187" s="565"/>
      <c r="T187" s="565"/>
      <c r="U187" s="565"/>
      <c r="V187" s="566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134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71</v>
      </c>
      <c r="Q192" s="565"/>
      <c r="R192" s="565"/>
      <c r="S192" s="565"/>
      <c r="T192" s="565"/>
      <c r="U192" s="565"/>
      <c r="V192" s="566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71</v>
      </c>
      <c r="Q193" s="565"/>
      <c r="R193" s="565"/>
      <c r="S193" s="565"/>
      <c r="T193" s="565"/>
      <c r="U193" s="565"/>
      <c r="V193" s="566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hidden="1" customHeight="1" x14ac:dyDescent="0.25">
      <c r="A195" s="54" t="s">
        <v>307</v>
      </c>
      <c r="B195" s="54" t="s">
        <v>308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310</v>
      </c>
      <c r="B196" s="54" t="s">
        <v>311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71</v>
      </c>
      <c r="Q203" s="565"/>
      <c r="R203" s="565"/>
      <c r="S203" s="565"/>
      <c r="T203" s="565"/>
      <c r="U203" s="565"/>
      <c r="V203" s="566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0</v>
      </c>
      <c r="Y203" s="559">
        <f>IFERROR(Y195/H195,"0")+IFERROR(Y196/H196,"0")+IFERROR(Y197/H197,"0")+IFERROR(Y198/H198,"0")+IFERROR(Y199/H199,"0")+IFERROR(Y200/H200,"0")+IFERROR(Y201/H201,"0")+IFERROR(Y202/H202,"0")</f>
        <v>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0"/>
      <c r="AB203" s="560"/>
      <c r="AC203" s="560"/>
    </row>
    <row r="204" spans="1:68" hidden="1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71</v>
      </c>
      <c r="Q204" s="565"/>
      <c r="R204" s="565"/>
      <c r="S204" s="565"/>
      <c r="T204" s="565"/>
      <c r="U204" s="565"/>
      <c r="V204" s="566"/>
      <c r="W204" s="37" t="s">
        <v>69</v>
      </c>
      <c r="X204" s="559">
        <f>IFERROR(SUM(X195:X202),"0")</f>
        <v>0</v>
      </c>
      <c r="Y204" s="559">
        <f>IFERROR(SUM(Y195:Y202),"0")</f>
        <v>0</v>
      </c>
      <c r="Z204" s="37"/>
      <c r="AA204" s="560"/>
      <c r="AB204" s="560"/>
      <c r="AC204" s="560"/>
    </row>
    <row r="205" spans="1:68" ht="14.25" hidden="1" customHeight="1" x14ac:dyDescent="0.25">
      <c r="A205" s="581" t="s">
        <v>73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0</v>
      </c>
      <c r="Y209" s="558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341</v>
      </c>
      <c r="B211" s="54" t="s">
        <v>342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0</v>
      </c>
      <c r="Y211" s="558">
        <f t="shared" si="26"/>
        <v>0</v>
      </c>
      <c r="Z211" s="36" t="str">
        <f t="shared" si="31"/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240</v>
      </c>
      <c r="Y212" s="558">
        <f t="shared" si="26"/>
        <v>240</v>
      </c>
      <c r="Z212" s="36">
        <f t="shared" si="31"/>
        <v>0.65100000000000002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265.20000000000005</v>
      </c>
      <c r="BN212" s="64">
        <f t="shared" si="28"/>
        <v>265.20000000000005</v>
      </c>
      <c r="BO212" s="64">
        <f t="shared" si="29"/>
        <v>0.5494505494505495</v>
      </c>
      <c r="BP212" s="64">
        <f t="shared" si="30"/>
        <v>0.5494505494505495</v>
      </c>
    </row>
    <row r="213" spans="1:68" ht="27" hidden="1" customHeight="1" x14ac:dyDescent="0.25">
      <c r="A213" s="54" t="s">
        <v>345</v>
      </c>
      <c r="B213" s="54" t="s">
        <v>346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71</v>
      </c>
      <c r="Q215" s="565"/>
      <c r="R215" s="565"/>
      <c r="S215" s="565"/>
      <c r="T215" s="565"/>
      <c r="U215" s="565"/>
      <c r="V215" s="566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100</v>
      </c>
      <c r="Y215" s="559">
        <f>IFERROR(Y206/H206,"0")+IFERROR(Y207/H207,"0")+IFERROR(Y208/H208,"0")+IFERROR(Y209/H209,"0")+IFERROR(Y210/H210,"0")+IFERROR(Y211/H211,"0")+IFERROR(Y212/H212,"0")+IFERROR(Y213/H213,"0")+IFERROR(Y214/H214,"0")</f>
        <v>100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0.65100000000000002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37" t="s">
        <v>69</v>
      </c>
      <c r="X216" s="559">
        <f>IFERROR(SUM(X206:X214),"0")</f>
        <v>240</v>
      </c>
      <c r="Y216" s="559">
        <f>IFERROR(SUM(Y206:Y214),"0")</f>
        <v>240</v>
      </c>
      <c r="Z216" s="37"/>
      <c r="AA216" s="560"/>
      <c r="AB216" s="560"/>
      <c r="AC216" s="560"/>
    </row>
    <row r="217" spans="1:68" ht="14.25" hidden="1" customHeight="1" x14ac:dyDescent="0.25">
      <c r="A217" s="581" t="s">
        <v>169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hidden="1" customHeight="1" x14ac:dyDescent="0.25">
      <c r="A218" s="54" t="s">
        <v>351</v>
      </c>
      <c r="B218" s="54" t="s">
        <v>352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354</v>
      </c>
      <c r="B219" s="54" t="s">
        <v>355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71</v>
      </c>
      <c r="Q220" s="565"/>
      <c r="R220" s="565"/>
      <c r="S220" s="565"/>
      <c r="T220" s="565"/>
      <c r="U220" s="565"/>
      <c r="V220" s="566"/>
      <c r="W220" s="37" t="s">
        <v>72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hidden="1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71</v>
      </c>
      <c r="Q221" s="565"/>
      <c r="R221" s="565"/>
      <c r="S221" s="565"/>
      <c r="T221" s="565"/>
      <c r="U221" s="565"/>
      <c r="V221" s="566"/>
      <c r="W221" s="37" t="s">
        <v>69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hidden="1" customHeight="1" x14ac:dyDescent="0.25">
      <c r="A222" s="576" t="s">
        <v>357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102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358</v>
      </c>
      <c r="B224" s="54" t="s">
        <v>359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37" t="s">
        <v>72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hidden="1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71</v>
      </c>
      <c r="Q232" s="565"/>
      <c r="R232" s="565"/>
      <c r="S232" s="565"/>
      <c r="T232" s="565"/>
      <c r="U232" s="565"/>
      <c r="V232" s="566"/>
      <c r="W232" s="37" t="s">
        <v>69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134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71</v>
      </c>
      <c r="Q236" s="565"/>
      <c r="R236" s="565"/>
      <c r="S236" s="565"/>
      <c r="T236" s="565"/>
      <c r="U236" s="565"/>
      <c r="V236" s="566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379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7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71</v>
      </c>
      <c r="Q240" s="565"/>
      <c r="R240" s="565"/>
      <c r="S240" s="565"/>
      <c r="T240" s="565"/>
      <c r="U240" s="565"/>
      <c r="V240" s="566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384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58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 t="s">
        <v>393</v>
      </c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71</v>
      </c>
      <c r="Q248" s="565"/>
      <c r="R248" s="565"/>
      <c r="S248" s="565"/>
      <c r="T248" s="565"/>
      <c r="U248" s="565"/>
      <c r="V248" s="566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398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102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405</v>
      </c>
      <c r="B253" s="54" t="s">
        <v>406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411</v>
      </c>
      <c r="B255" s="54" t="s">
        <v>412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71</v>
      </c>
      <c r="Q257" s="565"/>
      <c r="R257" s="565"/>
      <c r="S257" s="565"/>
      <c r="T257" s="565"/>
      <c r="U257" s="565"/>
      <c r="V257" s="566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414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102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419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4" t="s">
        <v>426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71</v>
      </c>
      <c r="Q265" s="565"/>
      <c r="R265" s="565"/>
      <c r="S265" s="565"/>
      <c r="T265" s="565"/>
      <c r="U265" s="565"/>
      <c r="V265" s="566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428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73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432</v>
      </c>
      <c r="B269" s="54" t="s">
        <v>433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435</v>
      </c>
      <c r="B270" s="54" t="s">
        <v>436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37" t="s">
        <v>72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hidden="1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71</v>
      </c>
      <c r="Q272" s="565"/>
      <c r="R272" s="565"/>
      <c r="S272" s="565"/>
      <c r="T272" s="565"/>
      <c r="U272" s="565"/>
      <c r="V272" s="566"/>
      <c r="W272" s="37" t="s">
        <v>69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hidden="1" customHeight="1" x14ac:dyDescent="0.25">
      <c r="A273" s="576" t="s">
        <v>438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71</v>
      </c>
      <c r="Q277" s="565"/>
      <c r="R277" s="565"/>
      <c r="S277" s="565"/>
      <c r="T277" s="565"/>
      <c r="U277" s="565"/>
      <c r="V277" s="566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73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71</v>
      </c>
      <c r="Q281" s="565"/>
      <c r="R281" s="565"/>
      <c r="S281" s="565"/>
      <c r="T281" s="565"/>
      <c r="U281" s="565"/>
      <c r="V281" s="566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445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102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71</v>
      </c>
      <c r="Q286" s="565"/>
      <c r="R286" s="565"/>
      <c r="S286" s="565"/>
      <c r="T286" s="565"/>
      <c r="U286" s="565"/>
      <c r="V286" s="566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450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102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454</v>
      </c>
      <c r="B291" s="54" t="s">
        <v>457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458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460</v>
      </c>
      <c r="B292" s="54" t="s">
        <v>461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463</v>
      </c>
      <c r="B293" s="54" t="s">
        <v>464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465</v>
      </c>
      <c r="B294" s="54" t="s">
        <v>466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71</v>
      </c>
      <c r="Q296" s="565"/>
      <c r="R296" s="565"/>
      <c r="S296" s="565"/>
      <c r="T296" s="565"/>
      <c r="U296" s="565"/>
      <c r="V296" s="566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468</v>
      </c>
      <c r="B298" s="54" t="s">
        <v>469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476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477</v>
      </c>
      <c r="B301" s="54" t="s">
        <v>478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482</v>
      </c>
      <c r="B303" s="54" t="s">
        <v>483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484</v>
      </c>
      <c r="B304" s="54" t="s">
        <v>485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37" t="s">
        <v>72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hidden="1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71</v>
      </c>
      <c r="Q306" s="565"/>
      <c r="R306" s="565"/>
      <c r="S306" s="565"/>
      <c r="T306" s="565"/>
      <c r="U306" s="565"/>
      <c r="V306" s="566"/>
      <c r="W306" s="37" t="s">
        <v>69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hidden="1" customHeight="1" x14ac:dyDescent="0.25">
      <c r="A307" s="581" t="s">
        <v>73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487</v>
      </c>
      <c r="B308" s="54" t="s">
        <v>488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499</v>
      </c>
      <c r="B312" s="54" t="s">
        <v>500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501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71</v>
      </c>
      <c r="Q314" s="565"/>
      <c r="R314" s="565"/>
      <c r="S314" s="565"/>
      <c r="T314" s="565"/>
      <c r="U314" s="565"/>
      <c r="V314" s="566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169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hidden="1" customHeight="1" x14ac:dyDescent="0.25">
      <c r="A316" s="54" t="s">
        <v>502</v>
      </c>
      <c r="B316" s="54" t="s">
        <v>503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505</v>
      </c>
      <c r="B317" s="54" t="s">
        <v>506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0</v>
      </c>
      <c r="Y317" s="55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hidden="1" customHeight="1" x14ac:dyDescent="0.25">
      <c r="A318" s="54" t="s">
        <v>508</v>
      </c>
      <c r="B318" s="54" t="s">
        <v>509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510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37" t="s">
        <v>72</v>
      </c>
      <c r="X319" s="559">
        <f>IFERROR(X316/H316,"0")+IFERROR(X317/H317,"0")+IFERROR(X318/H318,"0")</f>
        <v>0</v>
      </c>
      <c r="Y319" s="559">
        <f>IFERROR(Y316/H316,"0")+IFERROR(Y317/H317,"0")+IFERROR(Y318/H318,"0")</f>
        <v>0</v>
      </c>
      <c r="Z319" s="559">
        <f>IFERROR(IF(Z316="",0,Z316),"0")+IFERROR(IF(Z317="",0,Z317),"0")+IFERROR(IF(Z318="",0,Z318),"0")</f>
        <v>0</v>
      </c>
      <c r="AA319" s="560"/>
      <c r="AB319" s="560"/>
      <c r="AC319" s="560"/>
    </row>
    <row r="320" spans="1:68" hidden="1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71</v>
      </c>
      <c r="Q320" s="565"/>
      <c r="R320" s="565"/>
      <c r="S320" s="565"/>
      <c r="T320" s="565"/>
      <c r="U320" s="565"/>
      <c r="V320" s="566"/>
      <c r="W320" s="37" t="s">
        <v>69</v>
      </c>
      <c r="X320" s="559">
        <f>IFERROR(SUM(X316:X318),"0")</f>
        <v>0</v>
      </c>
      <c r="Y320" s="559">
        <f>IFERROR(SUM(Y316:Y318),"0")</f>
        <v>0</v>
      </c>
      <c r="Z320" s="37"/>
      <c r="AA320" s="560"/>
      <c r="AB320" s="560"/>
      <c r="AC320" s="560"/>
    </row>
    <row r="321" spans="1:68" ht="14.25" hidden="1" customHeight="1" x14ac:dyDescent="0.25">
      <c r="A321" s="581" t="s">
        <v>94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511</v>
      </c>
      <c r="B322" s="54" t="s">
        <v>512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84" t="s">
        <v>513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24" t="s">
        <v>517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514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521</v>
      </c>
      <c r="B325" s="54" t="s">
        <v>522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37" t="s">
        <v>72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hidden="1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71</v>
      </c>
      <c r="Q327" s="565"/>
      <c r="R327" s="565"/>
      <c r="S327" s="565"/>
      <c r="T327" s="565"/>
      <c r="U327" s="565"/>
      <c r="V327" s="566"/>
      <c r="W327" s="37" t="s">
        <v>69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523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524</v>
      </c>
      <c r="B329" s="54" t="s">
        <v>525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526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527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528</v>
      </c>
      <c r="B330" s="54" t="s">
        <v>529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526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527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530</v>
      </c>
      <c r="B331" s="54" t="s">
        <v>531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71</v>
      </c>
      <c r="Q333" s="565"/>
      <c r="R333" s="565"/>
      <c r="S333" s="565"/>
      <c r="T333" s="565"/>
      <c r="U333" s="565"/>
      <c r="V333" s="566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532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73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533</v>
      </c>
      <c r="B336" s="54" t="s">
        <v>534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536</v>
      </c>
      <c r="B337" s="54" t="s">
        <v>537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539</v>
      </c>
      <c r="B338" s="54" t="s">
        <v>540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541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hidden="1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71</v>
      </c>
      <c r="Q340" s="565"/>
      <c r="R340" s="565"/>
      <c r="S340" s="565"/>
      <c r="T340" s="565"/>
      <c r="U340" s="565"/>
      <c r="V340" s="566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hidden="1" customHeight="1" x14ac:dyDescent="0.2">
      <c r="A341" s="626" t="s">
        <v>542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543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102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544</v>
      </c>
      <c r="B344" s="54" t="s">
        <v>545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500</v>
      </c>
      <c r="Y344" s="558">
        <f t="shared" ref="Y344:Y350" si="47">IFERROR(IF(X344="",0,CEILING((X344/$H344),1)*$H344),"")</f>
        <v>510</v>
      </c>
      <c r="Z344" s="36">
        <f>IFERROR(IF(Y344=0,"",ROUNDUP(Y344/H344,0)*0.02175),"")</f>
        <v>0.73949999999999994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516</v>
      </c>
      <c r="BN344" s="64">
        <f t="shared" ref="BN344:BN350" si="49">IFERROR(Y344*I344/H344,"0")</f>
        <v>526.32000000000005</v>
      </c>
      <c r="BO344" s="64">
        <f t="shared" ref="BO344:BO350" si="50">IFERROR(1/J344*(X344/H344),"0")</f>
        <v>0.69444444444444442</v>
      </c>
      <c r="BP344" s="64">
        <f t="shared" ref="BP344:BP350" si="51">IFERROR(1/J344*(Y344/H344),"0")</f>
        <v>0.70833333333333326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0</v>
      </c>
      <c r="Y345" s="558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553</v>
      </c>
      <c r="B347" s="54" t="s">
        <v>554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200</v>
      </c>
      <c r="Y347" s="558">
        <f t="shared" si="47"/>
        <v>210</v>
      </c>
      <c r="Z347" s="36">
        <f>IFERROR(IF(Y347=0,"",ROUNDUP(Y347/H347,0)*0.02175),"")</f>
        <v>0.30449999999999999</v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8"/>
        <v>206.4</v>
      </c>
      <c r="BN347" s="64">
        <f t="shared" si="49"/>
        <v>216.72</v>
      </c>
      <c r="BO347" s="64">
        <f t="shared" si="50"/>
        <v>0.27777777777777779</v>
      </c>
      <c r="BP347" s="64">
        <f t="shared" si="51"/>
        <v>0.29166666666666663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558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559</v>
      </c>
      <c r="B349" s="54" t="s">
        <v>560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561</v>
      </c>
      <c r="B350" s="54" t="s">
        <v>562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37" t="s">
        <v>72</v>
      </c>
      <c r="X351" s="559">
        <f>IFERROR(X344/H344,"0")+IFERROR(X345/H345,"0")+IFERROR(X346/H346,"0")+IFERROR(X347/H347,"0")+IFERROR(X348/H348,"0")+IFERROR(X349/H349,"0")+IFERROR(X350/H350,"0")</f>
        <v>46.666666666666671</v>
      </c>
      <c r="Y351" s="559">
        <f>IFERROR(Y344/H344,"0")+IFERROR(Y345/H345,"0")+IFERROR(Y346/H346,"0")+IFERROR(Y347/H347,"0")+IFERROR(Y348/H348,"0")+IFERROR(Y349/H349,"0")+IFERROR(Y350/H350,"0")</f>
        <v>48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1.044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71</v>
      </c>
      <c r="Q352" s="565"/>
      <c r="R352" s="565"/>
      <c r="S352" s="565"/>
      <c r="T352" s="565"/>
      <c r="U352" s="565"/>
      <c r="V352" s="566"/>
      <c r="W352" s="37" t="s">
        <v>69</v>
      </c>
      <c r="X352" s="559">
        <f>IFERROR(SUM(X344:X350),"0")</f>
        <v>700</v>
      </c>
      <c r="Y352" s="559">
        <f>IFERROR(SUM(Y344:Y350),"0")</f>
        <v>720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134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563</v>
      </c>
      <c r="B354" s="54" t="s">
        <v>564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800</v>
      </c>
      <c r="Y354" s="558">
        <f>IFERROR(IF(X354="",0,CEILING((X354/$H354),1)*$H354),"")</f>
        <v>810</v>
      </c>
      <c r="Z354" s="36">
        <f>IFERROR(IF(Y354=0,"",ROUNDUP(Y354/H354,0)*0.02175),"")</f>
        <v>1.1744999999999999</v>
      </c>
      <c r="AA354" s="56"/>
      <c r="AB354" s="57"/>
      <c r="AC354" s="405" t="s">
        <v>565</v>
      </c>
      <c r="AG354" s="64"/>
      <c r="AJ354" s="68"/>
      <c r="AK354" s="68">
        <v>0</v>
      </c>
      <c r="BB354" s="406" t="s">
        <v>1</v>
      </c>
      <c r="BM354" s="64">
        <f>IFERROR(X354*I354/H354,"0")</f>
        <v>825.6</v>
      </c>
      <c r="BN354" s="64">
        <f>IFERROR(Y354*I354/H354,"0")</f>
        <v>835.92000000000007</v>
      </c>
      <c r="BO354" s="64">
        <f>IFERROR(1/J354*(X354/H354),"0")</f>
        <v>1.1111111111111112</v>
      </c>
      <c r="BP354" s="64">
        <f>IFERROR(1/J354*(Y354/H354),"0")</f>
        <v>1.125</v>
      </c>
    </row>
    <row r="355" spans="1:68" ht="16.5" hidden="1" customHeight="1" x14ac:dyDescent="0.25">
      <c r="A355" s="54" t="s">
        <v>566</v>
      </c>
      <c r="B355" s="54" t="s">
        <v>567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37" t="s">
        <v>72</v>
      </c>
      <c r="X356" s="559">
        <f>IFERROR(X354/H354,"0")+IFERROR(X355/H355,"0")</f>
        <v>53.333333333333336</v>
      </c>
      <c r="Y356" s="559">
        <f>IFERROR(Y354/H354,"0")+IFERROR(Y355/H355,"0")</f>
        <v>54</v>
      </c>
      <c r="Z356" s="559">
        <f>IFERROR(IF(Z354="",0,Z354),"0")+IFERROR(IF(Z355="",0,Z355),"0")</f>
        <v>1.1744999999999999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71</v>
      </c>
      <c r="Q357" s="565"/>
      <c r="R357" s="565"/>
      <c r="S357" s="565"/>
      <c r="T357" s="565"/>
      <c r="U357" s="565"/>
      <c r="V357" s="566"/>
      <c r="W357" s="37" t="s">
        <v>69</v>
      </c>
      <c r="X357" s="559">
        <f>IFERROR(SUM(X354:X355),"0")</f>
        <v>800</v>
      </c>
      <c r="Y357" s="559">
        <f>IFERROR(SUM(Y354:Y355),"0")</f>
        <v>810</v>
      </c>
      <c r="Z357" s="37"/>
      <c r="AA357" s="560"/>
      <c r="AB357" s="560"/>
      <c r="AC357" s="560"/>
    </row>
    <row r="358" spans="1:68" ht="14.25" hidden="1" customHeight="1" x14ac:dyDescent="0.25">
      <c r="A358" s="581" t="s">
        <v>73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568</v>
      </c>
      <c r="B359" s="54" t="s">
        <v>569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571</v>
      </c>
      <c r="B360" s="54" t="s">
        <v>572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573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71</v>
      </c>
      <c r="Q362" s="565"/>
      <c r="R362" s="565"/>
      <c r="S362" s="565"/>
      <c r="T362" s="565"/>
      <c r="U362" s="565"/>
      <c r="V362" s="566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169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hidden="1" customHeight="1" x14ac:dyDescent="0.25">
      <c r="A364" s="54" t="s">
        <v>574</v>
      </c>
      <c r="B364" s="54" t="s">
        <v>575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576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37" t="s">
        <v>72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hidden="1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71</v>
      </c>
      <c r="Q366" s="565"/>
      <c r="R366" s="565"/>
      <c r="S366" s="565"/>
      <c r="T366" s="565"/>
      <c r="U366" s="565"/>
      <c r="V366" s="566"/>
      <c r="W366" s="37" t="s">
        <v>69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hidden="1" customHeight="1" x14ac:dyDescent="0.25">
      <c r="A367" s="576" t="s">
        <v>577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102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578</v>
      </c>
      <c r="B369" s="54" t="s">
        <v>579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581</v>
      </c>
      <c r="B370" s="54" t="s">
        <v>582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583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584</v>
      </c>
      <c r="B371" s="54" t="s">
        <v>585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583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71</v>
      </c>
      <c r="Q373" s="565"/>
      <c r="R373" s="565"/>
      <c r="S373" s="565"/>
      <c r="T373" s="565"/>
      <c r="U373" s="565"/>
      <c r="V373" s="566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586</v>
      </c>
      <c r="B375" s="54" t="s">
        <v>587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588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73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customHeight="1" x14ac:dyDescent="0.25">
      <c r="A379" s="54" t="s">
        <v>589</v>
      </c>
      <c r="B379" s="54" t="s">
        <v>590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300</v>
      </c>
      <c r="Y379" s="558">
        <f>IFERROR(IF(X379="",0,CEILING((X379/$H379),1)*$H379),"")</f>
        <v>306</v>
      </c>
      <c r="Z379" s="36">
        <f>IFERROR(IF(Y379=0,"",ROUNDUP(Y379/H379,0)*0.01898),"")</f>
        <v>0.64532</v>
      </c>
      <c r="AA379" s="56"/>
      <c r="AB379" s="57"/>
      <c r="AC379" s="423" t="s">
        <v>591</v>
      </c>
      <c r="AG379" s="64"/>
      <c r="AJ379" s="68"/>
      <c r="AK379" s="68">
        <v>0</v>
      </c>
      <c r="BB379" s="424" t="s">
        <v>1</v>
      </c>
      <c r="BM379" s="64">
        <f>IFERROR(X379*I379/H379,"0")</f>
        <v>317.29999999999995</v>
      </c>
      <c r="BN379" s="64">
        <f>IFERROR(Y379*I379/H379,"0")</f>
        <v>323.64599999999996</v>
      </c>
      <c r="BO379" s="64">
        <f>IFERROR(1/J379*(X379/H379),"0")</f>
        <v>0.52083333333333337</v>
      </c>
      <c r="BP379" s="64">
        <f>IFERROR(1/J379*(Y379/H379),"0")</f>
        <v>0.53125</v>
      </c>
    </row>
    <row r="380" spans="1:68" ht="27" hidden="1" customHeight="1" x14ac:dyDescent="0.25">
      <c r="A380" s="54" t="s">
        <v>592</v>
      </c>
      <c r="B380" s="54" t="s">
        <v>593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37" t="s">
        <v>72</v>
      </c>
      <c r="X381" s="559">
        <f>IFERROR(X379/H379,"0")+IFERROR(X380/H380,"0")</f>
        <v>33.333333333333336</v>
      </c>
      <c r="Y381" s="559">
        <f>IFERROR(Y379/H379,"0")+IFERROR(Y380/H380,"0")</f>
        <v>34</v>
      </c>
      <c r="Z381" s="559">
        <f>IFERROR(IF(Z379="",0,Z379),"0")+IFERROR(IF(Z380="",0,Z380),"0")</f>
        <v>0.64532</v>
      </c>
      <c r="AA381" s="560"/>
      <c r="AB381" s="560"/>
      <c r="AC381" s="560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37" t="s">
        <v>69</v>
      </c>
      <c r="X382" s="559">
        <f>IFERROR(SUM(X379:X380),"0")</f>
        <v>300</v>
      </c>
      <c r="Y382" s="559">
        <f>IFERROR(SUM(Y379:Y380),"0")</f>
        <v>306</v>
      </c>
      <c r="Z382" s="37"/>
      <c r="AA382" s="560"/>
      <c r="AB382" s="560"/>
      <c r="AC382" s="560"/>
    </row>
    <row r="383" spans="1:68" ht="14.25" hidden="1" customHeight="1" x14ac:dyDescent="0.25">
      <c r="A383" s="581" t="s">
        <v>169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594</v>
      </c>
      <c r="B384" s="54" t="s">
        <v>595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596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597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598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599</v>
      </c>
      <c r="B390" s="54" t="s">
        <v>600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602</v>
      </c>
      <c r="B391" s="54" t="s">
        <v>603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604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602</v>
      </c>
      <c r="B392" s="54" t="s">
        <v>605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608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601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613</v>
      </c>
      <c r="B396" s="54" t="s">
        <v>614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619</v>
      </c>
      <c r="B398" s="54" t="s">
        <v>620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hidden="1" customHeight="1" x14ac:dyDescent="0.25">
      <c r="A399" s="54" t="s">
        <v>622</v>
      </c>
      <c r="B399" s="54" t="s">
        <v>623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618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idden="1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hidden="1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37" t="s">
        <v>69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hidden="1" customHeight="1" x14ac:dyDescent="0.25">
      <c r="A402" s="581" t="s">
        <v>73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624</v>
      </c>
      <c r="B403" s="54" t="s">
        <v>625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627</v>
      </c>
      <c r="B404" s="54" t="s">
        <v>628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629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630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134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631</v>
      </c>
      <c r="B409" s="54" t="s">
        <v>632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633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634</v>
      </c>
      <c r="B413" s="54" t="s">
        <v>635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637</v>
      </c>
      <c r="B414" s="54" t="s">
        <v>638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639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640</v>
      </c>
      <c r="B415" s="54" t="s">
        <v>641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642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643</v>
      </c>
      <c r="B416" s="54" t="s">
        <v>644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37" t="s">
        <v>72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37" t="s">
        <v>69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76" t="s">
        <v>645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hidden="1" customHeight="1" x14ac:dyDescent="0.25">
      <c r="A421" s="54" t="s">
        <v>646</v>
      </c>
      <c r="B421" s="54" t="s">
        <v>647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648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76" t="s">
        <v>649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650</v>
      </c>
      <c r="B426" s="54" t="s">
        <v>651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652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71</v>
      </c>
      <c r="Q427" s="565"/>
      <c r="R427" s="565"/>
      <c r="S427" s="565"/>
      <c r="T427" s="565"/>
      <c r="U427" s="565"/>
      <c r="V427" s="566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71</v>
      </c>
      <c r="Q428" s="565"/>
      <c r="R428" s="565"/>
      <c r="S428" s="565"/>
      <c r="T428" s="565"/>
      <c r="U428" s="565"/>
      <c r="V428" s="566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653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653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102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hidden="1" customHeight="1" x14ac:dyDescent="0.25">
      <c r="A432" s="54" t="s">
        <v>654</v>
      </c>
      <c r="B432" s="54" t="s">
        <v>655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hidden="1" customHeight="1" x14ac:dyDescent="0.25">
      <c r="A433" s="54" t="s">
        <v>657</v>
      </c>
      <c r="B433" s="54" t="s">
        <v>658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hidden="1" customHeight="1" x14ac:dyDescent="0.25">
      <c r="A434" s="54" t="s">
        <v>660</v>
      </c>
      <c r="B434" s="54" t="s">
        <v>661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663</v>
      </c>
      <c r="B435" s="54" t="s">
        <v>664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9" t="s">
        <v>665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667</v>
      </c>
      <c r="B436" s="54" t="s">
        <v>668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300</v>
      </c>
      <c r="Y437" s="558">
        <f t="shared" si="58"/>
        <v>300.96000000000004</v>
      </c>
      <c r="Z437" s="36">
        <f t="shared" si="59"/>
        <v>0.68171999999999999</v>
      </c>
      <c r="AA437" s="56"/>
      <c r="AB437" s="57"/>
      <c r="AC437" s="477" t="s">
        <v>672</v>
      </c>
      <c r="AG437" s="64"/>
      <c r="AJ437" s="68"/>
      <c r="AK437" s="68">
        <v>0</v>
      </c>
      <c r="BB437" s="478" t="s">
        <v>1</v>
      </c>
      <c r="BM437" s="64">
        <f t="shared" si="60"/>
        <v>320.45454545454544</v>
      </c>
      <c r="BN437" s="64">
        <f t="shared" si="61"/>
        <v>321.48</v>
      </c>
      <c r="BO437" s="64">
        <f t="shared" si="62"/>
        <v>0.54632867132867136</v>
      </c>
      <c r="BP437" s="64">
        <f t="shared" si="63"/>
        <v>0.54807692307692313</v>
      </c>
    </row>
    <row r="438" spans="1:68" ht="16.5" hidden="1" customHeight="1" x14ac:dyDescent="0.25">
      <c r="A438" s="54" t="s">
        <v>673</v>
      </c>
      <c r="B438" s="54" t="s">
        <v>674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675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676</v>
      </c>
      <c r="B439" s="54" t="s">
        <v>677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656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5" t="s">
        <v>682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683</v>
      </c>
      <c r="B442" s="54" t="s">
        <v>684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659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685</v>
      </c>
      <c r="B443" s="54" t="s">
        <v>686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672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687</v>
      </c>
      <c r="B444" s="54" t="s">
        <v>688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687</v>
      </c>
      <c r="B445" s="54" t="s">
        <v>689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56.818181818181813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57.000000000000007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0.68171999999999999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71</v>
      </c>
      <c r="Q447" s="565"/>
      <c r="R447" s="565"/>
      <c r="S447" s="565"/>
      <c r="T447" s="565"/>
      <c r="U447" s="565"/>
      <c r="V447" s="566"/>
      <c r="W447" s="37" t="s">
        <v>69</v>
      </c>
      <c r="X447" s="559">
        <f>IFERROR(SUM(X432:X445),"0")</f>
        <v>300</v>
      </c>
      <c r="Y447" s="559">
        <f>IFERROR(SUM(Y432:Y445),"0")</f>
        <v>300.96000000000004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134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hidden="1" customHeight="1" x14ac:dyDescent="0.25">
      <c r="A449" s="54" t="s">
        <v>690</v>
      </c>
      <c r="B449" s="54" t="s">
        <v>691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0</v>
      </c>
      <c r="Y449" s="558">
        <f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95" t="s">
        <v>692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693</v>
      </c>
      <c r="B450" s="54" t="s">
        <v>694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695</v>
      </c>
      <c r="B451" s="54" t="s">
        <v>696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71</v>
      </c>
      <c r="Q452" s="565"/>
      <c r="R452" s="565"/>
      <c r="S452" s="565"/>
      <c r="T452" s="565"/>
      <c r="U452" s="565"/>
      <c r="V452" s="566"/>
      <c r="W452" s="37" t="s">
        <v>72</v>
      </c>
      <c r="X452" s="559">
        <f>IFERROR(X449/H449,"0")+IFERROR(X450/H450,"0")+IFERROR(X451/H451,"0")</f>
        <v>0</v>
      </c>
      <c r="Y452" s="559">
        <f>IFERROR(Y449/H449,"0")+IFERROR(Y450/H450,"0")+IFERROR(Y451/H451,"0")</f>
        <v>0</v>
      </c>
      <c r="Z452" s="559">
        <f>IFERROR(IF(Z449="",0,Z449),"0")+IFERROR(IF(Z450="",0,Z450),"0")+IFERROR(IF(Z451="",0,Z451),"0")</f>
        <v>0</v>
      </c>
      <c r="AA452" s="560"/>
      <c r="AB452" s="560"/>
      <c r="AC452" s="560"/>
    </row>
    <row r="453" spans="1:68" hidden="1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71</v>
      </c>
      <c r="Q453" s="565"/>
      <c r="R453" s="565"/>
      <c r="S453" s="565"/>
      <c r="T453" s="565"/>
      <c r="U453" s="565"/>
      <c r="V453" s="566"/>
      <c r="W453" s="37" t="s">
        <v>69</v>
      </c>
      <c r="X453" s="559">
        <f>IFERROR(SUM(X449:X451),"0")</f>
        <v>0</v>
      </c>
      <c r="Y453" s="559">
        <f>IFERROR(SUM(Y449:Y451),"0")</f>
        <v>0</v>
      </c>
      <c r="Z453" s="37"/>
      <c r="AA453" s="560"/>
      <c r="AB453" s="560"/>
      <c r="AC453" s="560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hidden="1" customHeight="1" x14ac:dyDescent="0.25">
      <c r="A455" s="54" t="s">
        <v>697</v>
      </c>
      <c r="B455" s="54" t="s">
        <v>698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0</v>
      </c>
      <c r="Y455" s="558">
        <f t="shared" ref="Y455:Y461" si="64"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0</v>
      </c>
      <c r="BN455" s="64">
        <f t="shared" ref="BN455:BN461" si="66">IFERROR(Y455*I455/H455,"0")</f>
        <v>0</v>
      </c>
      <c r="BO455" s="64">
        <f t="shared" ref="BO455:BO461" si="67">IFERROR(1/J455*(X455/H455),"0")</f>
        <v>0</v>
      </c>
      <c r="BP455" s="64">
        <f t="shared" ref="BP455:BP461" si="68">IFERROR(1/J455*(Y455/H455),"0")</f>
        <v>0</v>
      </c>
    </row>
    <row r="456" spans="1:68" ht="27" hidden="1" customHeight="1" x14ac:dyDescent="0.25">
      <c r="A456" s="54" t="s">
        <v>700</v>
      </c>
      <c r="B456" s="54" t="s">
        <v>701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0</v>
      </c>
      <c r="Y456" s="558">
        <f t="shared" si="64"/>
        <v>0</v>
      </c>
      <c r="Z456" s="36" t="str">
        <f>IFERROR(IF(Y456=0,"",ROUNDUP(Y456/H456,0)*0.01196),"")</f>
        <v/>
      </c>
      <c r="AA456" s="56"/>
      <c r="AB456" s="57"/>
      <c r="AC456" s="503" t="s">
        <v>702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hidden="1" customHeight="1" x14ac:dyDescent="0.25">
      <c r="A457" s="54" t="s">
        <v>703</v>
      </c>
      <c r="B457" s="54" t="s">
        <v>704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0</v>
      </c>
      <c r="Y457" s="558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705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706</v>
      </c>
      <c r="B458" s="54" t="s">
        <v>707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699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706</v>
      </c>
      <c r="B459" s="54" t="s">
        <v>708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709</v>
      </c>
      <c r="B460" s="54" t="s">
        <v>710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702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711</v>
      </c>
      <c r="B461" s="54" t="s">
        <v>712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idden="1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71</v>
      </c>
      <c r="Q462" s="565"/>
      <c r="R462" s="565"/>
      <c r="S462" s="565"/>
      <c r="T462" s="565"/>
      <c r="U462" s="565"/>
      <c r="V462" s="566"/>
      <c r="W462" s="37" t="s">
        <v>72</v>
      </c>
      <c r="X462" s="559">
        <f>IFERROR(X455/H455,"0")+IFERROR(X456/H456,"0")+IFERROR(X457/H457,"0")+IFERROR(X458/H458,"0")+IFERROR(X459/H459,"0")+IFERROR(X460/H460,"0")+IFERROR(X461/H461,"0")</f>
        <v>0</v>
      </c>
      <c r="Y462" s="559">
        <f>IFERROR(Y455/H455,"0")+IFERROR(Y456/H456,"0")+IFERROR(Y457/H457,"0")+IFERROR(Y458/H458,"0")+IFERROR(Y459/H459,"0")+IFERROR(Y460/H460,"0")+IFERROR(Y461/H461,"0")</f>
        <v>0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</v>
      </c>
      <c r="AA462" s="560"/>
      <c r="AB462" s="560"/>
      <c r="AC462" s="560"/>
    </row>
    <row r="463" spans="1:68" hidden="1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71</v>
      </c>
      <c r="Q463" s="565"/>
      <c r="R463" s="565"/>
      <c r="S463" s="565"/>
      <c r="T463" s="565"/>
      <c r="U463" s="565"/>
      <c r="V463" s="566"/>
      <c r="W463" s="37" t="s">
        <v>69</v>
      </c>
      <c r="X463" s="559">
        <f>IFERROR(SUM(X455:X461),"0")</f>
        <v>0</v>
      </c>
      <c r="Y463" s="559">
        <f>IFERROR(SUM(Y455:Y461),"0")</f>
        <v>0</v>
      </c>
      <c r="Z463" s="37"/>
      <c r="AA463" s="560"/>
      <c r="AB463" s="560"/>
      <c r="AC463" s="560"/>
    </row>
    <row r="464" spans="1:68" ht="14.25" hidden="1" customHeight="1" x14ac:dyDescent="0.25">
      <c r="A464" s="581" t="s">
        <v>73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713</v>
      </c>
      <c r="B465" s="54" t="s">
        <v>714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715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716</v>
      </c>
      <c r="B466" s="54" t="s">
        <v>717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718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719</v>
      </c>
      <c r="B467" s="54" t="s">
        <v>720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721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722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722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102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723</v>
      </c>
      <c r="B473" s="54" t="s">
        <v>724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43" t="s">
        <v>725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727</v>
      </c>
      <c r="B474" s="54" t="s">
        <v>728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0" t="s">
        <v>729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730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731</v>
      </c>
      <c r="B475" s="54" t="s">
        <v>732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">
        <v>733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726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71</v>
      </c>
      <c r="Q477" s="565"/>
      <c r="R477" s="565"/>
      <c r="S477" s="565"/>
      <c r="T477" s="565"/>
      <c r="U477" s="565"/>
      <c r="V477" s="566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71</v>
      </c>
      <c r="Q478" s="565"/>
      <c r="R478" s="565"/>
      <c r="S478" s="565"/>
      <c r="T478" s="565"/>
      <c r="U478" s="565"/>
      <c r="V478" s="566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134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737</v>
      </c>
      <c r="B480" s="54" t="s">
        <v>738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97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741</v>
      </c>
      <c r="B481" s="54" t="s">
        <v>742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35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745</v>
      </c>
      <c r="B482" s="54" t="s">
        <v>746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50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749</v>
      </c>
      <c r="B486" s="54" t="s">
        <v>750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63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753</v>
      </c>
      <c r="B487" s="54" t="s">
        <v>754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68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73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hidden="1" customHeight="1" x14ac:dyDescent="0.25">
      <c r="A491" s="54" t="s">
        <v>757</v>
      </c>
      <c r="B491" s="54" t="s">
        <v>758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83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761</v>
      </c>
      <c r="B492" s="54" t="s">
        <v>762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30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hidden="1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hidden="1" customHeight="1" x14ac:dyDescent="0.25">
      <c r="A495" s="581" t="s">
        <v>169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764</v>
      </c>
      <c r="B496" s="54" t="s">
        <v>765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9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768</v>
      </c>
      <c r="B497" s="54" t="s">
        <v>769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7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71</v>
      </c>
      <c r="Q498" s="565"/>
      <c r="R498" s="565"/>
      <c r="S498" s="565"/>
      <c r="T498" s="565"/>
      <c r="U498" s="565"/>
      <c r="V498" s="566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71</v>
      </c>
      <c r="Q499" s="565"/>
      <c r="R499" s="565"/>
      <c r="S499" s="565"/>
      <c r="T499" s="565"/>
      <c r="U499" s="565"/>
      <c r="V499" s="566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772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134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773</v>
      </c>
      <c r="B502" s="54" t="s">
        <v>774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71</v>
      </c>
      <c r="Q503" s="565"/>
      <c r="R503" s="565"/>
      <c r="S503" s="565"/>
      <c r="T503" s="565"/>
      <c r="U503" s="565"/>
      <c r="V503" s="566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71</v>
      </c>
      <c r="Q504" s="565"/>
      <c r="R504" s="565"/>
      <c r="S504" s="565"/>
      <c r="T504" s="565"/>
      <c r="U504" s="565"/>
      <c r="V504" s="566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777</v>
      </c>
      <c r="Q505" s="599"/>
      <c r="R505" s="599"/>
      <c r="S505" s="599"/>
      <c r="T505" s="599"/>
      <c r="U505" s="599"/>
      <c r="V505" s="600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2939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2984.46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778</v>
      </c>
      <c r="Q506" s="599"/>
      <c r="R506" s="599"/>
      <c r="S506" s="599"/>
      <c r="T506" s="599"/>
      <c r="U506" s="599"/>
      <c r="V506" s="600"/>
      <c r="W506" s="37" t="s">
        <v>69</v>
      </c>
      <c r="X506" s="559">
        <f>IFERROR(SUM(BM22:BM502),"0")</f>
        <v>3079.333434343434</v>
      </c>
      <c r="Y506" s="559">
        <f>IFERROR(SUM(BN22:BN502),"0")</f>
        <v>3126.5549999999998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779</v>
      </c>
      <c r="Q507" s="599"/>
      <c r="R507" s="599"/>
      <c r="S507" s="599"/>
      <c r="T507" s="599"/>
      <c r="U507" s="599"/>
      <c r="V507" s="600"/>
      <c r="W507" s="37" t="s">
        <v>780</v>
      </c>
      <c r="X507" s="38">
        <f>ROUNDUP(SUM(BO22:BO502),0)</f>
        <v>5</v>
      </c>
      <c r="Y507" s="38">
        <f>ROUNDUP(SUM(BP22:BP502),0)</f>
        <v>5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781</v>
      </c>
      <c r="Q508" s="599"/>
      <c r="R508" s="599"/>
      <c r="S508" s="599"/>
      <c r="T508" s="599"/>
      <c r="U508" s="599"/>
      <c r="V508" s="600"/>
      <c r="W508" s="37" t="s">
        <v>69</v>
      </c>
      <c r="X508" s="559">
        <f>GrossWeightTotal+PalletQtyTotal*25</f>
        <v>3204.333434343434</v>
      </c>
      <c r="Y508" s="559">
        <f>GrossWeightTotalR+PalletQtyTotalR*25</f>
        <v>3251.5549999999998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782</v>
      </c>
      <c r="Q509" s="599"/>
      <c r="R509" s="599"/>
      <c r="S509" s="599"/>
      <c r="T509" s="599"/>
      <c r="U509" s="599"/>
      <c r="V509" s="600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373.11447811447806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377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783</v>
      </c>
      <c r="Q510" s="599"/>
      <c r="R510" s="599"/>
      <c r="S510" s="599"/>
      <c r="T510" s="599"/>
      <c r="U510" s="599"/>
      <c r="V510" s="600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5.3294700000000006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9" t="s">
        <v>100</v>
      </c>
      <c r="D512" s="713"/>
      <c r="E512" s="713"/>
      <c r="F512" s="713"/>
      <c r="G512" s="713"/>
      <c r="H512" s="604"/>
      <c r="I512" s="579" t="s">
        <v>255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542</v>
      </c>
      <c r="U512" s="604"/>
      <c r="V512" s="579" t="s">
        <v>597</v>
      </c>
      <c r="W512" s="713"/>
      <c r="X512" s="713"/>
      <c r="Y512" s="604"/>
      <c r="Z512" s="554" t="s">
        <v>653</v>
      </c>
      <c r="AA512" s="579" t="s">
        <v>722</v>
      </c>
      <c r="AB512" s="604"/>
      <c r="AC512" s="52"/>
      <c r="AF512" s="555"/>
    </row>
    <row r="513" spans="1:32" ht="14.25" customHeight="1" thickTop="1" x14ac:dyDescent="0.2">
      <c r="A513" s="588" t="s">
        <v>786</v>
      </c>
      <c r="B513" s="579" t="s">
        <v>62</v>
      </c>
      <c r="C513" s="579" t="s">
        <v>101</v>
      </c>
      <c r="D513" s="579" t="s">
        <v>116</v>
      </c>
      <c r="E513" s="579" t="s">
        <v>176</v>
      </c>
      <c r="F513" s="579" t="s">
        <v>198</v>
      </c>
      <c r="G513" s="579" t="s">
        <v>231</v>
      </c>
      <c r="H513" s="579" t="s">
        <v>100</v>
      </c>
      <c r="I513" s="579" t="s">
        <v>256</v>
      </c>
      <c r="J513" s="579" t="s">
        <v>296</v>
      </c>
      <c r="K513" s="579" t="s">
        <v>357</v>
      </c>
      <c r="L513" s="579" t="s">
        <v>398</v>
      </c>
      <c r="M513" s="579" t="s">
        <v>414</v>
      </c>
      <c r="N513" s="555"/>
      <c r="O513" s="579" t="s">
        <v>428</v>
      </c>
      <c r="P513" s="579" t="s">
        <v>438</v>
      </c>
      <c r="Q513" s="579" t="s">
        <v>445</v>
      </c>
      <c r="R513" s="579" t="s">
        <v>450</v>
      </c>
      <c r="S513" s="579" t="s">
        <v>532</v>
      </c>
      <c r="T513" s="579" t="s">
        <v>543</v>
      </c>
      <c r="U513" s="579" t="s">
        <v>577</v>
      </c>
      <c r="V513" s="579" t="s">
        <v>598</v>
      </c>
      <c r="W513" s="579" t="s">
        <v>630</v>
      </c>
      <c r="X513" s="579" t="s">
        <v>645</v>
      </c>
      <c r="Y513" s="579" t="s">
        <v>649</v>
      </c>
      <c r="Z513" s="579" t="s">
        <v>653</v>
      </c>
      <c r="AA513" s="579" t="s">
        <v>722</v>
      </c>
      <c r="AB513" s="579" t="s">
        <v>772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507.6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46">
        <f>IFERROR(Y89*1,"0")+IFERROR(Y90*1,"0")+IFERROR(Y91*1,"0")+IFERROR(Y95*1,"0")+IFERROR(Y96*1,"0")+IFERROR(Y97*1,"0")+IFERROR(Y98*1,"0")+IFERROR(Y99*1,"0")</f>
        <v>0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99.9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240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1530</v>
      </c>
      <c r="U515" s="46">
        <f>IFERROR(Y369*1,"0")+IFERROR(Y370*1,"0")+IFERROR(Y371*1,"0")+IFERROR(Y375*1,"0")+IFERROR(Y379*1,"0")+IFERROR(Y380*1,"0")+IFERROR(Y384*1,"0")</f>
        <v>306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300.96000000000004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GZvRcqsV4OV8K3ldeG5YfC9r8R9H7LETKRLFaT99i+/Kxg3R5xXK4w7WRQQ/CwdsYTmepVFAZ0501B2jLP4FCQ==" saltValue="BKqTVveRnWFRi9x94h7Nr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00"/>
        <filter val="2 939,00"/>
        <filter val="200,00"/>
        <filter val="240,00"/>
        <filter val="3 079,33"/>
        <filter val="3 204,33"/>
        <filter val="300,00"/>
        <filter val="33,33"/>
        <filter val="36,67"/>
        <filter val="373,11"/>
        <filter val="46,30"/>
        <filter val="46,67"/>
        <filter val="5"/>
        <filter val="500,00"/>
        <filter val="53,33"/>
        <filter val="56,82"/>
        <filter val="700,00"/>
        <filter val="800,00"/>
        <filter val="99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08N2sf+Atz6e+NUU2yIBMQbBv6Jlc//g+ZMl/iFpgz50XXV7PSX8YuH+AIHDbbFeF8fFDYXDB4R4OWgMVmu52g==" saltValue="Khx6Vp9Upth4x9Ze8mAe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2025-08-15T11:35:27Z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