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C1BDA598-7622-467F-A049-EA892F74C8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Z289" i="1" s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66" i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Y261" i="1" s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Y225" i="1"/>
  <c r="X225" i="1"/>
  <c r="Z224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Z218" i="1"/>
  <c r="X218" i="1"/>
  <c r="BO217" i="1"/>
  <c r="BM217" i="1"/>
  <c r="Z217" i="1"/>
  <c r="Y217" i="1"/>
  <c r="Y219" i="1" s="1"/>
  <c r="P217" i="1"/>
  <c r="Y214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Z208" i="1" s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N188" i="1"/>
  <c r="BM188" i="1"/>
  <c r="Z188" i="1"/>
  <c r="Y188" i="1"/>
  <c r="BP188" i="1" s="1"/>
  <c r="P188" i="1"/>
  <c r="BO187" i="1"/>
  <c r="BM187" i="1"/>
  <c r="Z187" i="1"/>
  <c r="Y187" i="1"/>
  <c r="Y190" i="1" s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Y173" i="1" s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5" i="1" s="1"/>
  <c r="BO22" i="1"/>
  <c r="X293" i="1" s="1"/>
  <c r="BM22" i="1"/>
  <c r="X292" i="1" s="1"/>
  <c r="X294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1" i="1"/>
  <c r="BN28" i="1"/>
  <c r="BP28" i="1"/>
  <c r="Y31" i="1"/>
  <c r="Y291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BP171" i="1"/>
  <c r="BN176" i="1"/>
  <c r="BP176" i="1"/>
  <c r="Y177" i="1"/>
  <c r="Y191" i="1"/>
  <c r="BN187" i="1"/>
  <c r="BP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Z230" i="1"/>
  <c r="Y265" i="1"/>
  <c r="BP263" i="1"/>
  <c r="BN263" i="1"/>
  <c r="BP264" i="1"/>
  <c r="BN264" i="1"/>
  <c r="Y272" i="1"/>
  <c r="H9" i="1"/>
  <c r="Z296" i="1"/>
  <c r="BP195" i="1"/>
  <c r="BN195" i="1"/>
  <c r="BP197" i="1"/>
  <c r="BN197" i="1"/>
  <c r="BP199" i="1"/>
  <c r="BN199" i="1"/>
  <c r="Y218" i="1"/>
  <c r="BP217" i="1"/>
  <c r="BN217" i="1"/>
  <c r="Y231" i="1"/>
  <c r="BP228" i="1"/>
  <c r="BN228" i="1"/>
  <c r="Y230" i="1"/>
  <c r="Y260" i="1"/>
  <c r="BP257" i="1"/>
  <c r="BN257" i="1"/>
  <c r="BP258" i="1"/>
  <c r="BN258" i="1"/>
  <c r="BP259" i="1"/>
  <c r="BN259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A304" i="1" l="1"/>
  <c r="Y293" i="1"/>
  <c r="Y295" i="1"/>
  <c r="Y292" i="1"/>
  <c r="Y294" i="1" s="1"/>
  <c r="B304" i="1" l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<sst xmlns="http://schemas.openxmlformats.org/spreadsheetml/2006/main" count="1381" uniqueCount="462">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</sst>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1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38" t="s">
        <v>0</v>
      </c>
      <c r="E1" s="316"/>
      <c r="F1" s="316"/>
      <c r="G1" s="12" t="s">
        <v>1</v>
      </c>
      <c r="H1" s="338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6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2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2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4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2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4"/>
      <c r="E9" s="308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0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4"/>
      <c r="E10" s="308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5" t="str">
        <f>IFERROR(VLOOKUP($D$10,Proxy,2,FALSE),"")</f>
        <v/>
      </c>
      <c r="I10" s="299"/>
      <c r="J10" s="299"/>
      <c r="K10" s="299"/>
      <c r="L10" s="299"/>
      <c r="M10" s="299"/>
      <c r="N10" s="281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4"/>
      <c r="R12" s="329"/>
      <c r="S12" s="23"/>
      <c r="U12" s="24"/>
      <c r="V12" s="316"/>
      <c r="W12" s="299"/>
      <c r="AB12" s="51"/>
      <c r="AC12" s="51"/>
      <c r="AD12" s="51"/>
      <c r="AE12" s="51"/>
    </row>
    <row r="13" spans="1:32" s="282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7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84</v>
      </c>
      <c r="Y29" s="289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84</v>
      </c>
      <c r="Y30" s="290">
        <f>IFERROR(SUM(Y28:Y29),"0")</f>
        <v>84</v>
      </c>
      <c r="Z30" s="290">
        <f>IFERROR(IF(Z28="",0,Z28),"0")+IFERROR(IF(Z29="",0,Z29),"0")</f>
        <v>0.79044000000000003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126</v>
      </c>
      <c r="Y31" s="290">
        <f>IFERROR(SUMPRODUCT(Y28:Y29*H28:H29),"0")</f>
        <v>126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56</v>
      </c>
      <c r="Y91" s="289">
        <f t="shared" ref="Y91:Y96" si="0">IFERROR(IF(X91="","",X91),"")</f>
        <v>56</v>
      </c>
      <c r="Z91" s="36">
        <f t="shared" ref="Z91:Z96" si="1">IFERROR(IF(X91="","",X91*0.01788),"")</f>
        <v>1.0012799999999999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200.6816</v>
      </c>
      <c r="BN91" s="67">
        <f t="shared" ref="BN91:BN96" si="3">IFERROR(Y91*I91,"0")</f>
        <v>200.6816</v>
      </c>
      <c r="BO91" s="67">
        <f t="shared" ref="BO91:BO96" si="4">IFERROR(X91/J91,"0")</f>
        <v>0.8</v>
      </c>
      <c r="BP91" s="67">
        <f t="shared" ref="BP91:BP96" si="5">IFERROR(Y91/J91,"0")</f>
        <v>0.8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84</v>
      </c>
      <c r="Y92" s="289">
        <f t="shared" si="0"/>
        <v>84</v>
      </c>
      <c r="Z92" s="36">
        <f t="shared" si="1"/>
        <v>1.5019199999999999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42</v>
      </c>
      <c r="Y93" s="289">
        <f t="shared" si="0"/>
        <v>42</v>
      </c>
      <c r="Z93" s="36">
        <f t="shared" si="1"/>
        <v>0.75095999999999996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28</v>
      </c>
      <c r="Y94" s="289">
        <f t="shared" si="0"/>
        <v>28</v>
      </c>
      <c r="Z94" s="36">
        <f t="shared" si="1"/>
        <v>0.50063999999999997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210</v>
      </c>
      <c r="Y97" s="290">
        <f>IFERROR(SUM(Y91:Y96),"0")</f>
        <v>210</v>
      </c>
      <c r="Z97" s="290">
        <f>IFERROR(IF(Z91="",0,Z91),"0")+IFERROR(IF(Z92="",0,Z92),"0")+IFERROR(IF(Z93="",0,Z93),"0")+IFERROR(IF(Z94="",0,Z94),"0")+IFERROR(IF(Z95="",0,Z95),"0")+IFERROR(IF(Z96="",0,Z96),"0")</f>
        <v>3.7547999999999995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604.79999999999995</v>
      </c>
      <c r="Y98" s="290">
        <f>IFERROR(SUMPRODUCT(Y91:Y96*H91:H96),"0")</f>
        <v>604.79999999999995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4"/>
      <c r="AB118" s="284"/>
      <c r="AC118" s="284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0</v>
      </c>
      <c r="Y132" s="290">
        <f>IFERROR(SUM(Y130:Y131),"0")</f>
        <v>0</v>
      </c>
      <c r="Z132" s="290">
        <f>IFERROR(IF(Z130="",0,Z130),"0")+IFERROR(IF(Z131="",0,Z131),"0")</f>
        <v>0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0</v>
      </c>
      <c r="Y133" s="290">
        <f>IFERROR(SUMPRODUCT(Y130:Y131*H130:H131),"0")</f>
        <v>0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1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4"/>
      <c r="AB146" s="284"/>
      <c r="AC146" s="284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4"/>
      <c r="AB162" s="284"/>
      <c r="AC162" s="284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140</v>
      </c>
      <c r="Y171" s="289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140</v>
      </c>
      <c r="Y173" s="290">
        <f>IFERROR(SUM(Y170:Y172),"0")</f>
        <v>140</v>
      </c>
      <c r="Z173" s="290">
        <f>IFERROR(IF(Z170="",0,Z170),"0")+IFERROR(IF(Z171="",0,Z171),"0")+IFERROR(IF(Z172="",0,Z172),"0")</f>
        <v>2.5032000000000001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420</v>
      </c>
      <c r="Y174" s="290">
        <f>IFERROR(SUMPRODUCT(Y170:Y172*H170:H172),"0")</f>
        <v>420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4"/>
      <c r="AB175" s="284"/>
      <c r="AC175" s="284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4"/>
      <c r="AB193" s="284"/>
      <c r="AC193" s="284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4"/>
      <c r="AB203" s="284"/>
      <c r="AC203" s="284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12</v>
      </c>
      <c r="Y205" s="289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12</v>
      </c>
      <c r="Y208" s="290">
        <f>IFERROR(SUM(Y204:Y207),"0")</f>
        <v>12</v>
      </c>
      <c r="Z208" s="290">
        <f>IFERROR(IF(Z204="",0,Z204),"0")+IFERROR(IF(Z205="",0,Z205),"0")+IFERROR(IF(Z206="",0,Z206),"0")+IFERROR(IF(Z207="",0,Z207),"0")</f>
        <v>0.186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86.4</v>
      </c>
      <c r="Y209" s="290">
        <f>IFERROR(SUMPRODUCT(Y204:Y207*H204:H207),"0")</f>
        <v>86.4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2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4"/>
      <c r="AB216" s="284"/>
      <c r="AC216" s="284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4"/>
      <c r="AB220" s="284"/>
      <c r="AC220" s="284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4"/>
      <c r="AB227" s="284"/>
      <c r="AC227" s="284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4"/>
      <c r="AB234" s="284"/>
      <c r="AC234" s="284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4"/>
      <c r="AB246" s="284"/>
      <c r="AC246" s="284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4"/>
      <c r="AB250" s="284"/>
      <c r="AC250" s="284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4"/>
      <c r="AB256" s="284"/>
      <c r="AC256" s="284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36</v>
      </c>
      <c r="Y263" s="289">
        <f>IFERROR(IF(X263="","",X263),"")</f>
        <v>36</v>
      </c>
      <c r="Z263" s="36">
        <f>IFERROR(IF(X263="","",X263*0.0155),"")</f>
        <v>0.55800000000000005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225.35999999999999</v>
      </c>
      <c r="BN263" s="67">
        <f>IFERROR(Y263*I263,"0")</f>
        <v>225.35999999999999</v>
      </c>
      <c r="BO263" s="67">
        <f>IFERROR(X263/J263,"0")</f>
        <v>0.42857142857142855</v>
      </c>
      <c r="BP263" s="67">
        <f>IFERROR(Y263/J263,"0")</f>
        <v>0.42857142857142855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36</v>
      </c>
      <c r="Y265" s="290">
        <f>IFERROR(SUM(Y263:Y264),"0")</f>
        <v>36</v>
      </c>
      <c r="Z265" s="290">
        <f>IFERROR(IF(Z263="",0,Z263),"0")+IFERROR(IF(Z264="",0,Z264),"0")</f>
        <v>0.55800000000000005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216</v>
      </c>
      <c r="Y266" s="290">
        <f>IFERROR(SUMPRODUCT(Y263:Y264*H263:H264),"0")</f>
        <v>216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14</v>
      </c>
      <c r="Y268" s="289">
        <f>IFERROR(IF(X268="","",X268),"")</f>
        <v>14</v>
      </c>
      <c r="Z268" s="36">
        <f>IFERROR(IF(X268="","",X268*0.00936),"")</f>
        <v>0.13103999999999999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40.468400000000003</v>
      </c>
      <c r="BN268" s="67">
        <f>IFERROR(Y268*I268,"0")</f>
        <v>40.468400000000003</v>
      </c>
      <c r="BO268" s="67">
        <f>IFERROR(X268/J268,"0")</f>
        <v>0.1111111111111111</v>
      </c>
      <c r="BP268" s="67">
        <f>IFERROR(Y268/J268,"0")</f>
        <v>0.1111111111111111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14</v>
      </c>
      <c r="Y271" s="290">
        <f>IFERROR(SUM(Y268:Y270),"0")</f>
        <v>14</v>
      </c>
      <c r="Z271" s="290">
        <f>IFERROR(IF(Z268="",0,Z268),"0")+IFERROR(IF(Z269="",0,Z269),"0")+IFERROR(IF(Z270="",0,Z270),"0")</f>
        <v>0.13103999999999999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37.800000000000004</v>
      </c>
      <c r="Y272" s="290">
        <f>IFERROR(SUMPRODUCT(Y268:Y270*H268:H270),"0")</f>
        <v>37.800000000000004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4"/>
      <c r="AB273" s="284"/>
      <c r="AC273" s="284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3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3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1625.3999999999999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1625.3999999999999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1884.6556</v>
      </c>
      <c r="Y292" s="290">
        <f>IFERROR(SUM(BN22:BN288),"0")</f>
        <v>1884.6556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7</v>
      </c>
      <c r="Y293" s="38">
        <f>ROUNDUP(SUM(BP22:BP288),0)</f>
        <v>7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2059.6556</v>
      </c>
      <c r="Y294" s="290">
        <f>GrossWeightTotalR+PalletQtyTotalR*25</f>
        <v>2059.6556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520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520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8.2954799999999995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5" t="s">
        <v>232</v>
      </c>
      <c r="V298" s="285" t="s">
        <v>241</v>
      </c>
      <c r="W298" s="305" t="s">
        <v>260</v>
      </c>
      <c r="X298" s="416"/>
      <c r="Y298" s="416"/>
      <c r="Z298" s="416"/>
      <c r="AA298" s="416"/>
      <c r="AB298" s="417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6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126</v>
      </c>
      <c r="D301" s="46">
        <f>IFERROR(X34*H34,"0")+IFERROR(X35*H35,"0")+IFERROR(X36*H36,"0")</f>
        <v>134.39999999999998</v>
      </c>
      <c r="E301" s="46">
        <f>IFERROR(X41*H41,"0")+IFERROR(X42*H42,"0")+IFERROR(X43*H43,"0")+IFERROR(X44*H44,"0")</f>
        <v>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604.79999999999995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6"/>
      <c r="O301" s="46">
        <f>IFERROR(X130*H130,"0")+IFERROR(X131*H131,"0")</f>
        <v>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420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86.4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253.8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220.79999999999998</v>
      </c>
      <c r="B304" s="60">
        <f>SUMPRODUCT(--(BB:BB="ПГП"),--(W:W="кор"),H:H,Y:Y)+SUMPRODUCT(--(BB:BB="ПГП"),--(W:W="кг"),Y:Y)</f>
        <v>1404.6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2025-08-15T10:38:59Z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