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ЗПФ филиалы\4 машина Мелитополь\"/>
    </mc:Choice>
  </mc:AlternateContent>
  <xr:revisionPtr revIDLastSave="0" documentId="13_ncr:1_{22A0A546-B1D5-4DC0-ABAF-2204259AB8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Y290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X224" i="1"/>
  <c r="BO223" i="1"/>
  <c r="BM223" i="1"/>
  <c r="Z223" i="1"/>
  <c r="Y223" i="1"/>
  <c r="P223" i="1"/>
  <c r="BP222" i="1"/>
  <c r="BO222" i="1"/>
  <c r="BN222" i="1"/>
  <c r="BM222" i="1"/>
  <c r="Z222" i="1"/>
  <c r="Z224" i="1" s="1"/>
  <c r="Y222" i="1"/>
  <c r="P222" i="1"/>
  <c r="BO221" i="1"/>
  <c r="BM221" i="1"/>
  <c r="Z221" i="1"/>
  <c r="Y221" i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Y201" i="1"/>
  <c r="X201" i="1"/>
  <c r="Z200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Y191" i="1" s="1"/>
  <c r="P186" i="1"/>
  <c r="X184" i="1"/>
  <c r="Z183" i="1"/>
  <c r="X183" i="1"/>
  <c r="BO182" i="1"/>
  <c r="BM182" i="1"/>
  <c r="Z182" i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Z112" i="1" s="1"/>
  <c r="Y108" i="1"/>
  <c r="P108" i="1"/>
  <c r="BO107" i="1"/>
  <c r="BM107" i="1"/>
  <c r="Z107" i="1"/>
  <c r="Y107" i="1"/>
  <c r="Y112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91" i="1" s="1"/>
  <c r="Y38" i="1"/>
  <c r="Y45" i="1"/>
  <c r="Y295" i="1" s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Y292" i="1" s="1"/>
  <c r="BN34" i="1"/>
  <c r="BP34" i="1"/>
  <c r="Y293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Z296" i="1" s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4" i="1" l="1"/>
  <c r="B304" i="1"/>
  <c r="X294" i="1"/>
  <c r="A304" i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<sst xmlns="http://schemas.openxmlformats.org/spreadsheetml/2006/main" count="1381" uniqueCount="462">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</sst>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78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38" t="s">
        <v>0</v>
      </c>
      <c r="E1" s="316"/>
      <c r="F1" s="316"/>
      <c r="G1" s="12" t="s">
        <v>1</v>
      </c>
      <c r="H1" s="338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6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2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2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4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2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4"/>
      <c r="E9" s="308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0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4"/>
      <c r="E10" s="308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5" t="str">
        <f>IFERROR(VLOOKUP($D$10,Proxy,2,FALSE),"")</f>
        <v/>
      </c>
      <c r="I10" s="299"/>
      <c r="J10" s="299"/>
      <c r="K10" s="299"/>
      <c r="L10" s="299"/>
      <c r="M10" s="299"/>
      <c r="N10" s="281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4"/>
      <c r="R12" s="329"/>
      <c r="S12" s="23"/>
      <c r="U12" s="24"/>
      <c r="V12" s="316"/>
      <c r="W12" s="299"/>
      <c r="AB12" s="51"/>
      <c r="AC12" s="51"/>
      <c r="AD12" s="51"/>
      <c r="AE12" s="51"/>
    </row>
    <row r="13" spans="1:32" s="282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7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24</v>
      </c>
      <c r="Y36" s="28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48</v>
      </c>
      <c r="Y37" s="290">
        <f>IFERROR(SUM(Y34:Y36),"0")</f>
        <v>48</v>
      </c>
      <c r="Z37" s="290">
        <f>IFERROR(IF(Z34="",0,Z34),"0")+IFERROR(IF(Z35="",0,Z35),"0")+IFERROR(IF(Z36="",0,Z36),"0")</f>
        <v>0.74399999999999999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268.79999999999995</v>
      </c>
      <c r="Y38" s="290">
        <f>IFERROR(SUMPRODUCT(Y34:Y36*H34:H36),"0")</f>
        <v>268.79999999999995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48</v>
      </c>
      <c r="Y42" s="28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12</v>
      </c>
      <c r="Y44" s="28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60</v>
      </c>
      <c r="Y45" s="290">
        <f>IFERROR(SUM(Y41:Y44),"0")</f>
        <v>60</v>
      </c>
      <c r="Z45" s="290">
        <f>IFERROR(IF(Z41="",0,Z41),"0")+IFERROR(IF(Z42="",0,Z42),"0")+IFERROR(IF(Z43="",0,Z43),"0")+IFERROR(IF(Z44="",0,Z44),"0")</f>
        <v>0.92999999999999994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420</v>
      </c>
      <c r="Y46" s="290">
        <f>IFERROR(SUMPRODUCT(Y41:Y44*H41:H44),"0")</f>
        <v>420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312</v>
      </c>
      <c r="Y74" s="289">
        <f>IFERROR(IF(X74="","",X74),"")</f>
        <v>312</v>
      </c>
      <c r="Z74" s="36">
        <f>IFERROR(IF(X74="","",X74*0.00866),"")</f>
        <v>2.7019199999999999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1626.5183999999999</v>
      </c>
      <c r="BN74" s="67">
        <f>IFERROR(Y74*I74,"0")</f>
        <v>1626.5183999999999</v>
      </c>
      <c r="BO74" s="67">
        <f>IFERROR(X74/J74,"0")</f>
        <v>2.1666666666666665</v>
      </c>
      <c r="BP74" s="67">
        <f>IFERROR(Y74/J74,"0")</f>
        <v>2.1666666666666665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312</v>
      </c>
      <c r="Y75" s="290">
        <f>IFERROR(SUM(Y73:Y74),"0")</f>
        <v>312</v>
      </c>
      <c r="Z75" s="290">
        <f>IFERROR(IF(Z73="",0,Z73),"0")+IFERROR(IF(Z74="",0,Z74),"0")</f>
        <v>2.7019199999999999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1560</v>
      </c>
      <c r="Y76" s="290">
        <f>IFERROR(SUMPRODUCT(Y73:Y74*H73:H74),"0")</f>
        <v>1560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56</v>
      </c>
      <c r="Y79" s="289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56</v>
      </c>
      <c r="Y81" s="290">
        <f>IFERROR(SUM(Y79:Y80),"0")</f>
        <v>56</v>
      </c>
      <c r="Z81" s="290">
        <f>IFERROR(IF(Z79="",0,Z79),"0")+IFERROR(IF(Z80="",0,Z80),"0")</f>
        <v>1.0012799999999999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201.6</v>
      </c>
      <c r="Y82" s="290">
        <f>IFERROR(SUMPRODUCT(Y79:Y80*H79:H80),"0")</f>
        <v>201.6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28</v>
      </c>
      <c r="Y85" s="289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56</v>
      </c>
      <c r="Y86" s="289">
        <f>IFERROR(IF(X86="","",X86),"")</f>
        <v>56</v>
      </c>
      <c r="Z86" s="36">
        <f>IFERROR(IF(X86="","",X86*0.01788),"")</f>
        <v>1.0012799999999999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84</v>
      </c>
      <c r="Y87" s="290">
        <f>IFERROR(SUM(Y85:Y86),"0")</f>
        <v>84</v>
      </c>
      <c r="Z87" s="290">
        <f>IFERROR(IF(Z85="",0,Z85),"0")+IFERROR(IF(Z86="",0,Z86),"0")</f>
        <v>1.5019199999999999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302.39999999999998</v>
      </c>
      <c r="Y88" s="290">
        <f>IFERROR(SUMPRODUCT(Y85:Y86*H85:H86),"0")</f>
        <v>302.39999999999998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70</v>
      </c>
      <c r="Y92" s="289">
        <f t="shared" si="0"/>
        <v>70</v>
      </c>
      <c r="Z92" s="36">
        <f t="shared" si="1"/>
        <v>1.2516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28</v>
      </c>
      <c r="Y93" s="289">
        <f t="shared" si="0"/>
        <v>28</v>
      </c>
      <c r="Z93" s="36">
        <f t="shared" si="1"/>
        <v>0.50063999999999997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28</v>
      </c>
      <c r="Y95" s="289">
        <f t="shared" si="0"/>
        <v>28</v>
      </c>
      <c r="Z95" s="36">
        <f t="shared" si="1"/>
        <v>0.50063999999999997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126</v>
      </c>
      <c r="Y97" s="290">
        <f>IFERROR(SUM(Y91:Y96),"0")</f>
        <v>126</v>
      </c>
      <c r="Z97" s="290">
        <f>IFERROR(IF(Z91="",0,Z91),"0")+IFERROR(IF(Z92="",0,Z92),"0")+IFERROR(IF(Z93="",0,Z93),"0")+IFERROR(IF(Z94="",0,Z94),"0")+IFERROR(IF(Z95="",0,Z95),"0")+IFERROR(IF(Z96="",0,Z96),"0")</f>
        <v>2.2528800000000002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389.76</v>
      </c>
      <c r="Y98" s="290">
        <f>IFERROR(SUMPRODUCT(Y91:Y96*H91:H96),"0")</f>
        <v>389.76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28</v>
      </c>
      <c r="Y102" s="289">
        <f>IFERROR(IF(X102="","",X102),"")</f>
        <v>28</v>
      </c>
      <c r="Z102" s="36">
        <f>IFERROR(IF(X102="","",X102*0.01788),"")</f>
        <v>0.50063999999999997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118.83199999999999</v>
      </c>
      <c r="BN102" s="67">
        <f>IFERROR(Y102*I102,"0")</f>
        <v>118.83199999999999</v>
      </c>
      <c r="BO102" s="67">
        <f>IFERROR(X102/J102,"0")</f>
        <v>0.4</v>
      </c>
      <c r="BP102" s="67">
        <f>IFERROR(Y102/J102,"0")</f>
        <v>0.4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28</v>
      </c>
      <c r="Y103" s="290">
        <f>IFERROR(SUM(Y101:Y102),"0")</f>
        <v>28</v>
      </c>
      <c r="Z103" s="290">
        <f>IFERROR(IF(Z101="",0,Z101),"0")+IFERROR(IF(Z102="",0,Z102),"0")</f>
        <v>0.50063999999999997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100.8</v>
      </c>
      <c r="Y104" s="290">
        <f>IFERROR(SUMPRODUCT(Y101:Y102*H101:H102),"0")</f>
        <v>100.8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24</v>
      </c>
      <c r="Y107" s="28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174.72</v>
      </c>
      <c r="BN107" s="67">
        <f>IFERROR(Y107*I107,"0")</f>
        <v>174.72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12</v>
      </c>
      <c r="Y108" s="28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72</v>
      </c>
      <c r="Y109" s="289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24</v>
      </c>
      <c r="Y110" s="289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161.2704</v>
      </c>
      <c r="BN110" s="67">
        <f>IFERROR(Y110*I110,"0")</f>
        <v>161.2704</v>
      </c>
      <c r="BO110" s="67">
        <f>IFERROR(X110/J110,"0")</f>
        <v>0.2857142857142857</v>
      </c>
      <c r="BP110" s="67">
        <f>IFERROR(Y110/J110,"0")</f>
        <v>0.2857142857142857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36</v>
      </c>
      <c r="Y111" s="289">
        <f>IFERROR(IF(X111="","",X111),"")</f>
        <v>36</v>
      </c>
      <c r="Z111" s="36">
        <f>IFERROR(IF(X111="","",X111*0.0155),"")</f>
        <v>0.55800000000000005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262.8</v>
      </c>
      <c r="BN111" s="67">
        <f>IFERROR(Y111*I111,"0")</f>
        <v>262.8</v>
      </c>
      <c r="BO111" s="67">
        <f>IFERROR(X111/J111,"0")</f>
        <v>0.42857142857142855</v>
      </c>
      <c r="BP111" s="67">
        <f>IFERROR(Y111/J111,"0")</f>
        <v>0.42857142857142855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168</v>
      </c>
      <c r="Y112" s="290">
        <f>IFERROR(SUM(Y107:Y111),"0")</f>
        <v>168</v>
      </c>
      <c r="Z112" s="290">
        <f>IFERROR(IF(Z107="",0,Z107),"0")+IFERROR(IF(Z108="",0,Z108),"0")+IFERROR(IF(Z109="",0,Z109),"0")+IFERROR(IF(Z110="",0,Z110),"0")+IFERROR(IF(Z111="",0,Z111),"0")</f>
        <v>2.6040000000000001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1154.4000000000001</v>
      </c>
      <c r="Y113" s="290">
        <f>IFERROR(SUMPRODUCT(Y107:Y111*H107:H111),"0")</f>
        <v>1154.4000000000001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70</v>
      </c>
      <c r="Y115" s="289">
        <f>IFERROR(IF(X115="","",X115),"")</f>
        <v>70</v>
      </c>
      <c r="Z115" s="36">
        <f>IFERROR(IF(X115="","",X115*0.01788),"")</f>
        <v>1.2516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234.05199999999999</v>
      </c>
      <c r="BN115" s="67">
        <f>IFERROR(Y115*I115,"0")</f>
        <v>234.05199999999999</v>
      </c>
      <c r="BO115" s="67">
        <f>IFERROR(X115/J115,"0")</f>
        <v>1</v>
      </c>
      <c r="BP115" s="67">
        <f>IFERROR(Y115/J115,"0")</f>
        <v>1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70</v>
      </c>
      <c r="Y116" s="290">
        <f>IFERROR(SUM(Y115:Y115),"0")</f>
        <v>70</v>
      </c>
      <c r="Z116" s="290">
        <f>IFERROR(IF(Z115="",0,Z115),"0")</f>
        <v>1.2516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184.8</v>
      </c>
      <c r="Y117" s="290">
        <f>IFERROR(SUMPRODUCT(Y115:Y115*H115:H115),"0")</f>
        <v>184.8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4"/>
      <c r="AB118" s="284"/>
      <c r="AC118" s="284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224</v>
      </c>
      <c r="Y124" s="289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154</v>
      </c>
      <c r="Y125" s="289">
        <f>IFERROR(IF(X125="","",X125),"")</f>
        <v>154</v>
      </c>
      <c r="Z125" s="36">
        <f>IFERROR(IF(X125="","",X125*0.01788),"")</f>
        <v>2.75352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378</v>
      </c>
      <c r="Y126" s="290">
        <f>IFERROR(SUM(Y124:Y125),"0")</f>
        <v>378</v>
      </c>
      <c r="Z126" s="290">
        <f>IFERROR(IF(Z124="",0,Z124),"0")+IFERROR(IF(Z125="",0,Z125),"0")</f>
        <v>6.7586399999999998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1134</v>
      </c>
      <c r="Y127" s="290">
        <f>IFERROR(SUMPRODUCT(Y124:Y125*H124:H125),"0")</f>
        <v>1134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126</v>
      </c>
      <c r="Y131" s="289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126</v>
      </c>
      <c r="Y132" s="290">
        <f>IFERROR(SUM(Y130:Y131),"0")</f>
        <v>126</v>
      </c>
      <c r="Z132" s="290">
        <f>IFERROR(IF(Z130="",0,Z130),"0")+IFERROR(IF(Z131="",0,Z131),"0")</f>
        <v>2.2528800000000002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378</v>
      </c>
      <c r="Y133" s="290">
        <f>IFERROR(SUMPRODUCT(Y130:Y131*H130:H131),"0")</f>
        <v>378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28</v>
      </c>
      <c r="Y136" s="28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1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28</v>
      </c>
      <c r="Y138" s="290">
        <f>IFERROR(SUM(Y136:Y137),"0")</f>
        <v>28</v>
      </c>
      <c r="Z138" s="290">
        <f>IFERROR(IF(Z136="",0,Z136),"0")+IFERROR(IF(Z137="",0,Z137),"0")</f>
        <v>0.50063999999999997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67.2</v>
      </c>
      <c r="Y139" s="290">
        <f>IFERROR(SUMPRODUCT(Y136:Y137*H136:H137),"0")</f>
        <v>67.2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4"/>
      <c r="AB146" s="284"/>
      <c r="AC146" s="284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56</v>
      </c>
      <c r="Y157" s="289">
        <f>IFERROR(IF(X157="","",X157),"")</f>
        <v>56</v>
      </c>
      <c r="Z157" s="36">
        <f>IFERROR(IF(X157="","",X157*0.00941),"")</f>
        <v>0.52695999999999998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117.70079999999999</v>
      </c>
      <c r="BN157" s="67">
        <f>IFERROR(Y157*I157,"0")</f>
        <v>117.70079999999999</v>
      </c>
      <c r="BO157" s="67">
        <f>IFERROR(X157/J157,"0")</f>
        <v>0.4</v>
      </c>
      <c r="BP157" s="67">
        <f>IFERROR(Y157/J157,"0")</f>
        <v>0.4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56</v>
      </c>
      <c r="Y158" s="290">
        <f>IFERROR(SUM(Y157:Y157),"0")</f>
        <v>56</v>
      </c>
      <c r="Z158" s="290">
        <f>IFERROR(IF(Z157="",0,Z157),"0")</f>
        <v>0.52695999999999998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94.08</v>
      </c>
      <c r="Y159" s="290">
        <f>IFERROR(SUMPRODUCT(Y157:Y157*H157:H157),"0")</f>
        <v>94.08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4"/>
      <c r="AB162" s="284"/>
      <c r="AC162" s="284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144</v>
      </c>
      <c r="Y164" s="289">
        <f>IFERROR(IF(X164="","",X164),"")</f>
        <v>144</v>
      </c>
      <c r="Z164" s="36">
        <f>IFERROR(IF(X164="","",X164*0.00866),"")</f>
        <v>1.2470399999999999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750.70079999999996</v>
      </c>
      <c r="BN164" s="67">
        <f>IFERROR(Y164*I164,"0")</f>
        <v>750.70079999999996</v>
      </c>
      <c r="BO164" s="67">
        <f>IFERROR(X164/J164,"0")</f>
        <v>1</v>
      </c>
      <c r="BP164" s="67">
        <f>IFERROR(Y164/J164,"0")</f>
        <v>1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144</v>
      </c>
      <c r="Y165" s="290">
        <f>IFERROR(SUM(Y163:Y164),"0")</f>
        <v>144</v>
      </c>
      <c r="Z165" s="290">
        <f>IFERROR(IF(Z163="",0,Z163),"0")+IFERROR(IF(Z164="",0,Z164),"0")</f>
        <v>1.2470399999999999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720</v>
      </c>
      <c r="Y166" s="290">
        <f>IFERROR(SUMPRODUCT(Y163:Y164*H163:H164),"0")</f>
        <v>720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56</v>
      </c>
      <c r="Y170" s="28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112</v>
      </c>
      <c r="Y171" s="289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84</v>
      </c>
      <c r="Y172" s="289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313.82400000000001</v>
      </c>
      <c r="BN172" s="67">
        <f>IFERROR(Y172*I172,"0")</f>
        <v>313.82400000000001</v>
      </c>
      <c r="BO172" s="67">
        <f>IFERROR(X172/J172,"0")</f>
        <v>1.2</v>
      </c>
      <c r="BP172" s="67">
        <f>IFERROR(Y172/J172,"0")</f>
        <v>1.2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252</v>
      </c>
      <c r="Y173" s="290">
        <f>IFERROR(SUM(Y170:Y172),"0")</f>
        <v>252</v>
      </c>
      <c r="Z173" s="290">
        <f>IFERROR(IF(Z170="",0,Z170),"0")+IFERROR(IF(Z171="",0,Z171),"0")+IFERROR(IF(Z172="",0,Z172),"0")</f>
        <v>4.5057599999999995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756</v>
      </c>
      <c r="Y174" s="290">
        <f>IFERROR(SUMPRODUCT(Y170:Y172*H170:H172),"0")</f>
        <v>756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4"/>
      <c r="AB175" s="284"/>
      <c r="AC175" s="284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14</v>
      </c>
      <c r="Y182" s="28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14</v>
      </c>
      <c r="Y183" s="290">
        <f>IFERROR(SUM(Y182:Y182),"0")</f>
        <v>14</v>
      </c>
      <c r="Z183" s="290">
        <f>IFERROR(IF(Z182="",0,Z182),"0")</f>
        <v>0.25031999999999999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38.64</v>
      </c>
      <c r="Y184" s="290">
        <f>IFERROR(SUMPRODUCT(Y182:Y182*H182:H182),"0")</f>
        <v>38.64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4"/>
      <c r="AB193" s="284"/>
      <c r="AC193" s="284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4"/>
      <c r="AB203" s="284"/>
      <c r="AC203" s="284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24</v>
      </c>
      <c r="Y205" s="289">
        <f>IFERROR(IF(X205="","",X205),"")</f>
        <v>24</v>
      </c>
      <c r="Z205" s="36">
        <f>IFERROR(IF(X205="","",X205*0.0155),"")</f>
        <v>0.372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24</v>
      </c>
      <c r="Y208" s="290">
        <f>IFERROR(SUM(Y204:Y207),"0")</f>
        <v>24</v>
      </c>
      <c r="Z208" s="290">
        <f>IFERROR(IF(Z204="",0,Z204),"0")+IFERROR(IF(Z205="",0,Z205),"0")+IFERROR(IF(Z206="",0,Z206),"0")+IFERROR(IF(Z207="",0,Z207),"0")</f>
        <v>0.372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172.8</v>
      </c>
      <c r="Y209" s="290">
        <f>IFERROR(SUMPRODUCT(Y204:Y207*H204:H207),"0")</f>
        <v>172.8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2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60</v>
      </c>
      <c r="Y212" s="289">
        <f>IFERROR(IF(X212="","",X212),"")</f>
        <v>60</v>
      </c>
      <c r="Z212" s="36">
        <f>IFERROR(IF(X212="","",X212*0.0155),"")</f>
        <v>0.92999999999999994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313.8</v>
      </c>
      <c r="BN212" s="67">
        <f>IFERROR(Y212*I212,"0")</f>
        <v>313.8</v>
      </c>
      <c r="BO212" s="67">
        <f>IFERROR(X212/J212,"0")</f>
        <v>0.7142857142857143</v>
      </c>
      <c r="BP212" s="67">
        <f>IFERROR(Y212/J212,"0")</f>
        <v>0.7142857142857143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60</v>
      </c>
      <c r="Y213" s="290">
        <f>IFERROR(SUM(Y212:Y212),"0")</f>
        <v>60</v>
      </c>
      <c r="Z213" s="290">
        <f>IFERROR(IF(Z212="",0,Z212),"0")</f>
        <v>0.92999999999999994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300</v>
      </c>
      <c r="Y214" s="290">
        <f>IFERROR(SUMPRODUCT(Y212:Y212*H212:H212),"0")</f>
        <v>300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4"/>
      <c r="AB216" s="284"/>
      <c r="AC216" s="284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4"/>
      <c r="AB220" s="284"/>
      <c r="AC220" s="284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4"/>
      <c r="AB227" s="284"/>
      <c r="AC227" s="284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4"/>
      <c r="AB234" s="284"/>
      <c r="AC234" s="284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312</v>
      </c>
      <c r="Y241" s="289">
        <f>IFERROR(IF(X241="","",X241),"")</f>
        <v>312</v>
      </c>
      <c r="Z241" s="36">
        <f>IFERROR(IF(X241="","",X241*0.0155),"")</f>
        <v>4.8360000000000003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1641.7439999999999</v>
      </c>
      <c r="BN241" s="67">
        <f>IFERROR(Y241*I241,"0")</f>
        <v>1641.7439999999999</v>
      </c>
      <c r="BO241" s="67">
        <f>IFERROR(X241/J241,"0")</f>
        <v>3.7142857142857144</v>
      </c>
      <c r="BP241" s="67">
        <f>IFERROR(Y241/J241,"0")</f>
        <v>3.7142857142857144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312</v>
      </c>
      <c r="Y242" s="290">
        <f>IFERROR(SUM(Y241:Y241),"0")</f>
        <v>312</v>
      </c>
      <c r="Z242" s="290">
        <f>IFERROR(IF(Z241="",0,Z241),"0")</f>
        <v>4.8360000000000003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1560</v>
      </c>
      <c r="Y243" s="290">
        <f>IFERROR(SUMPRODUCT(Y241:Y241*H241:H241),"0")</f>
        <v>1560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4"/>
      <c r="AB246" s="284"/>
      <c r="AC246" s="284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4"/>
      <c r="AB250" s="284"/>
      <c r="AC250" s="284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4"/>
      <c r="AB256" s="284"/>
      <c r="AC256" s="284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48</v>
      </c>
      <c r="Y258" s="289">
        <f>IFERROR(IF(X258="","",X258),"")</f>
        <v>48</v>
      </c>
      <c r="Z258" s="36">
        <f>IFERROR(IF(X258="","",X258*0.0155),"")</f>
        <v>0.74399999999999999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349.44</v>
      </c>
      <c r="BN258" s="67">
        <f>IFERROR(Y258*I258,"0")</f>
        <v>349.44</v>
      </c>
      <c r="BO258" s="67">
        <f>IFERROR(X258/J258,"0")</f>
        <v>0.5714285714285714</v>
      </c>
      <c r="BP258" s="67">
        <f>IFERROR(Y258/J258,"0")</f>
        <v>0.5714285714285714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48</v>
      </c>
      <c r="Y260" s="290">
        <f>IFERROR(SUM(Y257:Y259),"0")</f>
        <v>48</v>
      </c>
      <c r="Z260" s="290">
        <f>IFERROR(IF(Z257="",0,Z257),"0")+IFERROR(IF(Z258="",0,Z258),"0")+IFERROR(IF(Z259="",0,Z259),"0")</f>
        <v>0.74399999999999999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336</v>
      </c>
      <c r="Y261" s="290">
        <f>IFERROR(SUMPRODUCT(Y257:Y259*H257:H259),"0")</f>
        <v>336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72</v>
      </c>
      <c r="Y263" s="289">
        <f>IFERROR(IF(X263="","",X263),"")</f>
        <v>72</v>
      </c>
      <c r="Z263" s="36">
        <f>IFERROR(IF(X263="","",X263*0.0155),"")</f>
        <v>1.1160000000000001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450.71999999999997</v>
      </c>
      <c r="BN263" s="67">
        <f>IFERROR(Y263*I263,"0")</f>
        <v>450.71999999999997</v>
      </c>
      <c r="BO263" s="67">
        <f>IFERROR(X263/J263,"0")</f>
        <v>0.8571428571428571</v>
      </c>
      <c r="BP263" s="67">
        <f>IFERROR(Y263/J263,"0")</f>
        <v>0.8571428571428571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72</v>
      </c>
      <c r="Y265" s="290">
        <f>IFERROR(SUM(Y263:Y264),"0")</f>
        <v>72</v>
      </c>
      <c r="Z265" s="290">
        <f>IFERROR(IF(Z263="",0,Z263),"0")+IFERROR(IF(Z264="",0,Z264),"0")</f>
        <v>1.1160000000000001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432</v>
      </c>
      <c r="Y266" s="290">
        <f>IFERROR(SUMPRODUCT(Y263:Y264*H263:H264),"0")</f>
        <v>432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42</v>
      </c>
      <c r="Y268" s="289">
        <f>IFERROR(IF(X268="","",X268),"")</f>
        <v>42</v>
      </c>
      <c r="Z268" s="36">
        <f>IFERROR(IF(X268="","",X268*0.00936),"")</f>
        <v>0.39312000000000002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121.40520000000001</v>
      </c>
      <c r="BN268" s="67">
        <f>IFERROR(Y268*I268,"0")</f>
        <v>121.40520000000001</v>
      </c>
      <c r="BO268" s="67">
        <f>IFERROR(X268/J268,"0")</f>
        <v>0.33333333333333331</v>
      </c>
      <c r="BP268" s="67">
        <f>IFERROR(Y268/J268,"0")</f>
        <v>0.33333333333333331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156</v>
      </c>
      <c r="Y269" s="289">
        <f>IFERROR(IF(X269="","",X269),"")</f>
        <v>156</v>
      </c>
      <c r="Z269" s="36">
        <f>IFERROR(IF(X269="","",X269*0.0155),"")</f>
        <v>2.4180000000000001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816.66000000000008</v>
      </c>
      <c r="BN269" s="67">
        <f>IFERROR(Y269*I269,"0")</f>
        <v>816.66000000000008</v>
      </c>
      <c r="BO269" s="67">
        <f>IFERROR(X269/J269,"0")</f>
        <v>1.8571428571428572</v>
      </c>
      <c r="BP269" s="67">
        <f>IFERROR(Y269/J269,"0")</f>
        <v>1.8571428571428572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198</v>
      </c>
      <c r="Y271" s="290">
        <f>IFERROR(SUM(Y268:Y270),"0")</f>
        <v>198</v>
      </c>
      <c r="Z271" s="290">
        <f>IFERROR(IF(Z268="",0,Z268),"0")+IFERROR(IF(Z269="",0,Z269),"0")+IFERROR(IF(Z270="",0,Z270),"0")</f>
        <v>2.8111200000000003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893.4</v>
      </c>
      <c r="Y272" s="290">
        <f>IFERROR(SUMPRODUCT(Y268:Y270*H268:H270),"0")</f>
        <v>893.4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4"/>
      <c r="AB273" s="284"/>
      <c r="AC273" s="284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28</v>
      </c>
      <c r="Y275" s="289">
        <f t="shared" si="12"/>
        <v>28</v>
      </c>
      <c r="Z275" s="36">
        <f>IFERROR(IF(X275="","",X275*0.00936),"")</f>
        <v>0.26207999999999998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108.976</v>
      </c>
      <c r="BN275" s="67">
        <f t="shared" si="14"/>
        <v>108.976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3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3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28</v>
      </c>
      <c r="Y289" s="290">
        <f>IFERROR(SUM(Y274:Y288),"0")</f>
        <v>28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0.26207999999999998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103.60000000000001</v>
      </c>
      <c r="Y290" s="290">
        <f>IFERROR(SUMPRODUCT(Y274:Y288*H274:H288),"0")</f>
        <v>103.60000000000001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11568.28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11568.28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12698.588399999999</v>
      </c>
      <c r="Y292" s="290">
        <f>IFERROR(SUM(BN22:BN288),"0")</f>
        <v>12698.588399999999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33</v>
      </c>
      <c r="Y293" s="38">
        <f>ROUNDUP(SUM(BP22:BP288),0)</f>
        <v>33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13523.588399999999</v>
      </c>
      <c r="Y294" s="290">
        <f>GrossWeightTotalR+PalletQtyTotalR*25</f>
        <v>13523.588399999999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2692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2692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40.601679999999995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5" t="s">
        <v>232</v>
      </c>
      <c r="V298" s="285" t="s">
        <v>241</v>
      </c>
      <c r="W298" s="305" t="s">
        <v>260</v>
      </c>
      <c r="X298" s="416"/>
      <c r="Y298" s="416"/>
      <c r="Z298" s="416"/>
      <c r="AA298" s="416"/>
      <c r="AB298" s="417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6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268.79999999999995</v>
      </c>
      <c r="E301" s="46">
        <f>IFERROR(X41*H41,"0")+IFERROR(X42*H42,"0")+IFERROR(X43*H43,"0")+IFERROR(X44*H44,"0")</f>
        <v>420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1560</v>
      </c>
      <c r="H301" s="46">
        <f>IFERROR(X79*H79,"0")+IFERROR(X80*H80,"0")</f>
        <v>201.6</v>
      </c>
      <c r="I301" s="46">
        <f>IFERROR(X85*H85,"0")+IFERROR(X86*H86,"0")</f>
        <v>302.39999999999998</v>
      </c>
      <c r="J301" s="46">
        <f>IFERROR(X91*H91,"0")+IFERROR(X92*H92,"0")+IFERROR(X93*H93,"0")+IFERROR(X94*H94,"0")+IFERROR(X95*H95,"0")+IFERROR(X96*H96,"0")</f>
        <v>389.76</v>
      </c>
      <c r="K301" s="46">
        <f>IFERROR(X101*H101,"0")+IFERROR(X102*H102,"0")</f>
        <v>100.8</v>
      </c>
      <c r="L301" s="46">
        <f>IFERROR(X107*H107,"0")+IFERROR(X108*H108,"0")+IFERROR(X109*H109,"0")+IFERROR(X110*H110,"0")+IFERROR(X111*H111,"0")+IFERROR(X115*H115,"0")+IFERROR(X119*H119,"0")</f>
        <v>1339.2</v>
      </c>
      <c r="M301" s="46">
        <f>IFERROR(X124*H124,"0")+IFERROR(X125*H125,"0")</f>
        <v>1134</v>
      </c>
      <c r="N301" s="286"/>
      <c r="O301" s="46">
        <f>IFERROR(X130*H130,"0")+IFERROR(X131*H131,"0")</f>
        <v>378</v>
      </c>
      <c r="P301" s="46">
        <f>IFERROR(X136*H136,"0")+IFERROR(X137*H137,"0")</f>
        <v>67.2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94.08</v>
      </c>
      <c r="U301" s="46">
        <f>IFERROR(X163*H163,"0")+IFERROR(X164*H164,"0")</f>
        <v>720</v>
      </c>
      <c r="V301" s="46">
        <f>IFERROR(X170*H170,"0")+IFERROR(X171*H171,"0")+IFERROR(X172*H172,"0")+IFERROR(X176*H176,"0")</f>
        <v>756</v>
      </c>
      <c r="W301" s="46">
        <f>IFERROR(X182*H182,"0")+IFERROR(X186*H186,"0")+IFERROR(X187*H187,"0")+IFERROR(X188*H188,"0")+IFERROR(X189*H189,"0")</f>
        <v>38.64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172.8</v>
      </c>
      <c r="Z301" s="46">
        <f>IFERROR(X212*H212,"0")</f>
        <v>300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1560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1765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6492.0000000000009</v>
      </c>
      <c r="B304" s="60">
        <f>SUMPRODUCT(--(BB:BB="ПГП"),--(W:W="кор"),H:H,Y:Y)+SUMPRODUCT(--(BB:BB="ПГП"),--(W:W="кг"),Y:Y)</f>
        <v>5076.28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2025-08-15T10:54:23Z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