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филиалы\1 машина Луганск\"/>
    </mc:Choice>
  </mc:AlternateContent>
  <xr:revisionPtr revIDLastSave="0" documentId="13_ncr:1_{316A8F33-A4BB-49D2-915E-E539045B86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Z121" i="1" l="1"/>
  <c r="Z220" i="1"/>
  <c r="F9" i="1"/>
  <c r="J9" i="1"/>
  <c r="F10" i="1"/>
  <c r="Y24" i="1"/>
  <c r="Y32" i="1"/>
  <c r="Y44" i="1"/>
  <c r="Y59" i="1"/>
  <c r="Y65" i="1"/>
  <c r="Y71" i="1"/>
  <c r="BP75" i="1"/>
  <c r="BN75" i="1"/>
  <c r="BP77" i="1"/>
  <c r="BN77" i="1"/>
  <c r="Z77" i="1"/>
  <c r="Z80" i="1" s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Z256" i="1" s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Z351" i="1"/>
  <c r="BP345" i="1"/>
  <c r="BN345" i="1"/>
  <c r="Z345" i="1"/>
  <c r="Y351" i="1"/>
  <c r="BP349" i="1"/>
  <c r="BN349" i="1"/>
  <c r="Z349" i="1"/>
  <c r="F515" i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Z332" i="1" s="1"/>
  <c r="Y332" i="1"/>
  <c r="Z372" i="1"/>
  <c r="BP370" i="1"/>
  <c r="BN370" i="1"/>
  <c r="Z370" i="1"/>
  <c r="Y373" i="1"/>
  <c r="BP393" i="1"/>
  <c r="BN393" i="1"/>
  <c r="Z393" i="1"/>
  <c r="BP397" i="1"/>
  <c r="BN397" i="1"/>
  <c r="Z397" i="1"/>
  <c r="BP414" i="1"/>
  <c r="BN414" i="1"/>
  <c r="Z414" i="1"/>
  <c r="Z417" i="1" s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Z305" i="1" s="1"/>
  <c r="BP302" i="1"/>
  <c r="BN302" i="1"/>
  <c r="Z302" i="1"/>
  <c r="BP310" i="1"/>
  <c r="BN310" i="1"/>
  <c r="Z310" i="1"/>
  <c r="BP318" i="1"/>
  <c r="BN318" i="1"/>
  <c r="Z318" i="1"/>
  <c r="Z326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Z462" i="1" s="1"/>
  <c r="BP466" i="1"/>
  <c r="BN466" i="1"/>
  <c r="Z466" i="1"/>
  <c r="Z468" i="1" s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77" i="1" l="1"/>
  <c r="Y509" i="1"/>
  <c r="Y506" i="1"/>
  <c r="Z203" i="1"/>
  <c r="Z177" i="1"/>
  <c r="Y505" i="1"/>
  <c r="Z483" i="1"/>
  <c r="Z446" i="1"/>
  <c r="Z319" i="1"/>
  <c r="Z313" i="1"/>
  <c r="Z153" i="1"/>
  <c r="Z510" i="1" s="1"/>
  <c r="Z65" i="1"/>
  <c r="Y507" i="1"/>
  <c r="Z264" i="1"/>
  <c r="Z231" i="1"/>
  <c r="Z171" i="1"/>
  <c r="Y508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<sst xmlns="http://schemas.openxmlformats.org/spreadsheetml/2006/main" count="2247" uniqueCount="824">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</sst>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809" t="s">
        <v>0</v>
      </c>
      <c r="E1" s="590"/>
      <c r="F1" s="590"/>
      <c r="G1" s="12" t="s">
        <v>1</v>
      </c>
      <c r="H1" s="809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871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78" t="s">
        <v>8</v>
      </c>
      <c r="B5" s="661"/>
      <c r="C5" s="593"/>
      <c r="D5" s="676"/>
      <c r="E5" s="678"/>
      <c r="F5" s="626" t="s">
        <v>9</v>
      </c>
      <c r="G5" s="593"/>
      <c r="H5" s="676"/>
      <c r="I5" s="677"/>
      <c r="J5" s="677"/>
      <c r="K5" s="677"/>
      <c r="L5" s="677"/>
      <c r="M5" s="678"/>
      <c r="N5" s="58"/>
      <c r="P5" s="24" t="s">
        <v>10</v>
      </c>
      <c r="Q5" s="594">
        <v>45885</v>
      </c>
      <c r="R5" s="595"/>
      <c r="T5" s="751" t="s">
        <v>11</v>
      </c>
      <c r="U5" s="745"/>
      <c r="V5" s="752" t="s">
        <v>12</v>
      </c>
      <c r="W5" s="595"/>
      <c r="AB5" s="51"/>
      <c r="AC5" s="51"/>
      <c r="AD5" s="51"/>
      <c r="AE5" s="51"/>
    </row>
    <row r="6" spans="1:32" s="551" customFormat="1" ht="24" customHeight="1" x14ac:dyDescent="0.2">
      <c r="A6" s="778" t="s">
        <v>13</v>
      </c>
      <c r="B6" s="661"/>
      <c r="C6" s="593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595"/>
      <c r="N6" s="59"/>
      <c r="P6" s="24" t="s">
        <v>15</v>
      </c>
      <c r="Q6" s="608" t="str">
        <f>IF(Q5=0," ",CHOOSE(WEEKDAY(Q5,2),"Понедельник","Вторник","Среда","Четверг","Пятница","Суббота","Воскресенье"))</f>
        <v>Суббота</v>
      </c>
      <c r="R6" s="564"/>
      <c r="T6" s="744" t="s">
        <v>16</v>
      </c>
      <c r="U6" s="745"/>
      <c r="V6" s="693" t="s">
        <v>17</v>
      </c>
      <c r="W6" s="694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838" t="str">
        <f>IFERROR(VLOOKUP(DeliveryAddress,Table,3,0),1)</f>
        <v>4</v>
      </c>
      <c r="E7" s="839"/>
      <c r="F7" s="839"/>
      <c r="G7" s="839"/>
      <c r="H7" s="839"/>
      <c r="I7" s="839"/>
      <c r="J7" s="839"/>
      <c r="K7" s="839"/>
      <c r="L7" s="839"/>
      <c r="M7" s="754"/>
      <c r="N7" s="60"/>
      <c r="P7" s="24"/>
      <c r="Q7" s="42"/>
      <c r="R7" s="42"/>
      <c r="T7" s="562"/>
      <c r="U7" s="745"/>
      <c r="V7" s="695"/>
      <c r="W7" s="696"/>
      <c r="AB7" s="51"/>
      <c r="AC7" s="51"/>
      <c r="AD7" s="51"/>
      <c r="AE7" s="51"/>
    </row>
    <row r="8" spans="1:32" s="551" customFormat="1" ht="25.5" customHeight="1" x14ac:dyDescent="0.2">
      <c r="A8" s="577" t="s">
        <v>18</v>
      </c>
      <c r="B8" s="575"/>
      <c r="C8" s="576"/>
      <c r="D8" s="843"/>
      <c r="E8" s="844"/>
      <c r="F8" s="844"/>
      <c r="G8" s="844"/>
      <c r="H8" s="844"/>
      <c r="I8" s="844"/>
      <c r="J8" s="844"/>
      <c r="K8" s="844"/>
      <c r="L8" s="844"/>
      <c r="M8" s="845"/>
      <c r="N8" s="61"/>
      <c r="P8" s="24" t="s">
        <v>19</v>
      </c>
      <c r="Q8" s="753">
        <v>0.41666666666666669</v>
      </c>
      <c r="R8" s="754"/>
      <c r="T8" s="562"/>
      <c r="U8" s="745"/>
      <c r="V8" s="695"/>
      <c r="W8" s="696"/>
      <c r="AB8" s="51"/>
      <c r="AC8" s="51"/>
      <c r="AD8" s="51"/>
      <c r="AE8" s="51"/>
    </row>
    <row r="9" spans="1:32" s="551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39"/>
      <c r="E9" s="640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729" t="str">
        <f>IF(AND($A$9="Тип доверенности/получателя при получении в адресе перегруза:",$D$9="Разовая доверенность"),"Введите ФИО","")</f>
        <v/>
      </c>
      <c r="I9" s="640"/>
      <c r="J9" s="7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0"/>
      <c r="L9" s="640"/>
      <c r="M9" s="640"/>
      <c r="N9" s="549"/>
      <c r="P9" s="26" t="s">
        <v>20</v>
      </c>
      <c r="Q9" s="794"/>
      <c r="R9" s="630"/>
      <c r="T9" s="562"/>
      <c r="U9" s="745"/>
      <c r="V9" s="697"/>
      <c r="W9" s="698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39"/>
      <c r="E10" s="640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06" t="str">
        <f>IFERROR(VLOOKUP($D$10,Proxy,2,FALSE),"")</f>
        <v/>
      </c>
      <c r="I10" s="562"/>
      <c r="J10" s="562"/>
      <c r="K10" s="562"/>
      <c r="L10" s="562"/>
      <c r="M10" s="562"/>
      <c r="N10" s="550"/>
      <c r="P10" s="26" t="s">
        <v>21</v>
      </c>
      <c r="Q10" s="746"/>
      <c r="R10" s="747"/>
      <c r="U10" s="24" t="s">
        <v>22</v>
      </c>
      <c r="V10" s="852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7"/>
      <c r="R11" s="595"/>
      <c r="U11" s="24" t="s">
        <v>26</v>
      </c>
      <c r="V11" s="629" t="s">
        <v>27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593"/>
      <c r="N12" s="62"/>
      <c r="P12" s="24" t="s">
        <v>29</v>
      </c>
      <c r="Q12" s="753"/>
      <c r="R12" s="754"/>
      <c r="S12" s="23"/>
      <c r="U12" s="24"/>
      <c r="V12" s="590"/>
      <c r="W12" s="562"/>
      <c r="AB12" s="51"/>
      <c r="AC12" s="51"/>
      <c r="AD12" s="51"/>
      <c r="AE12" s="51"/>
    </row>
    <row r="13" spans="1:32" s="551" customFormat="1" ht="23.25" customHeight="1" x14ac:dyDescent="0.2">
      <c r="A13" s="7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593"/>
      <c r="N13" s="62"/>
      <c r="O13" s="26"/>
      <c r="P13" s="26" t="s">
        <v>31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5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85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593"/>
      <c r="N15" s="63"/>
      <c r="P15" s="781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2"/>
      <c r="Q16" s="782"/>
      <c r="R16" s="782"/>
      <c r="S16" s="782"/>
      <c r="T16" s="7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779" t="s">
        <v>37</v>
      </c>
      <c r="D17" s="565" t="s">
        <v>38</v>
      </c>
      <c r="E17" s="566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815"/>
      <c r="R17" s="815"/>
      <c r="S17" s="815"/>
      <c r="T17" s="566"/>
      <c r="U17" s="592" t="s">
        <v>50</v>
      </c>
      <c r="V17" s="593"/>
      <c r="W17" s="565" t="s">
        <v>51</v>
      </c>
      <c r="X17" s="565" t="s">
        <v>52</v>
      </c>
      <c r="Y17" s="673" t="s">
        <v>53</v>
      </c>
      <c r="Z17" s="702" t="s">
        <v>54</v>
      </c>
      <c r="AA17" s="620" t="s">
        <v>55</v>
      </c>
      <c r="AB17" s="620" t="s">
        <v>56</v>
      </c>
      <c r="AC17" s="620" t="s">
        <v>57</v>
      </c>
      <c r="AD17" s="620" t="s">
        <v>58</v>
      </c>
      <c r="AE17" s="621"/>
      <c r="AF17" s="622"/>
      <c r="AG17" s="66"/>
      <c r="BD17" s="65" t="s">
        <v>59</v>
      </c>
    </row>
    <row r="18" spans="1:68" ht="14.25" customHeight="1" x14ac:dyDescent="0.2">
      <c r="A18" s="572"/>
      <c r="B18" s="572"/>
      <c r="C18" s="572"/>
      <c r="D18" s="567"/>
      <c r="E18" s="568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567"/>
      <c r="Q18" s="816"/>
      <c r="R18" s="816"/>
      <c r="S18" s="816"/>
      <c r="T18" s="568"/>
      <c r="U18" s="67" t="s">
        <v>60</v>
      </c>
      <c r="V18" s="67" t="s">
        <v>61</v>
      </c>
      <c r="W18" s="572"/>
      <c r="X18" s="572"/>
      <c r="Y18" s="674"/>
      <c r="Z18" s="703"/>
      <c r="AA18" s="705"/>
      <c r="AB18" s="705"/>
      <c r="AC18" s="705"/>
      <c r="AD18" s="623"/>
      <c r="AE18" s="624"/>
      <c r="AF18" s="625"/>
      <c r="AG18" s="66"/>
      <c r="BD18" s="65"/>
    </row>
    <row r="19" spans="1:68" ht="27.75" customHeight="1" x14ac:dyDescent="0.2">
      <c r="A19" s="662" t="s">
        <v>62</v>
      </c>
      <c r="B19" s="663"/>
      <c r="C19" s="663"/>
      <c r="D19" s="663"/>
      <c r="E19" s="663"/>
      <c r="F19" s="663"/>
      <c r="G19" s="663"/>
      <c r="H19" s="663"/>
      <c r="I19" s="663"/>
      <c r="J19" s="663"/>
      <c r="K19" s="663"/>
      <c r="L19" s="663"/>
      <c r="M19" s="663"/>
      <c r="N19" s="663"/>
      <c r="O19" s="663"/>
      <c r="P19" s="663"/>
      <c r="Q19" s="663"/>
      <c r="R19" s="663"/>
      <c r="S19" s="663"/>
      <c r="T19" s="663"/>
      <c r="U19" s="663"/>
      <c r="V19" s="663"/>
      <c r="W19" s="663"/>
      <c r="X19" s="663"/>
      <c r="Y19" s="663"/>
      <c r="Z19" s="663"/>
      <c r="AA19" s="48"/>
      <c r="AB19" s="48"/>
      <c r="AC19" s="48"/>
    </row>
    <row r="20" spans="1:68" ht="16.5" customHeight="1" x14ac:dyDescent="0.25">
      <c r="A20" s="583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52"/>
      <c r="AB20" s="552"/>
      <c r="AC20" s="552"/>
    </row>
    <row r="21" spans="1:68" ht="14.25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1" t="s">
        <v>68</v>
      </c>
      <c r="Q22" s="570"/>
      <c r="R22" s="570"/>
      <c r="S22" s="570"/>
      <c r="T22" s="571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9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80"/>
      <c r="P23" s="574" t="s">
        <v>71</v>
      </c>
      <c r="Q23" s="575"/>
      <c r="R23" s="575"/>
      <c r="S23" s="575"/>
      <c r="T23" s="575"/>
      <c r="U23" s="575"/>
      <c r="V23" s="576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80"/>
      <c r="P24" s="574" t="s">
        <v>71</v>
      </c>
      <c r="Q24" s="575"/>
      <c r="R24" s="575"/>
      <c r="S24" s="575"/>
      <c r="T24" s="575"/>
      <c r="U24" s="575"/>
      <c r="V24" s="576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3">
        <v>4680115885912</v>
      </c>
      <c r="E26" s="564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3">
        <v>4607091388237</v>
      </c>
      <c r="E27" s="564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6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3">
        <v>4607091388244</v>
      </c>
      <c r="E31" s="564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9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80"/>
      <c r="P32" s="574" t="s">
        <v>71</v>
      </c>
      <c r="Q32" s="575"/>
      <c r="R32" s="575"/>
      <c r="S32" s="575"/>
      <c r="T32" s="575"/>
      <c r="U32" s="575"/>
      <c r="V32" s="576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80"/>
      <c r="P33" s="574" t="s">
        <v>71</v>
      </c>
      <c r="Q33" s="575"/>
      <c r="R33" s="575"/>
      <c r="S33" s="575"/>
      <c r="T33" s="575"/>
      <c r="U33" s="575"/>
      <c r="V33" s="576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9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80"/>
      <c r="P36" s="574" t="s">
        <v>71</v>
      </c>
      <c r="Q36" s="575"/>
      <c r="R36" s="575"/>
      <c r="S36" s="575"/>
      <c r="T36" s="575"/>
      <c r="U36" s="575"/>
      <c r="V36" s="576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80"/>
      <c r="P37" s="574" t="s">
        <v>71</v>
      </c>
      <c r="Q37" s="575"/>
      <c r="R37" s="575"/>
      <c r="S37" s="575"/>
      <c r="T37" s="575"/>
      <c r="U37" s="575"/>
      <c r="V37" s="576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62" t="s">
        <v>100</v>
      </c>
      <c r="B38" s="663"/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  <c r="O38" s="663"/>
      <c r="P38" s="663"/>
      <c r="Q38" s="663"/>
      <c r="R38" s="663"/>
      <c r="S38" s="663"/>
      <c r="T38" s="663"/>
      <c r="U38" s="663"/>
      <c r="V38" s="663"/>
      <c r="W38" s="663"/>
      <c r="X38" s="663"/>
      <c r="Y38" s="663"/>
      <c r="Z38" s="663"/>
      <c r="AA38" s="48"/>
      <c r="AB38" s="48"/>
      <c r="AC38" s="48"/>
    </row>
    <row r="39" spans="1:68" ht="16.5" customHeight="1" x14ac:dyDescent="0.25">
      <c r="A39" s="583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52"/>
      <c r="AB39" s="552"/>
      <c r="AC39" s="552"/>
    </row>
    <row r="40" spans="1:68" ht="14.25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57">
        <v>577</v>
      </c>
      <c r="Y41" s="558">
        <f>IFERROR(IF(X41="",0,CEILING((X41/$H41),1)*$H41),"")</f>
        <v>583.20000000000005</v>
      </c>
      <c r="Z41" s="36">
        <f>IFERROR(IF(Y41=0,"",ROUNDUP(Y41/H41,0)*0.01898),"")</f>
        <v>1.0249200000000001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600.24027777777769</v>
      </c>
      <c r="BN41" s="64">
        <f>IFERROR(Y41*I41/H41,"0")</f>
        <v>606.69000000000005</v>
      </c>
      <c r="BO41" s="64">
        <f>IFERROR(1/J41*(X41/H41),"0")</f>
        <v>0.83478009259259256</v>
      </c>
      <c r="BP41" s="64">
        <f>IFERROR(1/J41*(Y41/H41),"0")</f>
        <v>0.84375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57">
        <v>122</v>
      </c>
      <c r="Y43" s="558">
        <f>IFERROR(IF(X43="",0,CEILING((X43/$H43),1)*$H43),"")</f>
        <v>122.10000000000001</v>
      </c>
      <c r="Z43" s="36">
        <f>IFERROR(IF(Y43=0,"",ROUNDUP(Y43/H43,0)*0.00902),"")</f>
        <v>0.29766000000000004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128.92432432432432</v>
      </c>
      <c r="BN43" s="64">
        <f>IFERROR(Y43*I43/H43,"0")</f>
        <v>129.03</v>
      </c>
      <c r="BO43" s="64">
        <f>IFERROR(1/J43*(X43/H43),"0")</f>
        <v>0.24979524979524978</v>
      </c>
      <c r="BP43" s="64">
        <f>IFERROR(1/J43*(Y43/H43),"0")</f>
        <v>0.25</v>
      </c>
    </row>
    <row r="44" spans="1:68" x14ac:dyDescent="0.2">
      <c r="A44" s="579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80"/>
      <c r="P44" s="574" t="s">
        <v>71</v>
      </c>
      <c r="Q44" s="575"/>
      <c r="R44" s="575"/>
      <c r="S44" s="575"/>
      <c r="T44" s="575"/>
      <c r="U44" s="575"/>
      <c r="V44" s="576"/>
      <c r="W44" s="37" t="s">
        <v>72</v>
      </c>
      <c r="X44" s="559">
        <f>IFERROR(X41/H41,"0")+IFERROR(X42/H42,"0")+IFERROR(X43/H43,"0")</f>
        <v>86.398898898898892</v>
      </c>
      <c r="Y44" s="559">
        <f>IFERROR(Y41/H41,"0")+IFERROR(Y42/H42,"0")+IFERROR(Y43/H43,"0")</f>
        <v>87</v>
      </c>
      <c r="Z44" s="559">
        <f>IFERROR(IF(Z41="",0,Z41),"0")+IFERROR(IF(Z42="",0,Z42),"0")+IFERROR(IF(Z43="",0,Z43),"0")</f>
        <v>1.3225800000000001</v>
      </c>
      <c r="AA44" s="560"/>
      <c r="AB44" s="560"/>
      <c r="AC44" s="560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80"/>
      <c r="P45" s="574" t="s">
        <v>71</v>
      </c>
      <c r="Q45" s="575"/>
      <c r="R45" s="575"/>
      <c r="S45" s="575"/>
      <c r="T45" s="575"/>
      <c r="U45" s="575"/>
      <c r="V45" s="576"/>
      <c r="W45" s="37" t="s">
        <v>69</v>
      </c>
      <c r="X45" s="559">
        <f>IFERROR(SUM(X41:X43),"0")</f>
        <v>699</v>
      </c>
      <c r="Y45" s="559">
        <f>IFERROR(SUM(Y41:Y43),"0")</f>
        <v>705.30000000000007</v>
      </c>
      <c r="Z45" s="37"/>
      <c r="AA45" s="560"/>
      <c r="AB45" s="560"/>
      <c r="AC45" s="560"/>
    </row>
    <row r="46" spans="1:68" ht="14.25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9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80"/>
      <c r="P48" s="574" t="s">
        <v>71</v>
      </c>
      <c r="Q48" s="575"/>
      <c r="R48" s="575"/>
      <c r="S48" s="575"/>
      <c r="T48" s="575"/>
      <c r="U48" s="575"/>
      <c r="V48" s="576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80"/>
      <c r="P49" s="574" t="s">
        <v>71</v>
      </c>
      <c r="Q49" s="575"/>
      <c r="R49" s="575"/>
      <c r="S49" s="575"/>
      <c r="T49" s="575"/>
      <c r="U49" s="575"/>
      <c r="V49" s="576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3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52"/>
      <c r="AB50" s="552"/>
      <c r="AC50" s="552"/>
    </row>
    <row r="51" spans="1:68" ht="14.25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57">
        <v>209</v>
      </c>
      <c r="Y52" s="558">
        <f t="shared" ref="Y52:Y57" si="6">IFERROR(IF(X52="",0,CEILING((X52/$H52),1)*$H52),"")</f>
        <v>212.79999999999998</v>
      </c>
      <c r="Z52" s="36">
        <f>IFERROR(IF(Y52=0,"",ROUNDUP(Y52/H52,0)*0.01898),"")</f>
        <v>0.36062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217.11741071428574</v>
      </c>
      <c r="BN52" s="64">
        <f t="shared" ref="BN52:BN57" si="8">IFERROR(Y52*I52/H52,"0")</f>
        <v>221.065</v>
      </c>
      <c r="BO52" s="64">
        <f t="shared" ref="BO52:BO57" si="9">IFERROR(1/J52*(X52/H52),"0")</f>
        <v>0.29157366071428575</v>
      </c>
      <c r="BP52" s="64">
        <f t="shared" ref="BP52:BP57" si="10">IFERROR(1/J52*(Y52/H52),"0")</f>
        <v>0.296875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57">
        <v>287</v>
      </c>
      <c r="Y53" s="558">
        <f t="shared" si="6"/>
        <v>291.60000000000002</v>
      </c>
      <c r="Z53" s="36">
        <f>IFERROR(IF(Y53=0,"",ROUNDUP(Y53/H53,0)*0.01898),"")</f>
        <v>0.51246000000000003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298.55972222222215</v>
      </c>
      <c r="BN53" s="64">
        <f t="shared" si="8"/>
        <v>303.34500000000003</v>
      </c>
      <c r="BO53" s="64">
        <f t="shared" si="9"/>
        <v>0.41521990740740738</v>
      </c>
      <c r="BP53" s="64">
        <f t="shared" si="10"/>
        <v>0.421875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57">
        <v>275</v>
      </c>
      <c r="Y55" s="558">
        <f t="shared" si="6"/>
        <v>276</v>
      </c>
      <c r="Z55" s="36">
        <f>IFERROR(IF(Y55=0,"",ROUNDUP(Y55/H55,0)*0.00902),"")</f>
        <v>0.62238000000000004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289.4375</v>
      </c>
      <c r="BN55" s="64">
        <f t="shared" si="8"/>
        <v>290.49</v>
      </c>
      <c r="BO55" s="64">
        <f t="shared" si="9"/>
        <v>0.52083333333333337</v>
      </c>
      <c r="BP55" s="64">
        <f t="shared" si="10"/>
        <v>0.52272727272727271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9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80"/>
      <c r="P58" s="574" t="s">
        <v>71</v>
      </c>
      <c r="Q58" s="575"/>
      <c r="R58" s="575"/>
      <c r="S58" s="575"/>
      <c r="T58" s="575"/>
      <c r="U58" s="575"/>
      <c r="V58" s="576"/>
      <c r="W58" s="37" t="s">
        <v>72</v>
      </c>
      <c r="X58" s="559">
        <f>IFERROR(X52/H52,"0")+IFERROR(X53/H53,"0")+IFERROR(X54/H54,"0")+IFERROR(X55/H55,"0")+IFERROR(X56/H56,"0")+IFERROR(X57/H57,"0")</f>
        <v>113.98478835978835</v>
      </c>
      <c r="Y58" s="559">
        <f>IFERROR(Y52/H52,"0")+IFERROR(Y53/H53,"0")+IFERROR(Y54/H54,"0")+IFERROR(Y55/H55,"0")+IFERROR(Y56/H56,"0")+IFERROR(Y57/H57,"0")</f>
        <v>115</v>
      </c>
      <c r="Z58" s="559">
        <f>IFERROR(IF(Z52="",0,Z52),"0")+IFERROR(IF(Z53="",0,Z53),"0")+IFERROR(IF(Z54="",0,Z54),"0")+IFERROR(IF(Z55="",0,Z55),"0")+IFERROR(IF(Z56="",0,Z56),"0")+IFERROR(IF(Z57="",0,Z57),"0")</f>
        <v>1.49546</v>
      </c>
      <c r="AA58" s="560"/>
      <c r="AB58" s="560"/>
      <c r="AC58" s="560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80"/>
      <c r="P59" s="574" t="s">
        <v>71</v>
      </c>
      <c r="Q59" s="575"/>
      <c r="R59" s="575"/>
      <c r="S59" s="575"/>
      <c r="T59" s="575"/>
      <c r="U59" s="575"/>
      <c r="V59" s="576"/>
      <c r="W59" s="37" t="s">
        <v>69</v>
      </c>
      <c r="X59" s="559">
        <f>IFERROR(SUM(X52:X57),"0")</f>
        <v>771</v>
      </c>
      <c r="Y59" s="559">
        <f>IFERROR(SUM(Y52:Y57),"0")</f>
        <v>780.4</v>
      </c>
      <c r="Z59" s="37"/>
      <c r="AA59" s="560"/>
      <c r="AB59" s="560"/>
      <c r="AC59" s="560"/>
    </row>
    <row r="60" spans="1:68" ht="14.25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57">
        <v>313</v>
      </c>
      <c r="Y61" s="558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325.60694444444442</v>
      </c>
      <c r="BN61" s="64">
        <f>IFERROR(Y61*I61/H61,"0")</f>
        <v>325.815</v>
      </c>
      <c r="BO61" s="64">
        <f>IFERROR(1/J61*(X61/H61),"0")</f>
        <v>0.45283564814814814</v>
      </c>
      <c r="BP61" s="64">
        <f>IFERROR(1/J61*(Y61/H61),"0")</f>
        <v>0.45312500000000006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3">
        <v>4680115882751</v>
      </c>
      <c r="E62" s="564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3">
        <v>4680115885950</v>
      </c>
      <c r="E63" s="564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3">
        <v>4680115881433</v>
      </c>
      <c r="E64" s="564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9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80"/>
      <c r="P65" s="574" t="s">
        <v>71</v>
      </c>
      <c r="Q65" s="575"/>
      <c r="R65" s="575"/>
      <c r="S65" s="575"/>
      <c r="T65" s="575"/>
      <c r="U65" s="575"/>
      <c r="V65" s="576"/>
      <c r="W65" s="37" t="s">
        <v>72</v>
      </c>
      <c r="X65" s="559">
        <f>IFERROR(X61/H61,"0")+IFERROR(X62/H62,"0")+IFERROR(X63/H63,"0")+IFERROR(X64/H64,"0")</f>
        <v>28.981481481481481</v>
      </c>
      <c r="Y65" s="559">
        <f>IFERROR(Y61/H61,"0")+IFERROR(Y62/H62,"0")+IFERROR(Y63/H63,"0")+IFERROR(Y64/H64,"0")</f>
        <v>29.000000000000004</v>
      </c>
      <c r="Z65" s="559">
        <f>IFERROR(IF(Z61="",0,Z61),"0")+IFERROR(IF(Z62="",0,Z62),"0")+IFERROR(IF(Z63="",0,Z63),"0")+IFERROR(IF(Z64="",0,Z64),"0")</f>
        <v>0.55042000000000002</v>
      </c>
      <c r="AA65" s="560"/>
      <c r="AB65" s="560"/>
      <c r="AC65" s="560"/>
    </row>
    <row r="66" spans="1:68" x14ac:dyDescent="0.2">
      <c r="A66" s="562"/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80"/>
      <c r="P66" s="574" t="s">
        <v>71</v>
      </c>
      <c r="Q66" s="575"/>
      <c r="R66" s="575"/>
      <c r="S66" s="575"/>
      <c r="T66" s="575"/>
      <c r="U66" s="575"/>
      <c r="V66" s="576"/>
      <c r="W66" s="37" t="s">
        <v>69</v>
      </c>
      <c r="X66" s="559">
        <f>IFERROR(SUM(X61:X64),"0")</f>
        <v>313</v>
      </c>
      <c r="Y66" s="559">
        <f>IFERROR(SUM(Y61:Y64),"0")</f>
        <v>313.20000000000005</v>
      </c>
      <c r="Z66" s="37"/>
      <c r="AA66" s="560"/>
      <c r="AB66" s="560"/>
      <c r="AC66" s="560"/>
    </row>
    <row r="67" spans="1:68" ht="14.25" customHeight="1" x14ac:dyDescent="0.25">
      <c r="A67" s="561" t="s">
        <v>63</v>
      </c>
      <c r="B67" s="562"/>
      <c r="C67" s="562"/>
      <c r="D67" s="562"/>
      <c r="E67" s="562"/>
      <c r="F67" s="562"/>
      <c r="G67" s="562"/>
      <c r="H67" s="562"/>
      <c r="I67" s="562"/>
      <c r="J67" s="562"/>
      <c r="K67" s="562"/>
      <c r="L67" s="562"/>
      <c r="M67" s="562"/>
      <c r="N67" s="562"/>
      <c r="O67" s="562"/>
      <c r="P67" s="562"/>
      <c r="Q67" s="562"/>
      <c r="R67" s="562"/>
      <c r="S67" s="562"/>
      <c r="T67" s="562"/>
      <c r="U67" s="562"/>
      <c r="V67" s="562"/>
      <c r="W67" s="562"/>
      <c r="X67" s="562"/>
      <c r="Y67" s="562"/>
      <c r="Z67" s="562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3">
        <v>4680115885073</v>
      </c>
      <c r="E68" s="564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3">
        <v>4680115885059</v>
      </c>
      <c r="E69" s="564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3">
        <v>4680115885097</v>
      </c>
      <c r="E70" s="564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9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80"/>
      <c r="P71" s="574" t="s">
        <v>71</v>
      </c>
      <c r="Q71" s="575"/>
      <c r="R71" s="575"/>
      <c r="S71" s="575"/>
      <c r="T71" s="575"/>
      <c r="U71" s="575"/>
      <c r="V71" s="576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2"/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80"/>
      <c r="P72" s="574" t="s">
        <v>71</v>
      </c>
      <c r="Q72" s="575"/>
      <c r="R72" s="575"/>
      <c r="S72" s="575"/>
      <c r="T72" s="575"/>
      <c r="U72" s="575"/>
      <c r="V72" s="576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61" t="s">
        <v>73</v>
      </c>
      <c r="B73" s="562"/>
      <c r="C73" s="562"/>
      <c r="D73" s="562"/>
      <c r="E73" s="562"/>
      <c r="F73" s="562"/>
      <c r="G73" s="562"/>
      <c r="H73" s="562"/>
      <c r="I73" s="562"/>
      <c r="J73" s="562"/>
      <c r="K73" s="562"/>
      <c r="L73" s="562"/>
      <c r="M73" s="562"/>
      <c r="N73" s="562"/>
      <c r="O73" s="562"/>
      <c r="P73" s="562"/>
      <c r="Q73" s="562"/>
      <c r="R73" s="562"/>
      <c r="S73" s="562"/>
      <c r="T73" s="562"/>
      <c r="U73" s="562"/>
      <c r="V73" s="562"/>
      <c r="W73" s="562"/>
      <c r="X73" s="562"/>
      <c r="Y73" s="562"/>
      <c r="Z73" s="562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3">
        <v>4680115881891</v>
      </c>
      <c r="E74" s="564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3">
        <v>4680115885769</v>
      </c>
      <c r="E75" s="564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57">
        <v>20</v>
      </c>
      <c r="Y75" s="558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21.035714285714288</v>
      </c>
      <c r="BN75" s="64">
        <f t="shared" si="13"/>
        <v>26.505000000000006</v>
      </c>
      <c r="BO75" s="64">
        <f t="shared" si="14"/>
        <v>3.7202380952380952E-2</v>
      </c>
      <c r="BP75" s="64">
        <f t="shared" si="15"/>
        <v>4.6875E-2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3">
        <v>4680115884410</v>
      </c>
      <c r="E76" s="564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3">
        <v>4680115884311</v>
      </c>
      <c r="E77" s="564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3">
        <v>4680115885929</v>
      </c>
      <c r="E78" s="564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3">
        <v>4680115884403</v>
      </c>
      <c r="E79" s="564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9"/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80"/>
      <c r="P80" s="574" t="s">
        <v>71</v>
      </c>
      <c r="Q80" s="575"/>
      <c r="R80" s="575"/>
      <c r="S80" s="575"/>
      <c r="T80" s="575"/>
      <c r="U80" s="575"/>
      <c r="V80" s="576"/>
      <c r="W80" s="37" t="s">
        <v>72</v>
      </c>
      <c r="X80" s="559">
        <f>IFERROR(X74/H74,"0")+IFERROR(X75/H75,"0")+IFERROR(X76/H76,"0")+IFERROR(X77/H77,"0")+IFERROR(X78/H78,"0")+IFERROR(X79/H79,"0")</f>
        <v>2.3809523809523809</v>
      </c>
      <c r="Y80" s="559">
        <f>IFERROR(Y74/H74,"0")+IFERROR(Y75/H75,"0")+IFERROR(Y76/H76,"0")+IFERROR(Y77/H77,"0")+IFERROR(Y78/H78,"0")+IFERROR(Y79/H79,"0")</f>
        <v>3</v>
      </c>
      <c r="Z80" s="559">
        <f>IFERROR(IF(Z74="",0,Z74),"0")+IFERROR(IF(Z75="",0,Z75),"0")+IFERROR(IF(Z76="",0,Z76),"0")+IFERROR(IF(Z77="",0,Z77),"0")+IFERROR(IF(Z78="",0,Z78),"0")+IFERROR(IF(Z79="",0,Z79),"0")</f>
        <v>5.6940000000000004E-2</v>
      </c>
      <c r="AA80" s="560"/>
      <c r="AB80" s="560"/>
      <c r="AC80" s="560"/>
    </row>
    <row r="81" spans="1:68" x14ac:dyDescent="0.2">
      <c r="A81" s="562"/>
      <c r="B81" s="562"/>
      <c r="C81" s="562"/>
      <c r="D81" s="562"/>
      <c r="E81" s="562"/>
      <c r="F81" s="562"/>
      <c r="G81" s="562"/>
      <c r="H81" s="562"/>
      <c r="I81" s="562"/>
      <c r="J81" s="562"/>
      <c r="K81" s="562"/>
      <c r="L81" s="562"/>
      <c r="M81" s="562"/>
      <c r="N81" s="562"/>
      <c r="O81" s="580"/>
      <c r="P81" s="574" t="s">
        <v>71</v>
      </c>
      <c r="Q81" s="575"/>
      <c r="R81" s="575"/>
      <c r="S81" s="575"/>
      <c r="T81" s="575"/>
      <c r="U81" s="575"/>
      <c r="V81" s="576"/>
      <c r="W81" s="37" t="s">
        <v>69</v>
      </c>
      <c r="X81" s="559">
        <f>IFERROR(SUM(X74:X79),"0")</f>
        <v>20</v>
      </c>
      <c r="Y81" s="559">
        <f>IFERROR(SUM(Y74:Y79),"0")</f>
        <v>25.200000000000003</v>
      </c>
      <c r="Z81" s="37"/>
      <c r="AA81" s="560"/>
      <c r="AB81" s="560"/>
      <c r="AC81" s="560"/>
    </row>
    <row r="82" spans="1:68" ht="14.25" customHeight="1" x14ac:dyDescent="0.25">
      <c r="A82" s="561" t="s">
        <v>169</v>
      </c>
      <c r="B82" s="562"/>
      <c r="C82" s="562"/>
      <c r="D82" s="562"/>
      <c r="E82" s="562"/>
      <c r="F82" s="562"/>
      <c r="G82" s="562"/>
      <c r="H82" s="562"/>
      <c r="I82" s="562"/>
      <c r="J82" s="562"/>
      <c r="K82" s="562"/>
      <c r="L82" s="562"/>
      <c r="M82" s="562"/>
      <c r="N82" s="562"/>
      <c r="O82" s="562"/>
      <c r="P82" s="562"/>
      <c r="Q82" s="562"/>
      <c r="R82" s="562"/>
      <c r="S82" s="562"/>
      <c r="T82" s="562"/>
      <c r="U82" s="562"/>
      <c r="V82" s="562"/>
      <c r="W82" s="562"/>
      <c r="X82" s="562"/>
      <c r="Y82" s="562"/>
      <c r="Z82" s="562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3">
        <v>4680115881532</v>
      </c>
      <c r="E83" s="564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57">
        <v>65</v>
      </c>
      <c r="Y83" s="558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68.625</v>
      </c>
      <c r="BN83" s="64">
        <f>IFERROR(Y83*I83/H83,"0")</f>
        <v>74.114999999999995</v>
      </c>
      <c r="BO83" s="64">
        <f>IFERROR(1/J83*(X83/H83),"0")</f>
        <v>0.13020833333333334</v>
      </c>
      <c r="BP83" s="64">
        <f>IFERROR(1/J83*(Y83/H83),"0")</f>
        <v>0.140625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3">
        <v>4680115881464</v>
      </c>
      <c r="E84" s="564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80"/>
      <c r="P85" s="574" t="s">
        <v>71</v>
      </c>
      <c r="Q85" s="575"/>
      <c r="R85" s="575"/>
      <c r="S85" s="575"/>
      <c r="T85" s="575"/>
      <c r="U85" s="575"/>
      <c r="V85" s="576"/>
      <c r="W85" s="37" t="s">
        <v>72</v>
      </c>
      <c r="X85" s="559">
        <f>IFERROR(X83/H83,"0")+IFERROR(X84/H84,"0")</f>
        <v>8.3333333333333339</v>
      </c>
      <c r="Y85" s="559">
        <f>IFERROR(Y83/H83,"0")+IFERROR(Y84/H84,"0")</f>
        <v>9</v>
      </c>
      <c r="Z85" s="559">
        <f>IFERROR(IF(Z83="",0,Z83),"0")+IFERROR(IF(Z84="",0,Z84),"0")</f>
        <v>0.17082</v>
      </c>
      <c r="AA85" s="560"/>
      <c r="AB85" s="560"/>
      <c r="AC85" s="560"/>
    </row>
    <row r="86" spans="1:68" x14ac:dyDescent="0.2">
      <c r="A86" s="562"/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80"/>
      <c r="P86" s="574" t="s">
        <v>71</v>
      </c>
      <c r="Q86" s="575"/>
      <c r="R86" s="575"/>
      <c r="S86" s="575"/>
      <c r="T86" s="575"/>
      <c r="U86" s="575"/>
      <c r="V86" s="576"/>
      <c r="W86" s="37" t="s">
        <v>69</v>
      </c>
      <c r="X86" s="559">
        <f>IFERROR(SUM(X83:X84),"0")</f>
        <v>65</v>
      </c>
      <c r="Y86" s="559">
        <f>IFERROR(SUM(Y83:Y84),"0")</f>
        <v>70.2</v>
      </c>
      <c r="Z86" s="37"/>
      <c r="AA86" s="560"/>
      <c r="AB86" s="560"/>
      <c r="AC86" s="560"/>
    </row>
    <row r="87" spans="1:68" ht="16.5" customHeight="1" x14ac:dyDescent="0.25">
      <c r="A87" s="583" t="s">
        <v>176</v>
      </c>
      <c r="B87" s="562"/>
      <c r="C87" s="562"/>
      <c r="D87" s="562"/>
      <c r="E87" s="562"/>
      <c r="F87" s="562"/>
      <c r="G87" s="562"/>
      <c r="H87" s="562"/>
      <c r="I87" s="562"/>
      <c r="J87" s="562"/>
      <c r="K87" s="562"/>
      <c r="L87" s="562"/>
      <c r="M87" s="562"/>
      <c r="N87" s="562"/>
      <c r="O87" s="562"/>
      <c r="P87" s="562"/>
      <c r="Q87" s="562"/>
      <c r="R87" s="562"/>
      <c r="S87" s="562"/>
      <c r="T87" s="562"/>
      <c r="U87" s="562"/>
      <c r="V87" s="562"/>
      <c r="W87" s="562"/>
      <c r="X87" s="562"/>
      <c r="Y87" s="562"/>
      <c r="Z87" s="562"/>
      <c r="AA87" s="552"/>
      <c r="AB87" s="552"/>
      <c r="AC87" s="552"/>
    </row>
    <row r="88" spans="1:68" ht="14.25" customHeight="1" x14ac:dyDescent="0.25">
      <c r="A88" s="561" t="s">
        <v>102</v>
      </c>
      <c r="B88" s="562"/>
      <c r="C88" s="562"/>
      <c r="D88" s="562"/>
      <c r="E88" s="562"/>
      <c r="F88" s="562"/>
      <c r="G88" s="562"/>
      <c r="H88" s="562"/>
      <c r="I88" s="562"/>
      <c r="J88" s="562"/>
      <c r="K88" s="562"/>
      <c r="L88" s="562"/>
      <c r="M88" s="562"/>
      <c r="N88" s="562"/>
      <c r="O88" s="562"/>
      <c r="P88" s="562"/>
      <c r="Q88" s="562"/>
      <c r="R88" s="562"/>
      <c r="S88" s="562"/>
      <c r="T88" s="562"/>
      <c r="U88" s="562"/>
      <c r="V88" s="562"/>
      <c r="W88" s="562"/>
      <c r="X88" s="562"/>
      <c r="Y88" s="562"/>
      <c r="Z88" s="562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3">
        <v>4680115881327</v>
      </c>
      <c r="E89" s="564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57">
        <v>719</v>
      </c>
      <c r="Y89" s="558">
        <f>IFERROR(IF(X89="",0,CEILING((X89/$H89),1)*$H89),"")</f>
        <v>723.6</v>
      </c>
      <c r="Z89" s="36">
        <f>IFERROR(IF(Y89=0,"",ROUNDUP(Y89/H89,0)*0.01898),"")</f>
        <v>1.27166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747.95972222222213</v>
      </c>
      <c r="BN89" s="64">
        <f>IFERROR(Y89*I89/H89,"0")</f>
        <v>752.74499999999989</v>
      </c>
      <c r="BO89" s="64">
        <f>IFERROR(1/J89*(X89/H89),"0")</f>
        <v>1.0402199074074074</v>
      </c>
      <c r="BP89" s="64">
        <f>IFERROR(1/J89*(Y89/H89),"0")</f>
        <v>1.046875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3">
        <v>4680115881518</v>
      </c>
      <c r="E90" s="564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3">
        <v>4680115881303</v>
      </c>
      <c r="E91" s="564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57">
        <v>90</v>
      </c>
      <c r="Y91" s="558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94.199999999999989</v>
      </c>
      <c r="BN91" s="64">
        <f>IFERROR(Y91*I91/H91,"0")</f>
        <v>94.199999999999989</v>
      </c>
      <c r="BO91" s="64">
        <f>IFERROR(1/J91*(X91/H91),"0")</f>
        <v>0.15151515151515152</v>
      </c>
      <c r="BP91" s="64">
        <f>IFERROR(1/J91*(Y91/H91),"0")</f>
        <v>0.15151515151515152</v>
      </c>
    </row>
    <row r="92" spans="1:68" x14ac:dyDescent="0.2">
      <c r="A92" s="579"/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80"/>
      <c r="P92" s="574" t="s">
        <v>71</v>
      </c>
      <c r="Q92" s="575"/>
      <c r="R92" s="575"/>
      <c r="S92" s="575"/>
      <c r="T92" s="575"/>
      <c r="U92" s="575"/>
      <c r="V92" s="576"/>
      <c r="W92" s="37" t="s">
        <v>72</v>
      </c>
      <c r="X92" s="559">
        <f>IFERROR(X89/H89,"0")+IFERROR(X90/H90,"0")+IFERROR(X91/H91,"0")</f>
        <v>86.574074074074076</v>
      </c>
      <c r="Y92" s="559">
        <f>IFERROR(Y89/H89,"0")+IFERROR(Y90/H90,"0")+IFERROR(Y91/H91,"0")</f>
        <v>87</v>
      </c>
      <c r="Z92" s="559">
        <f>IFERROR(IF(Z89="",0,Z89),"0")+IFERROR(IF(Z90="",0,Z90),"0")+IFERROR(IF(Z91="",0,Z91),"0")</f>
        <v>1.4520599999999999</v>
      </c>
      <c r="AA92" s="560"/>
      <c r="AB92" s="560"/>
      <c r="AC92" s="560"/>
    </row>
    <row r="93" spans="1:68" x14ac:dyDescent="0.2">
      <c r="A93" s="562"/>
      <c r="B93" s="562"/>
      <c r="C93" s="562"/>
      <c r="D93" s="562"/>
      <c r="E93" s="562"/>
      <c r="F93" s="562"/>
      <c r="G93" s="562"/>
      <c r="H93" s="562"/>
      <c r="I93" s="562"/>
      <c r="J93" s="562"/>
      <c r="K93" s="562"/>
      <c r="L93" s="562"/>
      <c r="M93" s="562"/>
      <c r="N93" s="562"/>
      <c r="O93" s="580"/>
      <c r="P93" s="574" t="s">
        <v>71</v>
      </c>
      <c r="Q93" s="575"/>
      <c r="R93" s="575"/>
      <c r="S93" s="575"/>
      <c r="T93" s="575"/>
      <c r="U93" s="575"/>
      <c r="V93" s="576"/>
      <c r="W93" s="37" t="s">
        <v>69</v>
      </c>
      <c r="X93" s="559">
        <f>IFERROR(SUM(X89:X91),"0")</f>
        <v>809</v>
      </c>
      <c r="Y93" s="559">
        <f>IFERROR(SUM(Y89:Y91),"0")</f>
        <v>813.6</v>
      </c>
      <c r="Z93" s="37"/>
      <c r="AA93" s="560"/>
      <c r="AB93" s="560"/>
      <c r="AC93" s="560"/>
    </row>
    <row r="94" spans="1:68" ht="14.25" customHeight="1" x14ac:dyDescent="0.25">
      <c r="A94" s="561" t="s">
        <v>73</v>
      </c>
      <c r="B94" s="562"/>
      <c r="C94" s="562"/>
      <c r="D94" s="562"/>
      <c r="E94" s="562"/>
      <c r="F94" s="562"/>
      <c r="G94" s="562"/>
      <c r="H94" s="562"/>
      <c r="I94" s="562"/>
      <c r="J94" s="562"/>
      <c r="K94" s="562"/>
      <c r="L94" s="562"/>
      <c r="M94" s="562"/>
      <c r="N94" s="562"/>
      <c r="O94" s="562"/>
      <c r="P94" s="562"/>
      <c r="Q94" s="562"/>
      <c r="R94" s="562"/>
      <c r="S94" s="562"/>
      <c r="T94" s="562"/>
      <c r="U94" s="562"/>
      <c r="V94" s="562"/>
      <c r="W94" s="562"/>
      <c r="X94" s="562"/>
      <c r="Y94" s="562"/>
      <c r="Z94" s="562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3">
        <v>4607091386967</v>
      </c>
      <c r="E95" s="564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2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57">
        <v>228</v>
      </c>
      <c r="Y95" s="558">
        <f>IFERROR(IF(X95="",0,CEILING((X95/$H95),1)*$H95),"")</f>
        <v>234.89999999999998</v>
      </c>
      <c r="Z95" s="36">
        <f>IFERROR(IF(Y95=0,"",ROUNDUP(Y95/H95,0)*0.01898),"")</f>
        <v>0.55042000000000002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242.60888888888891</v>
      </c>
      <c r="BN95" s="64">
        <f>IFERROR(Y95*I95/H95,"0")</f>
        <v>249.95099999999999</v>
      </c>
      <c r="BO95" s="64">
        <f>IFERROR(1/J95*(X95/H95),"0")</f>
        <v>0.43981481481481483</v>
      </c>
      <c r="BP95" s="64">
        <f>IFERROR(1/J95*(Y95/H95),"0")</f>
        <v>0.453125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3">
        <v>4680115884953</v>
      </c>
      <c r="E96" s="564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3">
        <v>4607091385731</v>
      </c>
      <c r="E97" s="564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3">
        <v>4607091385731</v>
      </c>
      <c r="E98" s="564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57">
        <v>163</v>
      </c>
      <c r="Y98" s="558">
        <f>IFERROR(IF(X98="",0,CEILING((X98/$H98),1)*$H98),"")</f>
        <v>164.70000000000002</v>
      </c>
      <c r="Z98" s="36">
        <f>IFERROR(IF(Y98=0,"",ROUNDUP(Y98/H98,0)*0.00651),"")</f>
        <v>0.39711000000000002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178.21333333333331</v>
      </c>
      <c r="BN98" s="64">
        <f>IFERROR(Y98*I98/H98,"0")</f>
        <v>180.072</v>
      </c>
      <c r="BO98" s="64">
        <f>IFERROR(1/J98*(X98/H98),"0")</f>
        <v>0.33170533170533173</v>
      </c>
      <c r="BP98" s="64">
        <f>IFERROR(1/J98*(Y98/H98),"0")</f>
        <v>0.3351648351648352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3">
        <v>4680115880894</v>
      </c>
      <c r="E99" s="564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0"/>
      <c r="R99" s="570"/>
      <c r="S99" s="570"/>
      <c r="T99" s="571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80"/>
      <c r="P100" s="574" t="s">
        <v>71</v>
      </c>
      <c r="Q100" s="575"/>
      <c r="R100" s="575"/>
      <c r="S100" s="575"/>
      <c r="T100" s="575"/>
      <c r="U100" s="575"/>
      <c r="V100" s="576"/>
      <c r="W100" s="37" t="s">
        <v>72</v>
      </c>
      <c r="X100" s="559">
        <f>IFERROR(X95/H95,"0")+IFERROR(X96/H96,"0")+IFERROR(X97/H97,"0")+IFERROR(X98/H98,"0")+IFERROR(X99/H99,"0")</f>
        <v>88.518518518518519</v>
      </c>
      <c r="Y100" s="559">
        <f>IFERROR(Y95/H95,"0")+IFERROR(Y96/H96,"0")+IFERROR(Y97/H97,"0")+IFERROR(Y98/H98,"0")+IFERROR(Y99/H99,"0")</f>
        <v>90</v>
      </c>
      <c r="Z100" s="559">
        <f>IFERROR(IF(Z95="",0,Z95),"0")+IFERROR(IF(Z96="",0,Z96),"0")+IFERROR(IF(Z97="",0,Z97),"0")+IFERROR(IF(Z98="",0,Z98),"0")+IFERROR(IF(Z99="",0,Z99),"0")</f>
        <v>0.94752999999999998</v>
      </c>
      <c r="AA100" s="560"/>
      <c r="AB100" s="560"/>
      <c r="AC100" s="560"/>
    </row>
    <row r="101" spans="1:68" x14ac:dyDescent="0.2">
      <c r="A101" s="562"/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80"/>
      <c r="P101" s="574" t="s">
        <v>71</v>
      </c>
      <c r="Q101" s="575"/>
      <c r="R101" s="575"/>
      <c r="S101" s="575"/>
      <c r="T101" s="575"/>
      <c r="U101" s="575"/>
      <c r="V101" s="576"/>
      <c r="W101" s="37" t="s">
        <v>69</v>
      </c>
      <c r="X101" s="559">
        <f>IFERROR(SUM(X95:X99),"0")</f>
        <v>391</v>
      </c>
      <c r="Y101" s="559">
        <f>IFERROR(SUM(Y95:Y99),"0")</f>
        <v>399.6</v>
      </c>
      <c r="Z101" s="37"/>
      <c r="AA101" s="560"/>
      <c r="AB101" s="560"/>
      <c r="AC101" s="560"/>
    </row>
    <row r="102" spans="1:68" ht="16.5" customHeight="1" x14ac:dyDescent="0.25">
      <c r="A102" s="583" t="s">
        <v>198</v>
      </c>
      <c r="B102" s="562"/>
      <c r="C102" s="562"/>
      <c r="D102" s="562"/>
      <c r="E102" s="562"/>
      <c r="F102" s="562"/>
      <c r="G102" s="562"/>
      <c r="H102" s="562"/>
      <c r="I102" s="562"/>
      <c r="J102" s="562"/>
      <c r="K102" s="562"/>
      <c r="L102" s="562"/>
      <c r="M102" s="562"/>
      <c r="N102" s="562"/>
      <c r="O102" s="562"/>
      <c r="P102" s="562"/>
      <c r="Q102" s="562"/>
      <c r="R102" s="562"/>
      <c r="S102" s="562"/>
      <c r="T102" s="562"/>
      <c r="U102" s="562"/>
      <c r="V102" s="562"/>
      <c r="W102" s="562"/>
      <c r="X102" s="562"/>
      <c r="Y102" s="562"/>
      <c r="Z102" s="562"/>
      <c r="AA102" s="552"/>
      <c r="AB102" s="552"/>
      <c r="AC102" s="552"/>
    </row>
    <row r="103" spans="1:68" ht="14.25" customHeight="1" x14ac:dyDescent="0.25">
      <c r="A103" s="561" t="s">
        <v>102</v>
      </c>
      <c r="B103" s="562"/>
      <c r="C103" s="562"/>
      <c r="D103" s="562"/>
      <c r="E103" s="562"/>
      <c r="F103" s="562"/>
      <c r="G103" s="562"/>
      <c r="H103" s="562"/>
      <c r="I103" s="562"/>
      <c r="J103" s="562"/>
      <c r="K103" s="562"/>
      <c r="L103" s="562"/>
      <c r="M103" s="562"/>
      <c r="N103" s="562"/>
      <c r="O103" s="562"/>
      <c r="P103" s="562"/>
      <c r="Q103" s="562"/>
      <c r="R103" s="562"/>
      <c r="S103" s="562"/>
      <c r="T103" s="562"/>
      <c r="U103" s="562"/>
      <c r="V103" s="562"/>
      <c r="W103" s="562"/>
      <c r="X103" s="562"/>
      <c r="Y103" s="562"/>
      <c r="Z103" s="562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3">
        <v>4680115882133</v>
      </c>
      <c r="E104" s="564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0"/>
      <c r="R104" s="570"/>
      <c r="S104" s="570"/>
      <c r="T104" s="571"/>
      <c r="U104" s="34"/>
      <c r="V104" s="34"/>
      <c r="W104" s="35" t="s">
        <v>69</v>
      </c>
      <c r="X104" s="557">
        <v>483</v>
      </c>
      <c r="Y104" s="558">
        <f>IFERROR(IF(X104="",0,CEILING((X104/$H104),1)*$H104),"")</f>
        <v>486.00000000000006</v>
      </c>
      <c r="Z104" s="36">
        <f>IFERROR(IF(Y104=0,"",ROUNDUP(Y104/H104,0)*0.01898),"")</f>
        <v>0.85409999999999997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502.45416666666665</v>
      </c>
      <c r="BN104" s="64">
        <f>IFERROR(Y104*I104/H104,"0")</f>
        <v>505.57499999999999</v>
      </c>
      <c r="BO104" s="64">
        <f>IFERROR(1/J104*(X104/H104),"0")</f>
        <v>0.69878472222222221</v>
      </c>
      <c r="BP104" s="64">
        <f>IFERROR(1/J104*(Y104/H104),"0")</f>
        <v>0.703125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3">
        <v>4680115880269</v>
      </c>
      <c r="E105" s="564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0"/>
      <c r="R105" s="570"/>
      <c r="S105" s="570"/>
      <c r="T105" s="571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3">
        <v>4680115880429</v>
      </c>
      <c r="E106" s="564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57">
        <v>258</v>
      </c>
      <c r="Y106" s="558">
        <f>IFERROR(IF(X106="",0,CEILING((X106/$H106),1)*$H106),"")</f>
        <v>261</v>
      </c>
      <c r="Z106" s="36">
        <f>IFERROR(IF(Y106=0,"",ROUNDUP(Y106/H106,0)*0.00902),"")</f>
        <v>0.52316000000000007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270.04000000000002</v>
      </c>
      <c r="BN106" s="64">
        <f>IFERROR(Y106*I106/H106,"0")</f>
        <v>273.18</v>
      </c>
      <c r="BO106" s="64">
        <f>IFERROR(1/J106*(X106/H106),"0")</f>
        <v>0.43434343434343436</v>
      </c>
      <c r="BP106" s="64">
        <f>IFERROR(1/J106*(Y106/H106),"0")</f>
        <v>0.43939393939393939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3">
        <v>4680115881457</v>
      </c>
      <c r="E107" s="564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80"/>
      <c r="P108" s="574" t="s">
        <v>71</v>
      </c>
      <c r="Q108" s="575"/>
      <c r="R108" s="575"/>
      <c r="S108" s="575"/>
      <c r="T108" s="575"/>
      <c r="U108" s="575"/>
      <c r="V108" s="576"/>
      <c r="W108" s="37" t="s">
        <v>72</v>
      </c>
      <c r="X108" s="559">
        <f>IFERROR(X104/H104,"0")+IFERROR(X105/H105,"0")+IFERROR(X106/H106,"0")+IFERROR(X107/H107,"0")</f>
        <v>102.05555555555556</v>
      </c>
      <c r="Y108" s="559">
        <f>IFERROR(Y104/H104,"0")+IFERROR(Y105/H105,"0")+IFERROR(Y106/H106,"0")+IFERROR(Y107/H107,"0")</f>
        <v>103</v>
      </c>
      <c r="Z108" s="559">
        <f>IFERROR(IF(Z104="",0,Z104),"0")+IFERROR(IF(Z105="",0,Z105),"0")+IFERROR(IF(Z106="",0,Z106),"0")+IFERROR(IF(Z107="",0,Z107),"0")</f>
        <v>1.3772600000000002</v>
      </c>
      <c r="AA108" s="560"/>
      <c r="AB108" s="560"/>
      <c r="AC108" s="560"/>
    </row>
    <row r="109" spans="1:68" x14ac:dyDescent="0.2">
      <c r="A109" s="562"/>
      <c r="B109" s="562"/>
      <c r="C109" s="562"/>
      <c r="D109" s="562"/>
      <c r="E109" s="562"/>
      <c r="F109" s="562"/>
      <c r="G109" s="562"/>
      <c r="H109" s="562"/>
      <c r="I109" s="562"/>
      <c r="J109" s="562"/>
      <c r="K109" s="562"/>
      <c r="L109" s="562"/>
      <c r="M109" s="562"/>
      <c r="N109" s="562"/>
      <c r="O109" s="580"/>
      <c r="P109" s="574" t="s">
        <v>71</v>
      </c>
      <c r="Q109" s="575"/>
      <c r="R109" s="575"/>
      <c r="S109" s="575"/>
      <c r="T109" s="575"/>
      <c r="U109" s="575"/>
      <c r="V109" s="576"/>
      <c r="W109" s="37" t="s">
        <v>69</v>
      </c>
      <c r="X109" s="559">
        <f>IFERROR(SUM(X104:X107),"0")</f>
        <v>741</v>
      </c>
      <c r="Y109" s="559">
        <f>IFERROR(SUM(Y104:Y107),"0")</f>
        <v>747</v>
      </c>
      <c r="Z109" s="37"/>
      <c r="AA109" s="560"/>
      <c r="AB109" s="560"/>
      <c r="AC109" s="560"/>
    </row>
    <row r="110" spans="1:68" ht="14.25" customHeight="1" x14ac:dyDescent="0.25">
      <c r="A110" s="561" t="s">
        <v>134</v>
      </c>
      <c r="B110" s="562"/>
      <c r="C110" s="562"/>
      <c r="D110" s="562"/>
      <c r="E110" s="562"/>
      <c r="F110" s="562"/>
      <c r="G110" s="562"/>
      <c r="H110" s="562"/>
      <c r="I110" s="562"/>
      <c r="J110" s="562"/>
      <c r="K110" s="562"/>
      <c r="L110" s="56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3">
        <v>4680115881488</v>
      </c>
      <c r="E111" s="564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0"/>
      <c r="R111" s="570"/>
      <c r="S111" s="570"/>
      <c r="T111" s="571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3">
        <v>4680115882775</v>
      </c>
      <c r="E112" s="564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3">
        <v>4680115880658</v>
      </c>
      <c r="E113" s="564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57">
        <v>71</v>
      </c>
      <c r="Y113" s="558">
        <f>IFERROR(IF(X113="",0,CEILING((X113/$H113),1)*$H113),"")</f>
        <v>72</v>
      </c>
      <c r="Z113" s="36">
        <f>IFERROR(IF(Y113=0,"",ROUNDUP(Y113/H113,0)*0.00651),"")</f>
        <v>0.1953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76.325000000000003</v>
      </c>
      <c r="BN113" s="64">
        <f>IFERROR(Y113*I113/H113,"0")</f>
        <v>77.400000000000006</v>
      </c>
      <c r="BO113" s="64">
        <f>IFERROR(1/J113*(X113/H113),"0")</f>
        <v>0.16254578754578758</v>
      </c>
      <c r="BP113" s="64">
        <f>IFERROR(1/J113*(Y113/H113),"0")</f>
        <v>0.16483516483516486</v>
      </c>
    </row>
    <row r="114" spans="1:68" x14ac:dyDescent="0.2">
      <c r="A114" s="579"/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80"/>
      <c r="P114" s="574" t="s">
        <v>71</v>
      </c>
      <c r="Q114" s="575"/>
      <c r="R114" s="575"/>
      <c r="S114" s="575"/>
      <c r="T114" s="575"/>
      <c r="U114" s="575"/>
      <c r="V114" s="576"/>
      <c r="W114" s="37" t="s">
        <v>72</v>
      </c>
      <c r="X114" s="559">
        <f>IFERROR(X111/H111,"0")+IFERROR(X112/H112,"0")+IFERROR(X113/H113,"0")</f>
        <v>29.583333333333336</v>
      </c>
      <c r="Y114" s="559">
        <f>IFERROR(Y111/H111,"0")+IFERROR(Y112/H112,"0")+IFERROR(Y113/H113,"0")</f>
        <v>30</v>
      </c>
      <c r="Z114" s="559">
        <f>IFERROR(IF(Z111="",0,Z111),"0")+IFERROR(IF(Z112="",0,Z112),"0")+IFERROR(IF(Z113="",0,Z113),"0")</f>
        <v>0.1953</v>
      </c>
      <c r="AA114" s="560"/>
      <c r="AB114" s="560"/>
      <c r="AC114" s="560"/>
    </row>
    <row r="115" spans="1:68" x14ac:dyDescent="0.2">
      <c r="A115" s="562"/>
      <c r="B115" s="562"/>
      <c r="C115" s="562"/>
      <c r="D115" s="562"/>
      <c r="E115" s="562"/>
      <c r="F115" s="562"/>
      <c r="G115" s="562"/>
      <c r="H115" s="562"/>
      <c r="I115" s="562"/>
      <c r="J115" s="562"/>
      <c r="K115" s="562"/>
      <c r="L115" s="562"/>
      <c r="M115" s="562"/>
      <c r="N115" s="562"/>
      <c r="O115" s="580"/>
      <c r="P115" s="574" t="s">
        <v>71</v>
      </c>
      <c r="Q115" s="575"/>
      <c r="R115" s="575"/>
      <c r="S115" s="575"/>
      <c r="T115" s="575"/>
      <c r="U115" s="575"/>
      <c r="V115" s="576"/>
      <c r="W115" s="37" t="s">
        <v>69</v>
      </c>
      <c r="X115" s="559">
        <f>IFERROR(SUM(X111:X113),"0")</f>
        <v>71</v>
      </c>
      <c r="Y115" s="559">
        <f>IFERROR(SUM(Y111:Y113),"0")</f>
        <v>72</v>
      </c>
      <c r="Z115" s="37"/>
      <c r="AA115" s="560"/>
      <c r="AB115" s="560"/>
      <c r="AC115" s="560"/>
    </row>
    <row r="116" spans="1:68" ht="14.25" customHeight="1" x14ac:dyDescent="0.25">
      <c r="A116" s="561" t="s">
        <v>73</v>
      </c>
      <c r="B116" s="562"/>
      <c r="C116" s="562"/>
      <c r="D116" s="562"/>
      <c r="E116" s="562"/>
      <c r="F116" s="562"/>
      <c r="G116" s="562"/>
      <c r="H116" s="562"/>
      <c r="I116" s="562"/>
      <c r="J116" s="562"/>
      <c r="K116" s="562"/>
      <c r="L116" s="562"/>
      <c r="M116" s="562"/>
      <c r="N116" s="562"/>
      <c r="O116" s="562"/>
      <c r="P116" s="562"/>
      <c r="Q116" s="562"/>
      <c r="R116" s="562"/>
      <c r="S116" s="562"/>
      <c r="T116" s="562"/>
      <c r="U116" s="562"/>
      <c r="V116" s="562"/>
      <c r="W116" s="562"/>
      <c r="X116" s="562"/>
      <c r="Y116" s="562"/>
      <c r="Z116" s="562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3">
        <v>4607091385168</v>
      </c>
      <c r="E117" s="564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0"/>
      <c r="R117" s="570"/>
      <c r="S117" s="570"/>
      <c r="T117" s="571"/>
      <c r="U117" s="34"/>
      <c r="V117" s="34"/>
      <c r="W117" s="35" t="s">
        <v>69</v>
      </c>
      <c r="X117" s="557">
        <v>270</v>
      </c>
      <c r="Y117" s="558">
        <f>IFERROR(IF(X117="",0,CEILING((X117/$H117),1)*$H117),"")</f>
        <v>275.39999999999998</v>
      </c>
      <c r="Z117" s="36">
        <f>IFERROR(IF(Y117=0,"",ROUNDUP(Y117/H117,0)*0.01898),"")</f>
        <v>0.64532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287.09999999999997</v>
      </c>
      <c r="BN117" s="64">
        <f>IFERROR(Y117*I117/H117,"0")</f>
        <v>292.84199999999993</v>
      </c>
      <c r="BO117" s="64">
        <f>IFERROR(1/J117*(X117/H117),"0")</f>
        <v>0.52083333333333337</v>
      </c>
      <c r="BP117" s="64">
        <f>IFERROR(1/J117*(Y117/H117),"0")</f>
        <v>0.53125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3">
        <v>4607091383256</v>
      </c>
      <c r="E118" s="564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3">
        <v>4607091385748</v>
      </c>
      <c r="E119" s="564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57">
        <v>341</v>
      </c>
      <c r="Y119" s="558">
        <f>IFERROR(IF(X119="",0,CEILING((X119/$H119),1)*$H119),"")</f>
        <v>342.90000000000003</v>
      </c>
      <c r="Z119" s="36">
        <f>IFERROR(IF(Y119=0,"",ROUNDUP(Y119/H119,0)*0.00651),"")</f>
        <v>0.82677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372.8266666666666</v>
      </c>
      <c r="BN119" s="64">
        <f>IFERROR(Y119*I119/H119,"0")</f>
        <v>374.904</v>
      </c>
      <c r="BO119" s="64">
        <f>IFERROR(1/J119*(X119/H119),"0")</f>
        <v>0.69393569393569399</v>
      </c>
      <c r="BP119" s="64">
        <f>IFERROR(1/J119*(Y119/H119),"0")</f>
        <v>0.69780219780219788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3">
        <v>4680115884533</v>
      </c>
      <c r="E120" s="564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80"/>
      <c r="P121" s="574" t="s">
        <v>71</v>
      </c>
      <c r="Q121" s="575"/>
      <c r="R121" s="575"/>
      <c r="S121" s="575"/>
      <c r="T121" s="575"/>
      <c r="U121" s="575"/>
      <c r="V121" s="576"/>
      <c r="W121" s="37" t="s">
        <v>72</v>
      </c>
      <c r="X121" s="559">
        <f>IFERROR(X117/H117,"0")+IFERROR(X118/H118,"0")+IFERROR(X119/H119,"0")+IFERROR(X120/H120,"0")</f>
        <v>159.62962962962962</v>
      </c>
      <c r="Y121" s="559">
        <f>IFERROR(Y117/H117,"0")+IFERROR(Y118/H118,"0")+IFERROR(Y119/H119,"0")+IFERROR(Y120/H120,"0")</f>
        <v>161</v>
      </c>
      <c r="Z121" s="559">
        <f>IFERROR(IF(Z117="",0,Z117),"0")+IFERROR(IF(Z118="",0,Z118),"0")+IFERROR(IF(Z119="",0,Z119),"0")+IFERROR(IF(Z120="",0,Z120),"0")</f>
        <v>1.4720900000000001</v>
      </c>
      <c r="AA121" s="560"/>
      <c r="AB121" s="560"/>
      <c r="AC121" s="560"/>
    </row>
    <row r="122" spans="1:68" x14ac:dyDescent="0.2">
      <c r="A122" s="562"/>
      <c r="B122" s="562"/>
      <c r="C122" s="562"/>
      <c r="D122" s="562"/>
      <c r="E122" s="562"/>
      <c r="F122" s="562"/>
      <c r="G122" s="562"/>
      <c r="H122" s="562"/>
      <c r="I122" s="562"/>
      <c r="J122" s="562"/>
      <c r="K122" s="562"/>
      <c r="L122" s="562"/>
      <c r="M122" s="562"/>
      <c r="N122" s="562"/>
      <c r="O122" s="580"/>
      <c r="P122" s="574" t="s">
        <v>71</v>
      </c>
      <c r="Q122" s="575"/>
      <c r="R122" s="575"/>
      <c r="S122" s="575"/>
      <c r="T122" s="575"/>
      <c r="U122" s="575"/>
      <c r="V122" s="576"/>
      <c r="W122" s="37" t="s">
        <v>69</v>
      </c>
      <c r="X122" s="559">
        <f>IFERROR(SUM(X117:X120),"0")</f>
        <v>611</v>
      </c>
      <c r="Y122" s="559">
        <f>IFERROR(SUM(Y117:Y120),"0")</f>
        <v>618.29999999999995</v>
      </c>
      <c r="Z122" s="37"/>
      <c r="AA122" s="560"/>
      <c r="AB122" s="560"/>
      <c r="AC122" s="560"/>
    </row>
    <row r="123" spans="1:68" ht="14.25" customHeight="1" x14ac:dyDescent="0.25">
      <c r="A123" s="561" t="s">
        <v>169</v>
      </c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2"/>
      <c r="P123" s="562"/>
      <c r="Q123" s="562"/>
      <c r="R123" s="562"/>
      <c r="S123" s="562"/>
      <c r="T123" s="562"/>
      <c r="U123" s="562"/>
      <c r="V123" s="562"/>
      <c r="W123" s="562"/>
      <c r="X123" s="562"/>
      <c r="Y123" s="562"/>
      <c r="Z123" s="562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3">
        <v>4680115882652</v>
      </c>
      <c r="E124" s="564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6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0"/>
      <c r="R124" s="570"/>
      <c r="S124" s="570"/>
      <c r="T124" s="571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3">
        <v>4680115880238</v>
      </c>
      <c r="E125" s="564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7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9"/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80"/>
      <c r="P126" s="574" t="s">
        <v>71</v>
      </c>
      <c r="Q126" s="575"/>
      <c r="R126" s="575"/>
      <c r="S126" s="575"/>
      <c r="T126" s="575"/>
      <c r="U126" s="575"/>
      <c r="V126" s="576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2"/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80"/>
      <c r="P127" s="574" t="s">
        <v>71</v>
      </c>
      <c r="Q127" s="575"/>
      <c r="R127" s="575"/>
      <c r="S127" s="575"/>
      <c r="T127" s="575"/>
      <c r="U127" s="575"/>
      <c r="V127" s="576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3" t="s">
        <v>231</v>
      </c>
      <c r="B128" s="562"/>
      <c r="C128" s="562"/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562"/>
      <c r="S128" s="562"/>
      <c r="T128" s="562"/>
      <c r="U128" s="562"/>
      <c r="V128" s="562"/>
      <c r="W128" s="562"/>
      <c r="X128" s="562"/>
      <c r="Y128" s="562"/>
      <c r="Z128" s="562"/>
      <c r="AA128" s="552"/>
      <c r="AB128" s="552"/>
      <c r="AC128" s="552"/>
    </row>
    <row r="129" spans="1:68" ht="14.25" customHeight="1" x14ac:dyDescent="0.25">
      <c r="A129" s="561" t="s">
        <v>102</v>
      </c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3">
        <v>4680115882577</v>
      </c>
      <c r="E130" s="564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0"/>
      <c r="R130" s="570"/>
      <c r="S130" s="570"/>
      <c r="T130" s="571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3">
        <v>4680115882577</v>
      </c>
      <c r="E131" s="564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0"/>
      <c r="R131" s="570"/>
      <c r="S131" s="570"/>
      <c r="T131" s="571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9"/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80"/>
      <c r="P132" s="574" t="s">
        <v>71</v>
      </c>
      <c r="Q132" s="575"/>
      <c r="R132" s="575"/>
      <c r="S132" s="575"/>
      <c r="T132" s="575"/>
      <c r="U132" s="575"/>
      <c r="V132" s="576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2"/>
      <c r="B133" s="562"/>
      <c r="C133" s="562"/>
      <c r="D133" s="562"/>
      <c r="E133" s="562"/>
      <c r="F133" s="562"/>
      <c r="G133" s="562"/>
      <c r="H133" s="562"/>
      <c r="I133" s="562"/>
      <c r="J133" s="562"/>
      <c r="K133" s="562"/>
      <c r="L133" s="562"/>
      <c r="M133" s="562"/>
      <c r="N133" s="562"/>
      <c r="O133" s="580"/>
      <c r="P133" s="574" t="s">
        <v>71</v>
      </c>
      <c r="Q133" s="575"/>
      <c r="R133" s="575"/>
      <c r="S133" s="575"/>
      <c r="T133" s="575"/>
      <c r="U133" s="575"/>
      <c r="V133" s="576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61" t="s">
        <v>63</v>
      </c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2"/>
      <c r="R134" s="562"/>
      <c r="S134" s="562"/>
      <c r="T134" s="562"/>
      <c r="U134" s="562"/>
      <c r="V134" s="562"/>
      <c r="W134" s="562"/>
      <c r="X134" s="562"/>
      <c r="Y134" s="562"/>
      <c r="Z134" s="562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3">
        <v>4680115883444</v>
      </c>
      <c r="E135" s="564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0"/>
      <c r="R135" s="570"/>
      <c r="S135" s="570"/>
      <c r="T135" s="571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3">
        <v>4680115883444</v>
      </c>
      <c r="E136" s="564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0"/>
      <c r="R136" s="570"/>
      <c r="S136" s="570"/>
      <c r="T136" s="571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80"/>
      <c r="P137" s="574" t="s">
        <v>71</v>
      </c>
      <c r="Q137" s="575"/>
      <c r="R137" s="575"/>
      <c r="S137" s="575"/>
      <c r="T137" s="575"/>
      <c r="U137" s="575"/>
      <c r="V137" s="576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2"/>
      <c r="B138" s="562"/>
      <c r="C138" s="562"/>
      <c r="D138" s="562"/>
      <c r="E138" s="562"/>
      <c r="F138" s="562"/>
      <c r="G138" s="562"/>
      <c r="H138" s="562"/>
      <c r="I138" s="562"/>
      <c r="J138" s="562"/>
      <c r="K138" s="562"/>
      <c r="L138" s="562"/>
      <c r="M138" s="562"/>
      <c r="N138" s="562"/>
      <c r="O138" s="580"/>
      <c r="P138" s="574" t="s">
        <v>71</v>
      </c>
      <c r="Q138" s="575"/>
      <c r="R138" s="575"/>
      <c r="S138" s="575"/>
      <c r="T138" s="575"/>
      <c r="U138" s="575"/>
      <c r="V138" s="576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61" t="s">
        <v>73</v>
      </c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3">
        <v>4680115882584</v>
      </c>
      <c r="E140" s="564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0"/>
      <c r="R140" s="570"/>
      <c r="S140" s="570"/>
      <c r="T140" s="571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3">
        <v>4680115882584</v>
      </c>
      <c r="E141" s="564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0"/>
      <c r="R141" s="570"/>
      <c r="S141" s="570"/>
      <c r="T141" s="571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9"/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80"/>
      <c r="P142" s="574" t="s">
        <v>71</v>
      </c>
      <c r="Q142" s="575"/>
      <c r="R142" s="575"/>
      <c r="S142" s="575"/>
      <c r="T142" s="575"/>
      <c r="U142" s="575"/>
      <c r="V142" s="576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2"/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80"/>
      <c r="P143" s="574" t="s">
        <v>71</v>
      </c>
      <c r="Q143" s="575"/>
      <c r="R143" s="575"/>
      <c r="S143" s="575"/>
      <c r="T143" s="575"/>
      <c r="U143" s="575"/>
      <c r="V143" s="576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3" t="s">
        <v>100</v>
      </c>
      <c r="B144" s="562"/>
      <c r="C144" s="562"/>
      <c r="D144" s="562"/>
      <c r="E144" s="562"/>
      <c r="F144" s="562"/>
      <c r="G144" s="562"/>
      <c r="H144" s="562"/>
      <c r="I144" s="562"/>
      <c r="J144" s="562"/>
      <c r="K144" s="562"/>
      <c r="L144" s="562"/>
      <c r="M144" s="562"/>
      <c r="N144" s="562"/>
      <c r="O144" s="562"/>
      <c r="P144" s="562"/>
      <c r="Q144" s="562"/>
      <c r="R144" s="562"/>
      <c r="S144" s="562"/>
      <c r="T144" s="562"/>
      <c r="U144" s="562"/>
      <c r="V144" s="562"/>
      <c r="W144" s="562"/>
      <c r="X144" s="562"/>
      <c r="Y144" s="562"/>
      <c r="Z144" s="562"/>
      <c r="AA144" s="552"/>
      <c r="AB144" s="552"/>
      <c r="AC144" s="552"/>
    </row>
    <row r="145" spans="1:68" ht="14.25" customHeight="1" x14ac:dyDescent="0.25">
      <c r="A145" s="561" t="s">
        <v>102</v>
      </c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2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3">
        <v>4607091384604</v>
      </c>
      <c r="E146" s="564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0"/>
      <c r="R146" s="570"/>
      <c r="S146" s="570"/>
      <c r="T146" s="571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9"/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80"/>
      <c r="P147" s="574" t="s">
        <v>71</v>
      </c>
      <c r="Q147" s="575"/>
      <c r="R147" s="575"/>
      <c r="S147" s="575"/>
      <c r="T147" s="575"/>
      <c r="U147" s="575"/>
      <c r="V147" s="576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2"/>
      <c r="B148" s="562"/>
      <c r="C148" s="562"/>
      <c r="D148" s="562"/>
      <c r="E148" s="562"/>
      <c r="F148" s="562"/>
      <c r="G148" s="562"/>
      <c r="H148" s="562"/>
      <c r="I148" s="562"/>
      <c r="J148" s="562"/>
      <c r="K148" s="562"/>
      <c r="L148" s="562"/>
      <c r="M148" s="562"/>
      <c r="N148" s="562"/>
      <c r="O148" s="580"/>
      <c r="P148" s="574" t="s">
        <v>71</v>
      </c>
      <c r="Q148" s="575"/>
      <c r="R148" s="575"/>
      <c r="S148" s="575"/>
      <c r="T148" s="575"/>
      <c r="U148" s="575"/>
      <c r="V148" s="576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61" t="s">
        <v>63</v>
      </c>
      <c r="B149" s="562"/>
      <c r="C149" s="562"/>
      <c r="D149" s="562"/>
      <c r="E149" s="562"/>
      <c r="F149" s="562"/>
      <c r="G149" s="562"/>
      <c r="H149" s="562"/>
      <c r="I149" s="562"/>
      <c r="J149" s="562"/>
      <c r="K149" s="562"/>
      <c r="L149" s="562"/>
      <c r="M149" s="562"/>
      <c r="N149" s="562"/>
      <c r="O149" s="562"/>
      <c r="P149" s="562"/>
      <c r="Q149" s="562"/>
      <c r="R149" s="562"/>
      <c r="S149" s="562"/>
      <c r="T149" s="562"/>
      <c r="U149" s="562"/>
      <c r="V149" s="562"/>
      <c r="W149" s="562"/>
      <c r="X149" s="562"/>
      <c r="Y149" s="562"/>
      <c r="Z149" s="562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3">
        <v>4607091387667</v>
      </c>
      <c r="E150" s="564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0"/>
      <c r="R150" s="570"/>
      <c r="S150" s="570"/>
      <c r="T150" s="571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3">
        <v>4607091387636</v>
      </c>
      <c r="E151" s="564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0"/>
      <c r="R151" s="570"/>
      <c r="S151" s="570"/>
      <c r="T151" s="571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3">
        <v>4607091382426</v>
      </c>
      <c r="E152" s="564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0"/>
      <c r="R152" s="570"/>
      <c r="S152" s="570"/>
      <c r="T152" s="571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9"/>
      <c r="B153" s="562"/>
      <c r="C153" s="562"/>
      <c r="D153" s="562"/>
      <c r="E153" s="562"/>
      <c r="F153" s="562"/>
      <c r="G153" s="562"/>
      <c r="H153" s="562"/>
      <c r="I153" s="562"/>
      <c r="J153" s="562"/>
      <c r="K153" s="562"/>
      <c r="L153" s="562"/>
      <c r="M153" s="562"/>
      <c r="N153" s="562"/>
      <c r="O153" s="580"/>
      <c r="P153" s="574" t="s">
        <v>71</v>
      </c>
      <c r="Q153" s="575"/>
      <c r="R153" s="575"/>
      <c r="S153" s="575"/>
      <c r="T153" s="575"/>
      <c r="U153" s="575"/>
      <c r="V153" s="576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2"/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80"/>
      <c r="P154" s="574" t="s">
        <v>71</v>
      </c>
      <c r="Q154" s="575"/>
      <c r="R154" s="575"/>
      <c r="S154" s="575"/>
      <c r="T154" s="575"/>
      <c r="U154" s="575"/>
      <c r="V154" s="576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62" t="s">
        <v>255</v>
      </c>
      <c r="B155" s="663"/>
      <c r="C155" s="663"/>
      <c r="D155" s="663"/>
      <c r="E155" s="663"/>
      <c r="F155" s="663"/>
      <c r="G155" s="663"/>
      <c r="H155" s="663"/>
      <c r="I155" s="663"/>
      <c r="J155" s="663"/>
      <c r="K155" s="663"/>
      <c r="L155" s="663"/>
      <c r="M155" s="663"/>
      <c r="N155" s="663"/>
      <c r="O155" s="663"/>
      <c r="P155" s="663"/>
      <c r="Q155" s="663"/>
      <c r="R155" s="663"/>
      <c r="S155" s="663"/>
      <c r="T155" s="663"/>
      <c r="U155" s="663"/>
      <c r="V155" s="663"/>
      <c r="W155" s="663"/>
      <c r="X155" s="663"/>
      <c r="Y155" s="663"/>
      <c r="Z155" s="663"/>
      <c r="AA155" s="48"/>
      <c r="AB155" s="48"/>
      <c r="AC155" s="48"/>
    </row>
    <row r="156" spans="1:68" ht="16.5" customHeight="1" x14ac:dyDescent="0.25">
      <c r="A156" s="583" t="s">
        <v>256</v>
      </c>
      <c r="B156" s="562"/>
      <c r="C156" s="562"/>
      <c r="D156" s="562"/>
      <c r="E156" s="562"/>
      <c r="F156" s="562"/>
      <c r="G156" s="562"/>
      <c r="H156" s="562"/>
      <c r="I156" s="562"/>
      <c r="J156" s="562"/>
      <c r="K156" s="562"/>
      <c r="L156" s="562"/>
      <c r="M156" s="562"/>
      <c r="N156" s="562"/>
      <c r="O156" s="562"/>
      <c r="P156" s="562"/>
      <c r="Q156" s="562"/>
      <c r="R156" s="562"/>
      <c r="S156" s="562"/>
      <c r="T156" s="562"/>
      <c r="U156" s="562"/>
      <c r="V156" s="562"/>
      <c r="W156" s="562"/>
      <c r="X156" s="562"/>
      <c r="Y156" s="562"/>
      <c r="Z156" s="562"/>
      <c r="AA156" s="552"/>
      <c r="AB156" s="552"/>
      <c r="AC156" s="552"/>
    </row>
    <row r="157" spans="1:68" ht="14.25" customHeight="1" x14ac:dyDescent="0.25">
      <c r="A157" s="561" t="s">
        <v>134</v>
      </c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2"/>
      <c r="P157" s="562"/>
      <c r="Q157" s="562"/>
      <c r="R157" s="562"/>
      <c r="S157" s="562"/>
      <c r="T157" s="562"/>
      <c r="U157" s="562"/>
      <c r="V157" s="562"/>
      <c r="W157" s="562"/>
      <c r="X157" s="562"/>
      <c r="Y157" s="562"/>
      <c r="Z157" s="562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3">
        <v>4680115886223</v>
      </c>
      <c r="E158" s="564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0"/>
      <c r="R158" s="570"/>
      <c r="S158" s="570"/>
      <c r="T158" s="571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9"/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80"/>
      <c r="P159" s="574" t="s">
        <v>71</v>
      </c>
      <c r="Q159" s="575"/>
      <c r="R159" s="575"/>
      <c r="S159" s="575"/>
      <c r="T159" s="575"/>
      <c r="U159" s="575"/>
      <c r="V159" s="576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2"/>
      <c r="B160" s="562"/>
      <c r="C160" s="562"/>
      <c r="D160" s="562"/>
      <c r="E160" s="562"/>
      <c r="F160" s="562"/>
      <c r="G160" s="562"/>
      <c r="H160" s="562"/>
      <c r="I160" s="562"/>
      <c r="J160" s="562"/>
      <c r="K160" s="562"/>
      <c r="L160" s="562"/>
      <c r="M160" s="562"/>
      <c r="N160" s="562"/>
      <c r="O160" s="580"/>
      <c r="P160" s="574" t="s">
        <v>71</v>
      </c>
      <c r="Q160" s="575"/>
      <c r="R160" s="575"/>
      <c r="S160" s="575"/>
      <c r="T160" s="575"/>
      <c r="U160" s="575"/>
      <c r="V160" s="576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61" t="s">
        <v>63</v>
      </c>
      <c r="B161" s="562"/>
      <c r="C161" s="562"/>
      <c r="D161" s="562"/>
      <c r="E161" s="562"/>
      <c r="F161" s="562"/>
      <c r="G161" s="562"/>
      <c r="H161" s="562"/>
      <c r="I161" s="562"/>
      <c r="J161" s="562"/>
      <c r="K161" s="562"/>
      <c r="L161" s="562"/>
      <c r="M161" s="562"/>
      <c r="N161" s="562"/>
      <c r="O161" s="562"/>
      <c r="P161" s="562"/>
      <c r="Q161" s="562"/>
      <c r="R161" s="562"/>
      <c r="S161" s="562"/>
      <c r="T161" s="562"/>
      <c r="U161" s="562"/>
      <c r="V161" s="562"/>
      <c r="W161" s="562"/>
      <c r="X161" s="562"/>
      <c r="Y161" s="562"/>
      <c r="Z161" s="562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3">
        <v>4680115880993</v>
      </c>
      <c r="E162" s="564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0"/>
      <c r="R162" s="570"/>
      <c r="S162" s="570"/>
      <c r="T162" s="571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3">
        <v>4680115881761</v>
      </c>
      <c r="E163" s="564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0"/>
      <c r="R163" s="570"/>
      <c r="S163" s="570"/>
      <c r="T163" s="571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3">
        <v>4680115881563</v>
      </c>
      <c r="E164" s="564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57">
        <v>20</v>
      </c>
      <c r="Y164" s="558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21</v>
      </c>
      <c r="BN164" s="64">
        <f t="shared" si="18"/>
        <v>22.049999999999997</v>
      </c>
      <c r="BO164" s="64">
        <f t="shared" si="19"/>
        <v>3.6075036075036072E-2</v>
      </c>
      <c r="BP164" s="64">
        <f t="shared" si="20"/>
        <v>3.787878787878788E-2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3">
        <v>4680115880986</v>
      </c>
      <c r="E165" s="564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0"/>
      <c r="R165" s="570"/>
      <c r="S165" s="570"/>
      <c r="T165" s="571"/>
      <c r="U165" s="34"/>
      <c r="V165" s="34"/>
      <c r="W165" s="35" t="s">
        <v>69</v>
      </c>
      <c r="X165" s="557">
        <v>116</v>
      </c>
      <c r="Y165" s="558">
        <f t="shared" si="16"/>
        <v>117.60000000000001</v>
      </c>
      <c r="Z165" s="36">
        <f>IFERROR(IF(Y165=0,"",ROUNDUP(Y165/H165,0)*0.00502),"")</f>
        <v>0.28112000000000004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123.18095238095238</v>
      </c>
      <c r="BN165" s="64">
        <f t="shared" si="18"/>
        <v>124.88</v>
      </c>
      <c r="BO165" s="64">
        <f t="shared" si="19"/>
        <v>0.23606023606023607</v>
      </c>
      <c r="BP165" s="64">
        <f t="shared" si="20"/>
        <v>0.23931623931623935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3">
        <v>4680115881785</v>
      </c>
      <c r="E166" s="564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0"/>
      <c r="R166" s="570"/>
      <c r="S166" s="570"/>
      <c r="T166" s="571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3">
        <v>4680115886537</v>
      </c>
      <c r="E167" s="564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0"/>
      <c r="R167" s="570"/>
      <c r="S167" s="570"/>
      <c r="T167" s="571"/>
      <c r="U167" s="34"/>
      <c r="V167" s="34"/>
      <c r="W167" s="35" t="s">
        <v>69</v>
      </c>
      <c r="X167" s="557">
        <v>61</v>
      </c>
      <c r="Y167" s="558">
        <f t="shared" si="16"/>
        <v>61.2</v>
      </c>
      <c r="Z167" s="36">
        <f>IFERROR(IF(Y167=0,"",ROUNDUP(Y167/H167,0)*0.00502),"")</f>
        <v>0.17068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65.405555555555551</v>
      </c>
      <c r="BN167" s="64">
        <f t="shared" si="18"/>
        <v>65.62</v>
      </c>
      <c r="BO167" s="64">
        <f t="shared" si="19"/>
        <v>0.14482431149097816</v>
      </c>
      <c r="BP167" s="64">
        <f t="shared" si="20"/>
        <v>0.14529914529914531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3">
        <v>4680115881679</v>
      </c>
      <c r="E168" s="564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0"/>
      <c r="R168" s="570"/>
      <c r="S168" s="570"/>
      <c r="T168" s="571"/>
      <c r="U168" s="34"/>
      <c r="V168" s="34"/>
      <c r="W168" s="35" t="s">
        <v>69</v>
      </c>
      <c r="X168" s="557">
        <v>217</v>
      </c>
      <c r="Y168" s="558">
        <f t="shared" si="16"/>
        <v>218.4</v>
      </c>
      <c r="Z168" s="36">
        <f>IFERROR(IF(Y168=0,"",ROUNDUP(Y168/H168,0)*0.00502),"")</f>
        <v>0.52207999999999999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227.33333333333334</v>
      </c>
      <c r="BN168" s="64">
        <f t="shared" si="18"/>
        <v>228.80000000000004</v>
      </c>
      <c r="BO168" s="64">
        <f t="shared" si="19"/>
        <v>0.44159544159544162</v>
      </c>
      <c r="BP168" s="64">
        <f t="shared" si="20"/>
        <v>0.44444444444444448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3">
        <v>4680115880191</v>
      </c>
      <c r="E169" s="564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0"/>
      <c r="R169" s="570"/>
      <c r="S169" s="570"/>
      <c r="T169" s="571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3">
        <v>4680115883963</v>
      </c>
      <c r="E170" s="564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80"/>
      <c r="P171" s="574" t="s">
        <v>71</v>
      </c>
      <c r="Q171" s="575"/>
      <c r="R171" s="575"/>
      <c r="S171" s="575"/>
      <c r="T171" s="575"/>
      <c r="U171" s="575"/>
      <c r="V171" s="576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197.22222222222223</v>
      </c>
      <c r="Y171" s="559">
        <f>IFERROR(Y162/H162,"0")+IFERROR(Y163/H163,"0")+IFERROR(Y164/H164,"0")+IFERROR(Y165/H165,"0")+IFERROR(Y166/H166,"0")+IFERROR(Y167/H167,"0")+IFERROR(Y168/H168,"0")+IFERROR(Y169/H169,"0")+IFERROR(Y170/H170,"0")</f>
        <v>199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1.01898</v>
      </c>
      <c r="AA171" s="560"/>
      <c r="AB171" s="560"/>
      <c r="AC171" s="560"/>
    </row>
    <row r="172" spans="1:68" x14ac:dyDescent="0.2">
      <c r="A172" s="562"/>
      <c r="B172" s="562"/>
      <c r="C172" s="562"/>
      <c r="D172" s="562"/>
      <c r="E172" s="562"/>
      <c r="F172" s="562"/>
      <c r="G172" s="562"/>
      <c r="H172" s="562"/>
      <c r="I172" s="562"/>
      <c r="J172" s="562"/>
      <c r="K172" s="562"/>
      <c r="L172" s="562"/>
      <c r="M172" s="562"/>
      <c r="N172" s="562"/>
      <c r="O172" s="580"/>
      <c r="P172" s="574" t="s">
        <v>71</v>
      </c>
      <c r="Q172" s="575"/>
      <c r="R172" s="575"/>
      <c r="S172" s="575"/>
      <c r="T172" s="575"/>
      <c r="U172" s="575"/>
      <c r="V172" s="576"/>
      <c r="W172" s="37" t="s">
        <v>69</v>
      </c>
      <c r="X172" s="559">
        <f>IFERROR(SUM(X162:X170),"0")</f>
        <v>414</v>
      </c>
      <c r="Y172" s="559">
        <f>IFERROR(SUM(Y162:Y170),"0")</f>
        <v>418.20000000000005</v>
      </c>
      <c r="Z172" s="37"/>
      <c r="AA172" s="560"/>
      <c r="AB172" s="560"/>
      <c r="AC172" s="560"/>
    </row>
    <row r="173" spans="1:68" ht="14.25" customHeight="1" x14ac:dyDescent="0.25">
      <c r="A173" s="561" t="s">
        <v>94</v>
      </c>
      <c r="B173" s="562"/>
      <c r="C173" s="562"/>
      <c r="D173" s="562"/>
      <c r="E173" s="562"/>
      <c r="F173" s="562"/>
      <c r="G173" s="562"/>
      <c r="H173" s="562"/>
      <c r="I173" s="562"/>
      <c r="J173" s="562"/>
      <c r="K173" s="562"/>
      <c r="L173" s="562"/>
      <c r="M173" s="562"/>
      <c r="N173" s="562"/>
      <c r="O173" s="562"/>
      <c r="P173" s="562"/>
      <c r="Q173" s="562"/>
      <c r="R173" s="562"/>
      <c r="S173" s="562"/>
      <c r="T173" s="562"/>
      <c r="U173" s="562"/>
      <c r="V173" s="562"/>
      <c r="W173" s="562"/>
      <c r="X173" s="562"/>
      <c r="Y173" s="562"/>
      <c r="Z173" s="562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3">
        <v>4680115886780</v>
      </c>
      <c r="E174" s="564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5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0"/>
      <c r="R174" s="570"/>
      <c r="S174" s="570"/>
      <c r="T174" s="571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3">
        <v>4680115886742</v>
      </c>
      <c r="E175" s="564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0"/>
      <c r="R175" s="570"/>
      <c r="S175" s="570"/>
      <c r="T175" s="571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3">
        <v>4680115886766</v>
      </c>
      <c r="E176" s="564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9"/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80"/>
      <c r="P177" s="574" t="s">
        <v>71</v>
      </c>
      <c r="Q177" s="575"/>
      <c r="R177" s="575"/>
      <c r="S177" s="575"/>
      <c r="T177" s="575"/>
      <c r="U177" s="575"/>
      <c r="V177" s="576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2"/>
      <c r="B178" s="562"/>
      <c r="C178" s="562"/>
      <c r="D178" s="562"/>
      <c r="E178" s="562"/>
      <c r="F178" s="562"/>
      <c r="G178" s="562"/>
      <c r="H178" s="562"/>
      <c r="I178" s="562"/>
      <c r="J178" s="562"/>
      <c r="K178" s="562"/>
      <c r="L178" s="562"/>
      <c r="M178" s="562"/>
      <c r="N178" s="562"/>
      <c r="O178" s="580"/>
      <c r="P178" s="574" t="s">
        <v>71</v>
      </c>
      <c r="Q178" s="575"/>
      <c r="R178" s="575"/>
      <c r="S178" s="575"/>
      <c r="T178" s="575"/>
      <c r="U178" s="575"/>
      <c r="V178" s="576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61" t="s">
        <v>293</v>
      </c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2"/>
      <c r="P179" s="562"/>
      <c r="Q179" s="562"/>
      <c r="R179" s="562"/>
      <c r="S179" s="562"/>
      <c r="T179" s="562"/>
      <c r="U179" s="562"/>
      <c r="V179" s="562"/>
      <c r="W179" s="562"/>
      <c r="X179" s="562"/>
      <c r="Y179" s="562"/>
      <c r="Z179" s="562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3">
        <v>4680115886797</v>
      </c>
      <c r="E180" s="564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8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0"/>
      <c r="R180" s="570"/>
      <c r="S180" s="570"/>
      <c r="T180" s="571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9"/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80"/>
      <c r="P181" s="574" t="s">
        <v>71</v>
      </c>
      <c r="Q181" s="575"/>
      <c r="R181" s="575"/>
      <c r="S181" s="575"/>
      <c r="T181" s="575"/>
      <c r="U181" s="575"/>
      <c r="V181" s="576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2"/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80"/>
      <c r="P182" s="574" t="s">
        <v>71</v>
      </c>
      <c r="Q182" s="575"/>
      <c r="R182" s="575"/>
      <c r="S182" s="575"/>
      <c r="T182" s="575"/>
      <c r="U182" s="575"/>
      <c r="V182" s="576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3" t="s">
        <v>296</v>
      </c>
      <c r="B183" s="562"/>
      <c r="C183" s="562"/>
      <c r="D183" s="562"/>
      <c r="E183" s="562"/>
      <c r="F183" s="562"/>
      <c r="G183" s="562"/>
      <c r="H183" s="562"/>
      <c r="I183" s="562"/>
      <c r="J183" s="562"/>
      <c r="K183" s="562"/>
      <c r="L183" s="562"/>
      <c r="M183" s="562"/>
      <c r="N183" s="562"/>
      <c r="O183" s="562"/>
      <c r="P183" s="562"/>
      <c r="Q183" s="562"/>
      <c r="R183" s="562"/>
      <c r="S183" s="562"/>
      <c r="T183" s="562"/>
      <c r="U183" s="562"/>
      <c r="V183" s="562"/>
      <c r="W183" s="562"/>
      <c r="X183" s="562"/>
      <c r="Y183" s="562"/>
      <c r="Z183" s="562"/>
      <c r="AA183" s="552"/>
      <c r="AB183" s="552"/>
      <c r="AC183" s="552"/>
    </row>
    <row r="184" spans="1:68" ht="14.25" customHeight="1" x14ac:dyDescent="0.25">
      <c r="A184" s="561" t="s">
        <v>102</v>
      </c>
      <c r="B184" s="562"/>
      <c r="C184" s="562"/>
      <c r="D184" s="562"/>
      <c r="E184" s="562"/>
      <c r="F184" s="562"/>
      <c r="G184" s="562"/>
      <c r="H184" s="562"/>
      <c r="I184" s="562"/>
      <c r="J184" s="562"/>
      <c r="K184" s="562"/>
      <c r="L184" s="562"/>
      <c r="M184" s="562"/>
      <c r="N184" s="562"/>
      <c r="O184" s="562"/>
      <c r="P184" s="562"/>
      <c r="Q184" s="562"/>
      <c r="R184" s="562"/>
      <c r="S184" s="562"/>
      <c r="T184" s="562"/>
      <c r="U184" s="562"/>
      <c r="V184" s="562"/>
      <c r="W184" s="562"/>
      <c r="X184" s="562"/>
      <c r="Y184" s="562"/>
      <c r="Z184" s="562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3">
        <v>4680115881402</v>
      </c>
      <c r="E185" s="564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0"/>
      <c r="R185" s="570"/>
      <c r="S185" s="570"/>
      <c r="T185" s="571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3">
        <v>4680115881396</v>
      </c>
      <c r="E186" s="564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0"/>
      <c r="R186" s="570"/>
      <c r="S186" s="570"/>
      <c r="T186" s="571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9"/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80"/>
      <c r="P187" s="574" t="s">
        <v>71</v>
      </c>
      <c r="Q187" s="575"/>
      <c r="R187" s="575"/>
      <c r="S187" s="575"/>
      <c r="T187" s="575"/>
      <c r="U187" s="575"/>
      <c r="V187" s="576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2"/>
      <c r="B188" s="562"/>
      <c r="C188" s="562"/>
      <c r="D188" s="562"/>
      <c r="E188" s="562"/>
      <c r="F188" s="562"/>
      <c r="G188" s="562"/>
      <c r="H188" s="562"/>
      <c r="I188" s="562"/>
      <c r="J188" s="562"/>
      <c r="K188" s="562"/>
      <c r="L188" s="562"/>
      <c r="M188" s="562"/>
      <c r="N188" s="562"/>
      <c r="O188" s="580"/>
      <c r="P188" s="574" t="s">
        <v>71</v>
      </c>
      <c r="Q188" s="575"/>
      <c r="R188" s="575"/>
      <c r="S188" s="575"/>
      <c r="T188" s="575"/>
      <c r="U188" s="575"/>
      <c r="V188" s="576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61" t="s">
        <v>134</v>
      </c>
      <c r="B189" s="562"/>
      <c r="C189" s="562"/>
      <c r="D189" s="562"/>
      <c r="E189" s="562"/>
      <c r="F189" s="562"/>
      <c r="G189" s="562"/>
      <c r="H189" s="562"/>
      <c r="I189" s="562"/>
      <c r="J189" s="562"/>
      <c r="K189" s="562"/>
      <c r="L189" s="562"/>
      <c r="M189" s="562"/>
      <c r="N189" s="562"/>
      <c r="O189" s="562"/>
      <c r="P189" s="562"/>
      <c r="Q189" s="562"/>
      <c r="R189" s="562"/>
      <c r="S189" s="562"/>
      <c r="T189" s="562"/>
      <c r="U189" s="562"/>
      <c r="V189" s="562"/>
      <c r="W189" s="562"/>
      <c r="X189" s="562"/>
      <c r="Y189" s="562"/>
      <c r="Z189" s="562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3">
        <v>4680115882935</v>
      </c>
      <c r="E190" s="564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0"/>
      <c r="R190" s="570"/>
      <c r="S190" s="570"/>
      <c r="T190" s="571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3">
        <v>4680115880764</v>
      </c>
      <c r="E191" s="564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0"/>
      <c r="R191" s="570"/>
      <c r="S191" s="570"/>
      <c r="T191" s="571"/>
      <c r="U191" s="34"/>
      <c r="V191" s="34"/>
      <c r="W191" s="35" t="s">
        <v>69</v>
      </c>
      <c r="X191" s="557">
        <v>68</v>
      </c>
      <c r="Y191" s="558">
        <f>IFERROR(IF(X191="",0,CEILING((X191/$H191),1)*$H191),"")</f>
        <v>69.3</v>
      </c>
      <c r="Z191" s="36">
        <f>IFERROR(IF(Y191=0,"",ROUNDUP(Y191/H191,0)*0.00651),"")</f>
        <v>0.21482999999999999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73.828571428571422</v>
      </c>
      <c r="BN191" s="64">
        <f>IFERROR(Y191*I191/H191,"0")</f>
        <v>75.239999999999995</v>
      </c>
      <c r="BO191" s="64">
        <f>IFERROR(1/J191*(X191/H191),"0")</f>
        <v>0.17791732077446365</v>
      </c>
      <c r="BP191" s="64">
        <f>IFERROR(1/J191*(Y191/H191),"0")</f>
        <v>0.18131868131868134</v>
      </c>
    </row>
    <row r="192" spans="1:68" x14ac:dyDescent="0.2">
      <c r="A192" s="579"/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80"/>
      <c r="P192" s="574" t="s">
        <v>71</v>
      </c>
      <c r="Q192" s="575"/>
      <c r="R192" s="575"/>
      <c r="S192" s="575"/>
      <c r="T192" s="575"/>
      <c r="U192" s="575"/>
      <c r="V192" s="576"/>
      <c r="W192" s="37" t="s">
        <v>72</v>
      </c>
      <c r="X192" s="559">
        <f>IFERROR(X190/H190,"0")+IFERROR(X191/H191,"0")</f>
        <v>32.38095238095238</v>
      </c>
      <c r="Y192" s="559">
        <f>IFERROR(Y190/H190,"0")+IFERROR(Y191/H191,"0")</f>
        <v>33</v>
      </c>
      <c r="Z192" s="559">
        <f>IFERROR(IF(Z190="",0,Z190),"0")+IFERROR(IF(Z191="",0,Z191),"0")</f>
        <v>0.21482999999999999</v>
      </c>
      <c r="AA192" s="560"/>
      <c r="AB192" s="560"/>
      <c r="AC192" s="560"/>
    </row>
    <row r="193" spans="1:68" x14ac:dyDescent="0.2">
      <c r="A193" s="562"/>
      <c r="B193" s="562"/>
      <c r="C193" s="562"/>
      <c r="D193" s="562"/>
      <c r="E193" s="562"/>
      <c r="F193" s="562"/>
      <c r="G193" s="562"/>
      <c r="H193" s="562"/>
      <c r="I193" s="562"/>
      <c r="J193" s="562"/>
      <c r="K193" s="562"/>
      <c r="L193" s="562"/>
      <c r="M193" s="562"/>
      <c r="N193" s="562"/>
      <c r="O193" s="580"/>
      <c r="P193" s="574" t="s">
        <v>71</v>
      </c>
      <c r="Q193" s="575"/>
      <c r="R193" s="575"/>
      <c r="S193" s="575"/>
      <c r="T193" s="575"/>
      <c r="U193" s="575"/>
      <c r="V193" s="576"/>
      <c r="W193" s="37" t="s">
        <v>69</v>
      </c>
      <c r="X193" s="559">
        <f>IFERROR(SUM(X190:X191),"0")</f>
        <v>68</v>
      </c>
      <c r="Y193" s="559">
        <f>IFERROR(SUM(Y190:Y191),"0")</f>
        <v>69.3</v>
      </c>
      <c r="Z193" s="37"/>
      <c r="AA193" s="560"/>
      <c r="AB193" s="560"/>
      <c r="AC193" s="560"/>
    </row>
    <row r="194" spans="1:68" ht="14.25" customHeight="1" x14ac:dyDescent="0.25">
      <c r="A194" s="561" t="s">
        <v>63</v>
      </c>
      <c r="B194" s="562"/>
      <c r="C194" s="562"/>
      <c r="D194" s="562"/>
      <c r="E194" s="562"/>
      <c r="F194" s="562"/>
      <c r="G194" s="562"/>
      <c r="H194" s="562"/>
      <c r="I194" s="562"/>
      <c r="J194" s="562"/>
      <c r="K194" s="562"/>
      <c r="L194" s="562"/>
      <c r="M194" s="562"/>
      <c r="N194" s="562"/>
      <c r="O194" s="562"/>
      <c r="P194" s="562"/>
      <c r="Q194" s="562"/>
      <c r="R194" s="562"/>
      <c r="S194" s="562"/>
      <c r="T194" s="562"/>
      <c r="U194" s="562"/>
      <c r="V194" s="562"/>
      <c r="W194" s="562"/>
      <c r="X194" s="562"/>
      <c r="Y194" s="562"/>
      <c r="Z194" s="562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3">
        <v>4680115882683</v>
      </c>
      <c r="E195" s="564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57">
        <v>275</v>
      </c>
      <c r="Y195" s="558">
        <f t="shared" ref="Y195:Y202" si="21">IFERROR(IF(X195="",0,CEILING((X195/$H195),1)*$H195),"")</f>
        <v>275.40000000000003</v>
      </c>
      <c r="Z195" s="36">
        <f>IFERROR(IF(Y195=0,"",ROUNDUP(Y195/H195,0)*0.00902),"")</f>
        <v>0.46001999999999998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285.6944444444444</v>
      </c>
      <c r="BN195" s="64">
        <f t="shared" ref="BN195:BN202" si="23">IFERROR(Y195*I195/H195,"0")</f>
        <v>286.11000000000007</v>
      </c>
      <c r="BO195" s="64">
        <f t="shared" ref="BO195:BO202" si="24">IFERROR(1/J195*(X195/H195),"0")</f>
        <v>0.38580246913580246</v>
      </c>
      <c r="BP195" s="64">
        <f t="shared" ref="BP195:BP202" si="25">IFERROR(1/J195*(Y195/H195),"0")</f>
        <v>0.38636363636363635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3">
        <v>4680115882690</v>
      </c>
      <c r="E196" s="564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57">
        <v>170</v>
      </c>
      <c r="Y196" s="558">
        <f t="shared" si="21"/>
        <v>172.8</v>
      </c>
      <c r="Z196" s="36">
        <f>IFERROR(IF(Y196=0,"",ROUNDUP(Y196/H196,0)*0.00902),"")</f>
        <v>0.28864000000000001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176.61111111111111</v>
      </c>
      <c r="BN196" s="64">
        <f t="shared" si="23"/>
        <v>179.52</v>
      </c>
      <c r="BO196" s="64">
        <f t="shared" si="24"/>
        <v>0.23849607182940516</v>
      </c>
      <c r="BP196" s="64">
        <f t="shared" si="25"/>
        <v>0.24242424242424243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3">
        <v>4680115882669</v>
      </c>
      <c r="E197" s="564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3">
        <v>4680115882676</v>
      </c>
      <c r="E198" s="564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57">
        <v>270</v>
      </c>
      <c r="Y198" s="558">
        <f t="shared" si="21"/>
        <v>270</v>
      </c>
      <c r="Z198" s="36">
        <f>IFERROR(IF(Y198=0,"",ROUNDUP(Y198/H198,0)*0.00902),"")</f>
        <v>0.45100000000000001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280.5</v>
      </c>
      <c r="BN198" s="64">
        <f t="shared" si="23"/>
        <v>280.5</v>
      </c>
      <c r="BO198" s="64">
        <f t="shared" si="24"/>
        <v>0.37878787878787878</v>
      </c>
      <c r="BP198" s="64">
        <f t="shared" si="25"/>
        <v>0.37878787878787878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3">
        <v>4680115884014</v>
      </c>
      <c r="E199" s="564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0"/>
      <c r="R199" s="570"/>
      <c r="S199" s="570"/>
      <c r="T199" s="571"/>
      <c r="U199" s="34"/>
      <c r="V199" s="34"/>
      <c r="W199" s="35" t="s">
        <v>69</v>
      </c>
      <c r="X199" s="557">
        <v>116</v>
      </c>
      <c r="Y199" s="558">
        <f t="shared" si="21"/>
        <v>117</v>
      </c>
      <c r="Z199" s="36">
        <f>IFERROR(IF(Y199=0,"",ROUNDUP(Y199/H199,0)*0.00502),"")</f>
        <v>0.32630000000000003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124.37777777777777</v>
      </c>
      <c r="BN199" s="64">
        <f t="shared" si="23"/>
        <v>125.45</v>
      </c>
      <c r="BO199" s="64">
        <f t="shared" si="24"/>
        <v>0.27540360873694208</v>
      </c>
      <c r="BP199" s="64">
        <f t="shared" si="25"/>
        <v>0.27777777777777779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3">
        <v>4680115884007</v>
      </c>
      <c r="E200" s="564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0"/>
      <c r="R200" s="570"/>
      <c r="S200" s="570"/>
      <c r="T200" s="571"/>
      <c r="U200" s="34"/>
      <c r="V200" s="34"/>
      <c r="W200" s="35" t="s">
        <v>69</v>
      </c>
      <c r="X200" s="557">
        <v>87</v>
      </c>
      <c r="Y200" s="558">
        <f t="shared" si="21"/>
        <v>88.2</v>
      </c>
      <c r="Z200" s="36">
        <f>IFERROR(IF(Y200=0,"",ROUNDUP(Y200/H200,0)*0.00502),"")</f>
        <v>0.24598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91.833333333333329</v>
      </c>
      <c r="BN200" s="64">
        <f t="shared" si="23"/>
        <v>93.1</v>
      </c>
      <c r="BO200" s="64">
        <f t="shared" si="24"/>
        <v>0.20655270655270655</v>
      </c>
      <c r="BP200" s="64">
        <f t="shared" si="25"/>
        <v>0.20940170940170943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3">
        <v>4680115884038</v>
      </c>
      <c r="E201" s="564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0"/>
      <c r="R201" s="570"/>
      <c r="S201" s="570"/>
      <c r="T201" s="571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3">
        <v>4680115884021</v>
      </c>
      <c r="E202" s="564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6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57">
        <v>110</v>
      </c>
      <c r="Y202" s="558">
        <f t="shared" si="21"/>
        <v>111.60000000000001</v>
      </c>
      <c r="Z202" s="36">
        <f>IFERROR(IF(Y202=0,"",ROUNDUP(Y202/H202,0)*0.00502),"")</f>
        <v>0.31124000000000002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116.11111111111111</v>
      </c>
      <c r="BN202" s="64">
        <f t="shared" si="23"/>
        <v>117.80000000000001</v>
      </c>
      <c r="BO202" s="64">
        <f t="shared" si="24"/>
        <v>0.26115859449192785</v>
      </c>
      <c r="BP202" s="64">
        <f t="shared" si="25"/>
        <v>0.26495726495726496</v>
      </c>
    </row>
    <row r="203" spans="1:68" x14ac:dyDescent="0.2">
      <c r="A203" s="579"/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80"/>
      <c r="P203" s="574" t="s">
        <v>71</v>
      </c>
      <c r="Q203" s="575"/>
      <c r="R203" s="575"/>
      <c r="S203" s="575"/>
      <c r="T203" s="575"/>
      <c r="U203" s="575"/>
      <c r="V203" s="576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306.29629629629625</v>
      </c>
      <c r="Y203" s="559">
        <f>IFERROR(Y195/H195,"0")+IFERROR(Y196/H196,"0")+IFERROR(Y197/H197,"0")+IFERROR(Y198/H198,"0")+IFERROR(Y199/H199,"0")+IFERROR(Y200/H200,"0")+IFERROR(Y201/H201,"0")+IFERROR(Y202/H202,"0")</f>
        <v>309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2.08318</v>
      </c>
      <c r="AA203" s="560"/>
      <c r="AB203" s="560"/>
      <c r="AC203" s="560"/>
    </row>
    <row r="204" spans="1:68" x14ac:dyDescent="0.2">
      <c r="A204" s="562"/>
      <c r="B204" s="562"/>
      <c r="C204" s="562"/>
      <c r="D204" s="562"/>
      <c r="E204" s="562"/>
      <c r="F204" s="562"/>
      <c r="G204" s="562"/>
      <c r="H204" s="562"/>
      <c r="I204" s="562"/>
      <c r="J204" s="562"/>
      <c r="K204" s="562"/>
      <c r="L204" s="562"/>
      <c r="M204" s="562"/>
      <c r="N204" s="562"/>
      <c r="O204" s="580"/>
      <c r="P204" s="574" t="s">
        <v>71</v>
      </c>
      <c r="Q204" s="575"/>
      <c r="R204" s="575"/>
      <c r="S204" s="575"/>
      <c r="T204" s="575"/>
      <c r="U204" s="575"/>
      <c r="V204" s="576"/>
      <c r="W204" s="37" t="s">
        <v>69</v>
      </c>
      <c r="X204" s="559">
        <f>IFERROR(SUM(X195:X202),"0")</f>
        <v>1028</v>
      </c>
      <c r="Y204" s="559">
        <f>IFERROR(SUM(Y195:Y202),"0")</f>
        <v>1035</v>
      </c>
      <c r="Z204" s="37"/>
      <c r="AA204" s="560"/>
      <c r="AB204" s="560"/>
      <c r="AC204" s="560"/>
    </row>
    <row r="205" spans="1:68" ht="14.25" customHeight="1" x14ac:dyDescent="0.25">
      <c r="A205" s="561" t="s">
        <v>73</v>
      </c>
      <c r="B205" s="562"/>
      <c r="C205" s="562"/>
      <c r="D205" s="562"/>
      <c r="E205" s="562"/>
      <c r="F205" s="562"/>
      <c r="G205" s="562"/>
      <c r="H205" s="562"/>
      <c r="I205" s="562"/>
      <c r="J205" s="562"/>
      <c r="K205" s="562"/>
      <c r="L205" s="562"/>
      <c r="M205" s="562"/>
      <c r="N205" s="562"/>
      <c r="O205" s="562"/>
      <c r="P205" s="562"/>
      <c r="Q205" s="562"/>
      <c r="R205" s="562"/>
      <c r="S205" s="562"/>
      <c r="T205" s="562"/>
      <c r="U205" s="562"/>
      <c r="V205" s="562"/>
      <c r="W205" s="562"/>
      <c r="X205" s="562"/>
      <c r="Y205" s="562"/>
      <c r="Z205" s="562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3">
        <v>4680115881594</v>
      </c>
      <c r="E206" s="564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3">
        <v>4680115881617</v>
      </c>
      <c r="E207" s="564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8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0"/>
      <c r="R207" s="570"/>
      <c r="S207" s="570"/>
      <c r="T207" s="571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3">
        <v>4680115880573</v>
      </c>
      <c r="E208" s="564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57">
        <v>152</v>
      </c>
      <c r="Y208" s="558">
        <f t="shared" si="26"/>
        <v>156.6</v>
      </c>
      <c r="Z208" s="36">
        <f>IFERROR(IF(Y208=0,"",ROUNDUP(Y208/H208,0)*0.01898),"")</f>
        <v>0.34164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161.06758620689658</v>
      </c>
      <c r="BN208" s="64">
        <f t="shared" si="28"/>
        <v>165.94200000000001</v>
      </c>
      <c r="BO208" s="64">
        <f t="shared" si="29"/>
        <v>0.27298850574712646</v>
      </c>
      <c r="BP208" s="64">
        <f t="shared" si="30"/>
        <v>0.28125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3">
        <v>4680115882195</v>
      </c>
      <c r="E209" s="564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0"/>
      <c r="R209" s="570"/>
      <c r="S209" s="570"/>
      <c r="T209" s="571"/>
      <c r="U209" s="34"/>
      <c r="V209" s="34"/>
      <c r="W209" s="35" t="s">
        <v>69</v>
      </c>
      <c r="X209" s="557">
        <v>365</v>
      </c>
      <c r="Y209" s="558">
        <f t="shared" si="26"/>
        <v>367.2</v>
      </c>
      <c r="Z209" s="36">
        <f t="shared" ref="Z209:Z214" si="31">IFERROR(IF(Y209=0,"",ROUNDUP(Y209/H209,0)*0.00651),"")</f>
        <v>0.99602999999999997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406.0625</v>
      </c>
      <c r="BN209" s="64">
        <f t="shared" si="28"/>
        <v>408.51</v>
      </c>
      <c r="BO209" s="64">
        <f t="shared" si="29"/>
        <v>0.83562271062271076</v>
      </c>
      <c r="BP209" s="64">
        <f t="shared" si="30"/>
        <v>0.84065934065934067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3">
        <v>4680115882607</v>
      </c>
      <c r="E210" s="564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3">
        <v>4680115880092</v>
      </c>
      <c r="E211" s="564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0"/>
      <c r="R211" s="570"/>
      <c r="S211" s="570"/>
      <c r="T211" s="571"/>
      <c r="U211" s="34"/>
      <c r="V211" s="34"/>
      <c r="W211" s="35" t="s">
        <v>69</v>
      </c>
      <c r="X211" s="557">
        <v>621</v>
      </c>
      <c r="Y211" s="558">
        <f t="shared" si="26"/>
        <v>621.6</v>
      </c>
      <c r="Z211" s="36">
        <f t="shared" si="31"/>
        <v>1.6860900000000001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686.20500000000004</v>
      </c>
      <c r="BN211" s="64">
        <f t="shared" si="28"/>
        <v>686.86800000000005</v>
      </c>
      <c r="BO211" s="64">
        <f t="shared" si="29"/>
        <v>1.4217032967032968</v>
      </c>
      <c r="BP211" s="64">
        <f t="shared" si="30"/>
        <v>1.4230769230769231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3">
        <v>4680115880221</v>
      </c>
      <c r="E212" s="564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0"/>
      <c r="R212" s="570"/>
      <c r="S212" s="570"/>
      <c r="T212" s="571"/>
      <c r="U212" s="34"/>
      <c r="V212" s="34"/>
      <c r="W212" s="35" t="s">
        <v>69</v>
      </c>
      <c r="X212" s="557">
        <v>422</v>
      </c>
      <c r="Y212" s="558">
        <f t="shared" si="26"/>
        <v>422.4</v>
      </c>
      <c r="Z212" s="36">
        <f t="shared" si="31"/>
        <v>1.1457600000000001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466.31</v>
      </c>
      <c r="BN212" s="64">
        <f t="shared" si="28"/>
        <v>466.75200000000001</v>
      </c>
      <c r="BO212" s="64">
        <f t="shared" si="29"/>
        <v>0.96611721611721624</v>
      </c>
      <c r="BP212" s="64">
        <f t="shared" si="30"/>
        <v>0.96703296703296715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3">
        <v>4680115880504</v>
      </c>
      <c r="E213" s="564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0"/>
      <c r="R213" s="570"/>
      <c r="S213" s="570"/>
      <c r="T213" s="571"/>
      <c r="U213" s="34"/>
      <c r="V213" s="34"/>
      <c r="W213" s="35" t="s">
        <v>69</v>
      </c>
      <c r="X213" s="557">
        <v>184</v>
      </c>
      <c r="Y213" s="558">
        <f t="shared" si="26"/>
        <v>184.79999999999998</v>
      </c>
      <c r="Z213" s="36">
        <f t="shared" si="31"/>
        <v>0.50126999999999999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203.32000000000002</v>
      </c>
      <c r="BN213" s="64">
        <f t="shared" si="28"/>
        <v>204.20399999999998</v>
      </c>
      <c r="BO213" s="64">
        <f t="shared" si="29"/>
        <v>0.4212454212454213</v>
      </c>
      <c r="BP213" s="64">
        <f t="shared" si="30"/>
        <v>0.42307692307692313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3">
        <v>4680115882164</v>
      </c>
      <c r="E214" s="564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57">
        <v>293</v>
      </c>
      <c r="Y214" s="558">
        <f t="shared" si="26"/>
        <v>295.2</v>
      </c>
      <c r="Z214" s="36">
        <f t="shared" si="31"/>
        <v>0.80073000000000005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324.4975</v>
      </c>
      <c r="BN214" s="64">
        <f t="shared" si="28"/>
        <v>326.93399999999997</v>
      </c>
      <c r="BO214" s="64">
        <f t="shared" si="29"/>
        <v>0.67078754578754585</v>
      </c>
      <c r="BP214" s="64">
        <f t="shared" si="30"/>
        <v>0.67582417582417587</v>
      </c>
    </row>
    <row r="215" spans="1:68" x14ac:dyDescent="0.2">
      <c r="A215" s="579"/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80"/>
      <c r="P215" s="574" t="s">
        <v>71</v>
      </c>
      <c r="Q215" s="575"/>
      <c r="R215" s="575"/>
      <c r="S215" s="575"/>
      <c r="T215" s="575"/>
      <c r="U215" s="575"/>
      <c r="V215" s="576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802.88793103448279</v>
      </c>
      <c r="Y215" s="559">
        <f>IFERROR(Y206/H206,"0")+IFERROR(Y207/H207,"0")+IFERROR(Y208/H208,"0")+IFERROR(Y209/H209,"0")+IFERROR(Y210/H210,"0")+IFERROR(Y211/H211,"0")+IFERROR(Y212/H212,"0")+IFERROR(Y213/H213,"0")+IFERROR(Y214/H214,"0")</f>
        <v>806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5.4715199999999999</v>
      </c>
      <c r="AA215" s="560"/>
      <c r="AB215" s="560"/>
      <c r="AC215" s="560"/>
    </row>
    <row r="216" spans="1:68" x14ac:dyDescent="0.2">
      <c r="A216" s="562"/>
      <c r="B216" s="562"/>
      <c r="C216" s="562"/>
      <c r="D216" s="562"/>
      <c r="E216" s="562"/>
      <c r="F216" s="562"/>
      <c r="G216" s="562"/>
      <c r="H216" s="562"/>
      <c r="I216" s="562"/>
      <c r="J216" s="562"/>
      <c r="K216" s="562"/>
      <c r="L216" s="562"/>
      <c r="M216" s="562"/>
      <c r="N216" s="562"/>
      <c r="O216" s="580"/>
      <c r="P216" s="574" t="s">
        <v>71</v>
      </c>
      <c r="Q216" s="575"/>
      <c r="R216" s="575"/>
      <c r="S216" s="575"/>
      <c r="T216" s="575"/>
      <c r="U216" s="575"/>
      <c r="V216" s="576"/>
      <c r="W216" s="37" t="s">
        <v>69</v>
      </c>
      <c r="X216" s="559">
        <f>IFERROR(SUM(X206:X214),"0")</f>
        <v>2037</v>
      </c>
      <c r="Y216" s="559">
        <f>IFERROR(SUM(Y206:Y214),"0")</f>
        <v>2047.8000000000002</v>
      </c>
      <c r="Z216" s="37"/>
      <c r="AA216" s="560"/>
      <c r="AB216" s="560"/>
      <c r="AC216" s="560"/>
    </row>
    <row r="217" spans="1:68" ht="14.25" customHeight="1" x14ac:dyDescent="0.25">
      <c r="A217" s="561" t="s">
        <v>169</v>
      </c>
      <c r="B217" s="562"/>
      <c r="C217" s="562"/>
      <c r="D217" s="562"/>
      <c r="E217" s="562"/>
      <c r="F217" s="562"/>
      <c r="G217" s="562"/>
      <c r="H217" s="562"/>
      <c r="I217" s="562"/>
      <c r="J217" s="562"/>
      <c r="K217" s="562"/>
      <c r="L217" s="562"/>
      <c r="M217" s="562"/>
      <c r="N217" s="562"/>
      <c r="O217" s="562"/>
      <c r="P217" s="562"/>
      <c r="Q217" s="562"/>
      <c r="R217" s="562"/>
      <c r="S217" s="562"/>
      <c r="T217" s="562"/>
      <c r="U217" s="562"/>
      <c r="V217" s="562"/>
      <c r="W217" s="562"/>
      <c r="X217" s="562"/>
      <c r="Y217" s="562"/>
      <c r="Z217" s="562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3">
        <v>4680115880818</v>
      </c>
      <c r="E218" s="564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0"/>
      <c r="R218" s="570"/>
      <c r="S218" s="570"/>
      <c r="T218" s="571"/>
      <c r="U218" s="34"/>
      <c r="V218" s="34"/>
      <c r="W218" s="35" t="s">
        <v>69</v>
      </c>
      <c r="X218" s="557">
        <v>3</v>
      </c>
      <c r="Y218" s="558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3.3150000000000004</v>
      </c>
      <c r="BN218" s="64">
        <f>IFERROR(Y218*I218/H218,"0")</f>
        <v>5.3040000000000003</v>
      </c>
      <c r="BO218" s="64">
        <f>IFERROR(1/J218*(X218/H218),"0")</f>
        <v>6.8681318681318689E-3</v>
      </c>
      <c r="BP218" s="64">
        <f>IFERROR(1/J218*(Y218/H218),"0")</f>
        <v>1.098901098901099E-2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3">
        <v>4680115880801</v>
      </c>
      <c r="E219" s="564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0"/>
      <c r="R219" s="570"/>
      <c r="S219" s="570"/>
      <c r="T219" s="571"/>
      <c r="U219" s="34"/>
      <c r="V219" s="34"/>
      <c r="W219" s="35" t="s">
        <v>69</v>
      </c>
      <c r="X219" s="557">
        <v>71</v>
      </c>
      <c r="Y219" s="558">
        <f>IFERROR(IF(X219="",0,CEILING((X219/$H219),1)*$H219),"")</f>
        <v>72</v>
      </c>
      <c r="Z219" s="36">
        <f>IFERROR(IF(Y219=0,"",ROUNDUP(Y219/H219,0)*0.00651),"")</f>
        <v>0.1953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78.454999999999998</v>
      </c>
      <c r="BN219" s="64">
        <f>IFERROR(Y219*I219/H219,"0")</f>
        <v>79.560000000000016</v>
      </c>
      <c r="BO219" s="64">
        <f>IFERROR(1/J219*(X219/H219),"0")</f>
        <v>0.16254578754578758</v>
      </c>
      <c r="BP219" s="64">
        <f>IFERROR(1/J219*(Y219/H219),"0")</f>
        <v>0.16483516483516486</v>
      </c>
    </row>
    <row r="220" spans="1:68" x14ac:dyDescent="0.2">
      <c r="A220" s="579"/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80"/>
      <c r="P220" s="574" t="s">
        <v>71</v>
      </c>
      <c r="Q220" s="575"/>
      <c r="R220" s="575"/>
      <c r="S220" s="575"/>
      <c r="T220" s="575"/>
      <c r="U220" s="575"/>
      <c r="V220" s="576"/>
      <c r="W220" s="37" t="s">
        <v>72</v>
      </c>
      <c r="X220" s="559">
        <f>IFERROR(X218/H218,"0")+IFERROR(X219/H219,"0")</f>
        <v>30.833333333333336</v>
      </c>
      <c r="Y220" s="559">
        <f>IFERROR(Y218/H218,"0")+IFERROR(Y219/H219,"0")</f>
        <v>32</v>
      </c>
      <c r="Z220" s="559">
        <f>IFERROR(IF(Z218="",0,Z218),"0")+IFERROR(IF(Z219="",0,Z219),"0")</f>
        <v>0.20832000000000001</v>
      </c>
      <c r="AA220" s="560"/>
      <c r="AB220" s="560"/>
      <c r="AC220" s="560"/>
    </row>
    <row r="221" spans="1:68" x14ac:dyDescent="0.2">
      <c r="A221" s="562"/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80"/>
      <c r="P221" s="574" t="s">
        <v>71</v>
      </c>
      <c r="Q221" s="575"/>
      <c r="R221" s="575"/>
      <c r="S221" s="575"/>
      <c r="T221" s="575"/>
      <c r="U221" s="575"/>
      <c r="V221" s="576"/>
      <c r="W221" s="37" t="s">
        <v>69</v>
      </c>
      <c r="X221" s="559">
        <f>IFERROR(SUM(X218:X219),"0")</f>
        <v>74</v>
      </c>
      <c r="Y221" s="559">
        <f>IFERROR(SUM(Y218:Y219),"0")</f>
        <v>76.8</v>
      </c>
      <c r="Z221" s="37"/>
      <c r="AA221" s="560"/>
      <c r="AB221" s="560"/>
      <c r="AC221" s="560"/>
    </row>
    <row r="222" spans="1:68" ht="16.5" customHeight="1" x14ac:dyDescent="0.25">
      <c r="A222" s="583" t="s">
        <v>357</v>
      </c>
      <c r="B222" s="562"/>
      <c r="C222" s="562"/>
      <c r="D222" s="562"/>
      <c r="E222" s="562"/>
      <c r="F222" s="562"/>
      <c r="G222" s="562"/>
      <c r="H222" s="562"/>
      <c r="I222" s="562"/>
      <c r="J222" s="562"/>
      <c r="K222" s="562"/>
      <c r="L222" s="562"/>
      <c r="M222" s="562"/>
      <c r="N222" s="562"/>
      <c r="O222" s="562"/>
      <c r="P222" s="562"/>
      <c r="Q222" s="562"/>
      <c r="R222" s="562"/>
      <c r="S222" s="562"/>
      <c r="T222" s="562"/>
      <c r="U222" s="562"/>
      <c r="V222" s="562"/>
      <c r="W222" s="562"/>
      <c r="X222" s="562"/>
      <c r="Y222" s="562"/>
      <c r="Z222" s="562"/>
      <c r="AA222" s="552"/>
      <c r="AB222" s="552"/>
      <c r="AC222" s="552"/>
    </row>
    <row r="223" spans="1:68" ht="14.25" customHeight="1" x14ac:dyDescent="0.25">
      <c r="A223" s="561" t="s">
        <v>102</v>
      </c>
      <c r="B223" s="562"/>
      <c r="C223" s="562"/>
      <c r="D223" s="562"/>
      <c r="E223" s="562"/>
      <c r="F223" s="562"/>
      <c r="G223" s="562"/>
      <c r="H223" s="562"/>
      <c r="I223" s="562"/>
      <c r="J223" s="562"/>
      <c r="K223" s="562"/>
      <c r="L223" s="562"/>
      <c r="M223" s="562"/>
      <c r="N223" s="562"/>
      <c r="O223" s="562"/>
      <c r="P223" s="562"/>
      <c r="Q223" s="562"/>
      <c r="R223" s="562"/>
      <c r="S223" s="562"/>
      <c r="T223" s="562"/>
      <c r="U223" s="562"/>
      <c r="V223" s="562"/>
      <c r="W223" s="562"/>
      <c r="X223" s="562"/>
      <c r="Y223" s="562"/>
      <c r="Z223" s="562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3">
        <v>4680115884137</v>
      </c>
      <c r="E224" s="564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57">
        <v>100</v>
      </c>
      <c r="Y224" s="558">
        <f t="shared" ref="Y224:Y230" si="32">IFERROR(IF(X224="",0,CEILING((X224/$H224),1)*$H224),"")</f>
        <v>104.39999999999999</v>
      </c>
      <c r="Z224" s="36">
        <f>IFERROR(IF(Y224=0,"",ROUNDUP(Y224/H224,0)*0.01898),"")</f>
        <v>0.17082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103.75</v>
      </c>
      <c r="BN224" s="64">
        <f t="shared" ref="BN224:BN230" si="34">IFERROR(Y224*I224/H224,"0")</f>
        <v>108.315</v>
      </c>
      <c r="BO224" s="64">
        <f t="shared" ref="BO224:BO230" si="35">IFERROR(1/J224*(X224/H224),"0")</f>
        <v>0.13469827586206898</v>
      </c>
      <c r="BP224" s="64">
        <f t="shared" ref="BP224:BP230" si="36">IFERROR(1/J224*(Y224/H224),"0")</f>
        <v>0.140625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3">
        <v>4680115884236</v>
      </c>
      <c r="E225" s="564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3">
        <v>4680115884175</v>
      </c>
      <c r="E226" s="564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3">
        <v>4680115884144</v>
      </c>
      <c r="E227" s="564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0"/>
      <c r="R227" s="570"/>
      <c r="S227" s="570"/>
      <c r="T227" s="571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3">
        <v>4680115886551</v>
      </c>
      <c r="E228" s="564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0"/>
      <c r="R228" s="570"/>
      <c r="S228" s="570"/>
      <c r="T228" s="571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3">
        <v>4680115884182</v>
      </c>
      <c r="E229" s="564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0"/>
      <c r="R229" s="570"/>
      <c r="S229" s="570"/>
      <c r="T229" s="571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3">
        <v>4680115884205</v>
      </c>
      <c r="E230" s="564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9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80"/>
      <c r="P231" s="574" t="s">
        <v>71</v>
      </c>
      <c r="Q231" s="575"/>
      <c r="R231" s="575"/>
      <c r="S231" s="575"/>
      <c r="T231" s="575"/>
      <c r="U231" s="575"/>
      <c r="V231" s="576"/>
      <c r="W231" s="37" t="s">
        <v>72</v>
      </c>
      <c r="X231" s="559">
        <f>IFERROR(X224/H224,"0")+IFERROR(X225/H225,"0")+IFERROR(X226/H226,"0")+IFERROR(X227/H227,"0")+IFERROR(X228/H228,"0")+IFERROR(X229/H229,"0")+IFERROR(X230/H230,"0")</f>
        <v>8.6206896551724146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0.17082</v>
      </c>
      <c r="AA231" s="560"/>
      <c r="AB231" s="560"/>
      <c r="AC231" s="560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80"/>
      <c r="P232" s="574" t="s">
        <v>71</v>
      </c>
      <c r="Q232" s="575"/>
      <c r="R232" s="575"/>
      <c r="S232" s="575"/>
      <c r="T232" s="575"/>
      <c r="U232" s="575"/>
      <c r="V232" s="576"/>
      <c r="W232" s="37" t="s">
        <v>69</v>
      </c>
      <c r="X232" s="559">
        <f>IFERROR(SUM(X224:X230),"0")</f>
        <v>100</v>
      </c>
      <c r="Y232" s="559">
        <f>IFERROR(SUM(Y224:Y230),"0")</f>
        <v>104.39999999999999</v>
      </c>
      <c r="Z232" s="37"/>
      <c r="AA232" s="560"/>
      <c r="AB232" s="560"/>
      <c r="AC232" s="560"/>
    </row>
    <row r="233" spans="1:68" ht="14.25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3">
        <v>4680115885981</v>
      </c>
      <c r="E234" s="564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0"/>
      <c r="R234" s="570"/>
      <c r="S234" s="570"/>
      <c r="T234" s="571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9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80"/>
      <c r="P235" s="574" t="s">
        <v>71</v>
      </c>
      <c r="Q235" s="575"/>
      <c r="R235" s="575"/>
      <c r="S235" s="575"/>
      <c r="T235" s="575"/>
      <c r="U235" s="575"/>
      <c r="V235" s="576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80"/>
      <c r="P236" s="574" t="s">
        <v>71</v>
      </c>
      <c r="Q236" s="575"/>
      <c r="R236" s="575"/>
      <c r="S236" s="575"/>
      <c r="T236" s="575"/>
      <c r="U236" s="575"/>
      <c r="V236" s="576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61" t="s">
        <v>379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3">
        <v>4680115886803</v>
      </c>
      <c r="E238" s="564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2" t="s">
        <v>382</v>
      </c>
      <c r="Q238" s="570"/>
      <c r="R238" s="570"/>
      <c r="S238" s="570"/>
      <c r="T238" s="571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9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80"/>
      <c r="P239" s="574" t="s">
        <v>71</v>
      </c>
      <c r="Q239" s="575"/>
      <c r="R239" s="575"/>
      <c r="S239" s="575"/>
      <c r="T239" s="575"/>
      <c r="U239" s="575"/>
      <c r="V239" s="576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80"/>
      <c r="P240" s="574" t="s">
        <v>71</v>
      </c>
      <c r="Q240" s="575"/>
      <c r="R240" s="575"/>
      <c r="S240" s="575"/>
      <c r="T240" s="575"/>
      <c r="U240" s="575"/>
      <c r="V240" s="576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61" t="s">
        <v>384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3">
        <v>4680115886704</v>
      </c>
      <c r="E242" s="564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2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3">
        <v>4680115886681</v>
      </c>
      <c r="E243" s="564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613" t="s">
        <v>390</v>
      </c>
      <c r="Q243" s="570"/>
      <c r="R243" s="570"/>
      <c r="S243" s="570"/>
      <c r="T243" s="571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3">
        <v>4680115886735</v>
      </c>
      <c r="E244" s="564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8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0"/>
      <c r="R244" s="570"/>
      <c r="S244" s="570"/>
      <c r="T244" s="571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8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0"/>
      <c r="R245" s="570"/>
      <c r="S245" s="570"/>
      <c r="T245" s="571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77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0"/>
      <c r="R246" s="570"/>
      <c r="S246" s="570"/>
      <c r="T246" s="571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80"/>
      <c r="P247" s="574" t="s">
        <v>71</v>
      </c>
      <c r="Q247" s="575"/>
      <c r="R247" s="575"/>
      <c r="S247" s="575"/>
      <c r="T247" s="575"/>
      <c r="U247" s="575"/>
      <c r="V247" s="576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80"/>
      <c r="P248" s="574" t="s">
        <v>71</v>
      </c>
      <c r="Q248" s="575"/>
      <c r="R248" s="575"/>
      <c r="S248" s="575"/>
      <c r="T248" s="575"/>
      <c r="U248" s="575"/>
      <c r="V248" s="576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3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52"/>
      <c r="AB249" s="552"/>
      <c r="AC249" s="552"/>
    </row>
    <row r="250" spans="1:68" ht="14.25" customHeight="1" x14ac:dyDescent="0.25">
      <c r="A250" s="561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3">
        <v>4680115885806</v>
      </c>
      <c r="E252" s="564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3">
        <v>4680115885851</v>
      </c>
      <c r="E253" s="564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0"/>
      <c r="R253" s="570"/>
      <c r="S253" s="570"/>
      <c r="T253" s="571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0"/>
      <c r="R254" s="570"/>
      <c r="S254" s="570"/>
      <c r="T254" s="571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0"/>
      <c r="R255" s="570"/>
      <c r="S255" s="570"/>
      <c r="T255" s="571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9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80"/>
      <c r="P256" s="574" t="s">
        <v>71</v>
      </c>
      <c r="Q256" s="575"/>
      <c r="R256" s="575"/>
      <c r="S256" s="575"/>
      <c r="T256" s="575"/>
      <c r="U256" s="575"/>
      <c r="V256" s="576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80"/>
      <c r="P257" s="574" t="s">
        <v>71</v>
      </c>
      <c r="Q257" s="575"/>
      <c r="R257" s="575"/>
      <c r="S257" s="575"/>
      <c r="T257" s="575"/>
      <c r="U257" s="575"/>
      <c r="V257" s="576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3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52"/>
      <c r="AB258" s="552"/>
      <c r="AC258" s="552"/>
    </row>
    <row r="259" spans="1:68" ht="14.25" customHeight="1" x14ac:dyDescent="0.25">
      <c r="A259" s="561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0"/>
      <c r="R260" s="570"/>
      <c r="S260" s="570"/>
      <c r="T260" s="571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4" t="s">
        <v>419</v>
      </c>
      <c r="Q261" s="570"/>
      <c r="R261" s="570"/>
      <c r="S261" s="570"/>
      <c r="T261" s="571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0"/>
      <c r="R262" s="570"/>
      <c r="S262" s="570"/>
      <c r="T262" s="571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426</v>
      </c>
      <c r="Q263" s="570"/>
      <c r="R263" s="570"/>
      <c r="S263" s="570"/>
      <c r="T263" s="571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9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80"/>
      <c r="P264" s="574" t="s">
        <v>71</v>
      </c>
      <c r="Q264" s="575"/>
      <c r="R264" s="575"/>
      <c r="S264" s="575"/>
      <c r="T264" s="575"/>
      <c r="U264" s="575"/>
      <c r="V264" s="576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80"/>
      <c r="P265" s="574" t="s">
        <v>71</v>
      </c>
      <c r="Q265" s="575"/>
      <c r="R265" s="575"/>
      <c r="S265" s="575"/>
      <c r="T265" s="575"/>
      <c r="U265" s="575"/>
      <c r="V265" s="576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3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52"/>
      <c r="AB266" s="552"/>
      <c r="AC266" s="552"/>
    </row>
    <row r="267" spans="1:68" ht="14.25" customHeight="1" x14ac:dyDescent="0.25">
      <c r="A267" s="561" t="s">
        <v>73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0"/>
      <c r="R268" s="570"/>
      <c r="S268" s="570"/>
      <c r="T268" s="571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0"/>
      <c r="R269" s="570"/>
      <c r="S269" s="570"/>
      <c r="T269" s="571"/>
      <c r="U269" s="34"/>
      <c r="V269" s="34"/>
      <c r="W269" s="35" t="s">
        <v>69</v>
      </c>
      <c r="X269" s="557">
        <v>57</v>
      </c>
      <c r="Y269" s="558">
        <f>IFERROR(IF(X269="",0,CEILING((X269/$H269),1)*$H269),"")</f>
        <v>57.599999999999994</v>
      </c>
      <c r="Z269" s="36">
        <f>IFERROR(IF(Y269=0,"",ROUNDUP(Y269/H269,0)*0.00651),"")</f>
        <v>0.15623999999999999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62.985000000000007</v>
      </c>
      <c r="BN269" s="64">
        <f>IFERROR(Y269*I269/H269,"0")</f>
        <v>63.648000000000003</v>
      </c>
      <c r="BO269" s="64">
        <f>IFERROR(1/J269*(X269/H269),"0")</f>
        <v>0.1304945054945055</v>
      </c>
      <c r="BP269" s="64">
        <f>IFERROR(1/J269*(Y269/H269),"0")</f>
        <v>0.13186813186813187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0"/>
      <c r="R270" s="570"/>
      <c r="S270" s="570"/>
      <c r="T270" s="571"/>
      <c r="U270" s="34"/>
      <c r="V270" s="34"/>
      <c r="W270" s="35" t="s">
        <v>69</v>
      </c>
      <c r="X270" s="557">
        <v>80</v>
      </c>
      <c r="Y270" s="558">
        <f>IFERROR(IF(X270="",0,CEILING((X270/$H270),1)*$H270),"")</f>
        <v>81.599999999999994</v>
      </c>
      <c r="Z270" s="36">
        <f>IFERROR(IF(Y270=0,"",ROUNDUP(Y270/H270,0)*0.00651),"")</f>
        <v>0.22134000000000001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86</v>
      </c>
      <c r="BN270" s="64">
        <f>IFERROR(Y270*I270/H270,"0")</f>
        <v>87.72</v>
      </c>
      <c r="BO270" s="64">
        <f>IFERROR(1/J270*(X270/H270),"0")</f>
        <v>0.18315018315018317</v>
      </c>
      <c r="BP270" s="64">
        <f>IFERROR(1/J270*(Y270/H270),"0")</f>
        <v>0.18681318681318682</v>
      </c>
    </row>
    <row r="271" spans="1:68" x14ac:dyDescent="0.2">
      <c r="A271" s="579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80"/>
      <c r="P271" s="574" t="s">
        <v>71</v>
      </c>
      <c r="Q271" s="575"/>
      <c r="R271" s="575"/>
      <c r="S271" s="575"/>
      <c r="T271" s="575"/>
      <c r="U271" s="575"/>
      <c r="V271" s="576"/>
      <c r="W271" s="37" t="s">
        <v>72</v>
      </c>
      <c r="X271" s="559">
        <f>IFERROR(X268/H268,"0")+IFERROR(X269/H269,"0")+IFERROR(X270/H270,"0")</f>
        <v>57.083333333333336</v>
      </c>
      <c r="Y271" s="559">
        <f>IFERROR(Y268/H268,"0")+IFERROR(Y269/H269,"0")+IFERROR(Y270/H270,"0")</f>
        <v>58</v>
      </c>
      <c r="Z271" s="559">
        <f>IFERROR(IF(Z268="",0,Z268),"0")+IFERROR(IF(Z269="",0,Z269),"0")+IFERROR(IF(Z270="",0,Z270),"0")</f>
        <v>0.37758000000000003</v>
      </c>
      <c r="AA271" s="560"/>
      <c r="AB271" s="560"/>
      <c r="AC271" s="560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80"/>
      <c r="P272" s="574" t="s">
        <v>71</v>
      </c>
      <c r="Q272" s="575"/>
      <c r="R272" s="575"/>
      <c r="S272" s="575"/>
      <c r="T272" s="575"/>
      <c r="U272" s="575"/>
      <c r="V272" s="576"/>
      <c r="W272" s="37" t="s">
        <v>69</v>
      </c>
      <c r="X272" s="559">
        <f>IFERROR(SUM(X268:X270),"0")</f>
        <v>137</v>
      </c>
      <c r="Y272" s="559">
        <f>IFERROR(SUM(Y268:Y270),"0")</f>
        <v>139.19999999999999</v>
      </c>
      <c r="Z272" s="37"/>
      <c r="AA272" s="560"/>
      <c r="AB272" s="560"/>
      <c r="AC272" s="560"/>
    </row>
    <row r="273" spans="1:68" ht="16.5" customHeight="1" x14ac:dyDescent="0.25">
      <c r="A273" s="583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52"/>
      <c r="AB273" s="552"/>
      <c r="AC273" s="552"/>
    </row>
    <row r="274" spans="1:68" ht="14.25" customHeight="1" x14ac:dyDescent="0.25">
      <c r="A274" s="561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0"/>
      <c r="R275" s="570"/>
      <c r="S275" s="570"/>
      <c r="T275" s="571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9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80"/>
      <c r="P276" s="574" t="s">
        <v>71</v>
      </c>
      <c r="Q276" s="575"/>
      <c r="R276" s="575"/>
      <c r="S276" s="575"/>
      <c r="T276" s="575"/>
      <c r="U276" s="575"/>
      <c r="V276" s="576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80"/>
      <c r="P277" s="574" t="s">
        <v>71</v>
      </c>
      <c r="Q277" s="575"/>
      <c r="R277" s="575"/>
      <c r="S277" s="575"/>
      <c r="T277" s="575"/>
      <c r="U277" s="575"/>
      <c r="V277" s="576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61" t="s">
        <v>73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0"/>
      <c r="R279" s="570"/>
      <c r="S279" s="570"/>
      <c r="T279" s="571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9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80"/>
      <c r="P280" s="574" t="s">
        <v>71</v>
      </c>
      <c r="Q280" s="575"/>
      <c r="R280" s="575"/>
      <c r="S280" s="575"/>
      <c r="T280" s="575"/>
      <c r="U280" s="575"/>
      <c r="V280" s="576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80"/>
      <c r="P281" s="574" t="s">
        <v>71</v>
      </c>
      <c r="Q281" s="575"/>
      <c r="R281" s="575"/>
      <c r="S281" s="575"/>
      <c r="T281" s="575"/>
      <c r="U281" s="575"/>
      <c r="V281" s="576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3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52"/>
      <c r="AB282" s="552"/>
      <c r="AC282" s="552"/>
    </row>
    <row r="283" spans="1:68" ht="14.25" customHeight="1" x14ac:dyDescent="0.25">
      <c r="A283" s="561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1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0"/>
      <c r="R284" s="570"/>
      <c r="S284" s="570"/>
      <c r="T284" s="571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9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80"/>
      <c r="P285" s="574" t="s">
        <v>71</v>
      </c>
      <c r="Q285" s="575"/>
      <c r="R285" s="575"/>
      <c r="S285" s="575"/>
      <c r="T285" s="575"/>
      <c r="U285" s="575"/>
      <c r="V285" s="576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80"/>
      <c r="P286" s="574" t="s">
        <v>71</v>
      </c>
      <c r="Q286" s="575"/>
      <c r="R286" s="575"/>
      <c r="S286" s="575"/>
      <c r="T286" s="575"/>
      <c r="U286" s="575"/>
      <c r="V286" s="576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3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52"/>
      <c r="AB287" s="552"/>
      <c r="AC287" s="552"/>
    </row>
    <row r="288" spans="1:68" ht="14.25" customHeight="1" x14ac:dyDescent="0.25">
      <c r="A288" s="561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3">
        <v>4680115885554</v>
      </c>
      <c r="E290" s="564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3">
        <v>4680115885554</v>
      </c>
      <c r="E291" s="564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6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3">
        <v>4680115885646</v>
      </c>
      <c r="E292" s="564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6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70"/>
      <c r="R292" s="570"/>
      <c r="S292" s="570"/>
      <c r="T292" s="571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3">
        <v>4680115885622</v>
      </c>
      <c r="E293" s="564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6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70"/>
      <c r="R293" s="570"/>
      <c r="S293" s="570"/>
      <c r="T293" s="571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3">
        <v>4680115885608</v>
      </c>
      <c r="E294" s="564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70"/>
      <c r="R294" s="570"/>
      <c r="S294" s="570"/>
      <c r="T294" s="571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79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80"/>
      <c r="P295" s="574" t="s">
        <v>71</v>
      </c>
      <c r="Q295" s="575"/>
      <c r="R295" s="575"/>
      <c r="S295" s="575"/>
      <c r="T295" s="575"/>
      <c r="U295" s="575"/>
      <c r="V295" s="576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80"/>
      <c r="P296" s="574" t="s">
        <v>71</v>
      </c>
      <c r="Q296" s="575"/>
      <c r="R296" s="575"/>
      <c r="S296" s="575"/>
      <c r="T296" s="575"/>
      <c r="U296" s="575"/>
      <c r="V296" s="576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61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3">
        <v>4607091387193</v>
      </c>
      <c r="E298" s="564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3">
        <v>4607091387230</v>
      </c>
      <c r="E299" s="564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3">
        <v>4607091387292</v>
      </c>
      <c r="E300" s="564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70"/>
      <c r="R300" s="570"/>
      <c r="S300" s="570"/>
      <c r="T300" s="571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3">
        <v>4607091387285</v>
      </c>
      <c r="E301" s="564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3">
        <v>4607091389845</v>
      </c>
      <c r="E302" s="564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70"/>
      <c r="R302" s="570"/>
      <c r="S302" s="570"/>
      <c r="T302" s="571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3">
        <v>4680115882881</v>
      </c>
      <c r="E303" s="564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70"/>
      <c r="R303" s="570"/>
      <c r="S303" s="570"/>
      <c r="T303" s="571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3">
        <v>4607091383836</v>
      </c>
      <c r="E304" s="564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3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70"/>
      <c r="R304" s="570"/>
      <c r="S304" s="570"/>
      <c r="T304" s="571"/>
      <c r="U304" s="34"/>
      <c r="V304" s="34"/>
      <c r="W304" s="35" t="s">
        <v>69</v>
      </c>
      <c r="X304" s="557">
        <v>12</v>
      </c>
      <c r="Y304" s="558">
        <f t="shared" si="42"/>
        <v>12.6</v>
      </c>
      <c r="Z304" s="36">
        <f>IFERROR(IF(Y304=0,"",ROUNDUP(Y304/H304,0)*0.00651),"")</f>
        <v>4.5569999999999999E-2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13.52</v>
      </c>
      <c r="BN304" s="64">
        <f t="shared" si="44"/>
        <v>14.196</v>
      </c>
      <c r="BO304" s="64">
        <f t="shared" si="45"/>
        <v>3.6630036630036632E-2</v>
      </c>
      <c r="BP304" s="64">
        <f t="shared" si="46"/>
        <v>3.8461538461538464E-2</v>
      </c>
    </row>
    <row r="305" spans="1:68" x14ac:dyDescent="0.2">
      <c r="A305" s="579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80"/>
      <c r="P305" s="574" t="s">
        <v>71</v>
      </c>
      <c r="Q305" s="575"/>
      <c r="R305" s="575"/>
      <c r="S305" s="575"/>
      <c r="T305" s="575"/>
      <c r="U305" s="575"/>
      <c r="V305" s="576"/>
      <c r="W305" s="37" t="s">
        <v>72</v>
      </c>
      <c r="X305" s="559">
        <f>IFERROR(X298/H298,"0")+IFERROR(X299/H299,"0")+IFERROR(X300/H300,"0")+IFERROR(X301/H301,"0")+IFERROR(X302/H302,"0")+IFERROR(X303/H303,"0")+IFERROR(X304/H304,"0")</f>
        <v>6.6666666666666661</v>
      </c>
      <c r="Y305" s="559">
        <f>IFERROR(Y298/H298,"0")+IFERROR(Y299/H299,"0")+IFERROR(Y300/H300,"0")+IFERROR(Y301/H301,"0")+IFERROR(Y302/H302,"0")+IFERROR(Y303/H303,"0")+IFERROR(Y304/H304,"0")</f>
        <v>7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4.5569999999999999E-2</v>
      </c>
      <c r="AA305" s="560"/>
      <c r="AB305" s="560"/>
      <c r="AC305" s="560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80"/>
      <c r="P306" s="574" t="s">
        <v>71</v>
      </c>
      <c r="Q306" s="575"/>
      <c r="R306" s="575"/>
      <c r="S306" s="575"/>
      <c r="T306" s="575"/>
      <c r="U306" s="575"/>
      <c r="V306" s="576"/>
      <c r="W306" s="37" t="s">
        <v>69</v>
      </c>
      <c r="X306" s="559">
        <f>IFERROR(SUM(X298:X304),"0")</f>
        <v>12</v>
      </c>
      <c r="Y306" s="559">
        <f>IFERROR(SUM(Y298:Y304),"0")</f>
        <v>12.6</v>
      </c>
      <c r="Z306" s="37"/>
      <c r="AA306" s="560"/>
      <c r="AB306" s="560"/>
      <c r="AC306" s="560"/>
    </row>
    <row r="307" spans="1:68" ht="14.25" customHeight="1" x14ac:dyDescent="0.25">
      <c r="A307" s="561" t="s">
        <v>73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3">
        <v>4607091387766</v>
      </c>
      <c r="E308" s="564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70"/>
      <c r="R308" s="570"/>
      <c r="S308" s="570"/>
      <c r="T308" s="571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3">
        <v>4607091387957</v>
      </c>
      <c r="E309" s="564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3">
        <v>4607091387964</v>
      </c>
      <c r="E310" s="564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70"/>
      <c r="R310" s="570"/>
      <c r="S310" s="570"/>
      <c r="T310" s="571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3">
        <v>4680115884588</v>
      </c>
      <c r="E311" s="564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70"/>
      <c r="R311" s="570"/>
      <c r="S311" s="570"/>
      <c r="T311" s="571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3">
        <v>4607091387513</v>
      </c>
      <c r="E312" s="564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70"/>
      <c r="R312" s="570"/>
      <c r="S312" s="570"/>
      <c r="T312" s="571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79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80"/>
      <c r="P313" s="574" t="s">
        <v>71</v>
      </c>
      <c r="Q313" s="575"/>
      <c r="R313" s="575"/>
      <c r="S313" s="575"/>
      <c r="T313" s="575"/>
      <c r="U313" s="575"/>
      <c r="V313" s="576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80"/>
      <c r="P314" s="574" t="s">
        <v>71</v>
      </c>
      <c r="Q314" s="575"/>
      <c r="R314" s="575"/>
      <c r="S314" s="575"/>
      <c r="T314" s="575"/>
      <c r="U314" s="575"/>
      <c r="V314" s="576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61" t="s">
        <v>169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3">
        <v>4607091380880</v>
      </c>
      <c r="E316" s="564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70"/>
      <c r="R316" s="570"/>
      <c r="S316" s="570"/>
      <c r="T316" s="571"/>
      <c r="U316" s="34"/>
      <c r="V316" s="34"/>
      <c r="W316" s="35" t="s">
        <v>69</v>
      </c>
      <c r="X316" s="557">
        <v>77</v>
      </c>
      <c r="Y316" s="558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81.757500000000007</v>
      </c>
      <c r="BN316" s="64">
        <f>IFERROR(Y316*I316/H316,"0")</f>
        <v>89.19</v>
      </c>
      <c r="BO316" s="64">
        <f>IFERROR(1/J316*(X316/H316),"0")</f>
        <v>0.14322916666666666</v>
      </c>
      <c r="BP316" s="64">
        <f>IFERROR(1/J316*(Y316/H316),"0")</f>
        <v>0.15625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3">
        <v>4607091384482</v>
      </c>
      <c r="E317" s="564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70"/>
      <c r="R317" s="570"/>
      <c r="S317" s="570"/>
      <c r="T317" s="571"/>
      <c r="U317" s="34"/>
      <c r="V317" s="34"/>
      <c r="W317" s="35" t="s">
        <v>69</v>
      </c>
      <c r="X317" s="557">
        <v>605</v>
      </c>
      <c r="Y317" s="558">
        <f>IFERROR(IF(X317="",0,CEILING((X317/$H317),1)*$H317),"")</f>
        <v>608.4</v>
      </c>
      <c r="Z317" s="36">
        <f>IFERROR(IF(Y317=0,"",ROUNDUP(Y317/H317,0)*0.01898),"")</f>
        <v>1.48044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645.25576923076937</v>
      </c>
      <c r="BN317" s="64">
        <f>IFERROR(Y317*I317/H317,"0")</f>
        <v>648.88200000000006</v>
      </c>
      <c r="BO317" s="64">
        <f>IFERROR(1/J317*(X317/H317),"0")</f>
        <v>1.2119391025641026</v>
      </c>
      <c r="BP317" s="64">
        <f>IFERROR(1/J317*(Y317/H317),"0")</f>
        <v>1.21875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3">
        <v>4607091380897</v>
      </c>
      <c r="E318" s="564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70"/>
      <c r="R318" s="570"/>
      <c r="S318" s="570"/>
      <c r="T318" s="571"/>
      <c r="U318" s="34"/>
      <c r="V318" s="34"/>
      <c r="W318" s="35" t="s">
        <v>69</v>
      </c>
      <c r="X318" s="557">
        <v>35</v>
      </c>
      <c r="Y318" s="558">
        <f>IFERROR(IF(X318="",0,CEILING((X318/$H318),1)*$H318),"")</f>
        <v>42</v>
      </c>
      <c r="Z318" s="36">
        <f>IFERROR(IF(Y318=0,"",ROUNDUP(Y318/H318,0)*0.01898),"")</f>
        <v>9.4899999999999998E-2</v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37.162500000000001</v>
      </c>
      <c r="BN318" s="64">
        <f>IFERROR(Y318*I318/H318,"0")</f>
        <v>44.594999999999999</v>
      </c>
      <c r="BO318" s="64">
        <f>IFERROR(1/J318*(X318/H318),"0")</f>
        <v>6.5104166666666657E-2</v>
      </c>
      <c r="BP318" s="64">
        <f>IFERROR(1/J318*(Y318/H318),"0")</f>
        <v>7.8125E-2</v>
      </c>
    </row>
    <row r="319" spans="1:68" x14ac:dyDescent="0.2">
      <c r="A319" s="579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80"/>
      <c r="P319" s="574" t="s">
        <v>71</v>
      </c>
      <c r="Q319" s="575"/>
      <c r="R319" s="575"/>
      <c r="S319" s="575"/>
      <c r="T319" s="575"/>
      <c r="U319" s="575"/>
      <c r="V319" s="576"/>
      <c r="W319" s="37" t="s">
        <v>72</v>
      </c>
      <c r="X319" s="559">
        <f>IFERROR(X316/H316,"0")+IFERROR(X317/H317,"0")+IFERROR(X318/H318,"0")</f>
        <v>90.897435897435912</v>
      </c>
      <c r="Y319" s="559">
        <f>IFERROR(Y316/H316,"0")+IFERROR(Y317/H317,"0")+IFERROR(Y318/H318,"0")</f>
        <v>93</v>
      </c>
      <c r="Z319" s="559">
        <f>IFERROR(IF(Z316="",0,Z316),"0")+IFERROR(IF(Z317="",0,Z317),"0")+IFERROR(IF(Z318="",0,Z318),"0")</f>
        <v>1.7651399999999999</v>
      </c>
      <c r="AA319" s="560"/>
      <c r="AB319" s="560"/>
      <c r="AC319" s="560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80"/>
      <c r="P320" s="574" t="s">
        <v>71</v>
      </c>
      <c r="Q320" s="575"/>
      <c r="R320" s="575"/>
      <c r="S320" s="575"/>
      <c r="T320" s="575"/>
      <c r="U320" s="575"/>
      <c r="V320" s="576"/>
      <c r="W320" s="37" t="s">
        <v>69</v>
      </c>
      <c r="X320" s="559">
        <f>IFERROR(SUM(X316:X318),"0")</f>
        <v>717</v>
      </c>
      <c r="Y320" s="559">
        <f>IFERROR(SUM(Y316:Y318),"0")</f>
        <v>734.4</v>
      </c>
      <c r="Z320" s="37"/>
      <c r="AA320" s="560"/>
      <c r="AB320" s="560"/>
      <c r="AC320" s="560"/>
    </row>
    <row r="321" spans="1:68" ht="14.25" customHeight="1" x14ac:dyDescent="0.25">
      <c r="A321" s="561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3">
        <v>4607091388381</v>
      </c>
      <c r="E322" s="564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5" t="s">
        <v>513</v>
      </c>
      <c r="Q322" s="570"/>
      <c r="R322" s="570"/>
      <c r="S322" s="570"/>
      <c r="T322" s="571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3">
        <v>4607091388374</v>
      </c>
      <c r="E323" s="564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59" t="s">
        <v>517</v>
      </c>
      <c r="Q323" s="570"/>
      <c r="R323" s="570"/>
      <c r="S323" s="570"/>
      <c r="T323" s="571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3">
        <v>4607091383102</v>
      </c>
      <c r="E324" s="564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70"/>
      <c r="R324" s="570"/>
      <c r="S324" s="570"/>
      <c r="T324" s="571"/>
      <c r="U324" s="34"/>
      <c r="V324" s="34"/>
      <c r="W324" s="35" t="s">
        <v>69</v>
      </c>
      <c r="X324" s="557">
        <v>19</v>
      </c>
      <c r="Y324" s="558">
        <f>IFERROR(IF(X324="",0,CEILING((X324/$H324),1)*$H324),"")</f>
        <v>20.399999999999999</v>
      </c>
      <c r="Z324" s="36">
        <f>IFERROR(IF(Y324=0,"",ROUNDUP(Y324/H324,0)*0.00651),"")</f>
        <v>5.2080000000000001E-2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22.017647058823531</v>
      </c>
      <c r="BN324" s="64">
        <f>IFERROR(Y324*I324/H324,"0")</f>
        <v>23.64</v>
      </c>
      <c r="BO324" s="64">
        <f>IFERROR(1/J324*(X324/H324),"0")</f>
        <v>4.0939452704158594E-2</v>
      </c>
      <c r="BP324" s="64">
        <f>IFERROR(1/J324*(Y324/H324),"0")</f>
        <v>4.3956043956043959E-2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3">
        <v>4607091388404</v>
      </c>
      <c r="E325" s="564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70"/>
      <c r="R325" s="570"/>
      <c r="S325" s="570"/>
      <c r="T325" s="571"/>
      <c r="U325" s="34"/>
      <c r="V325" s="34"/>
      <c r="W325" s="35" t="s">
        <v>69</v>
      </c>
      <c r="X325" s="557">
        <v>26</v>
      </c>
      <c r="Y325" s="558">
        <f>IFERROR(IF(X325="",0,CEILING((X325/$H325),1)*$H325),"")</f>
        <v>28.049999999999997</v>
      </c>
      <c r="Z325" s="36">
        <f>IFERROR(IF(Y325=0,"",ROUNDUP(Y325/H325,0)*0.00651),"")</f>
        <v>7.1610000000000007E-2</v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29.36470588235294</v>
      </c>
      <c r="BN325" s="64">
        <f>IFERROR(Y325*I325/H325,"0")</f>
        <v>31.68</v>
      </c>
      <c r="BO325" s="64">
        <f>IFERROR(1/J325*(X325/H325),"0")</f>
        <v>5.6022408963585443E-2</v>
      </c>
      <c r="BP325" s="64">
        <f>IFERROR(1/J325*(Y325/H325),"0")</f>
        <v>6.0439560439560447E-2</v>
      </c>
    </row>
    <row r="326" spans="1:68" x14ac:dyDescent="0.2">
      <c r="A326" s="579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80"/>
      <c r="P326" s="574" t="s">
        <v>71</v>
      </c>
      <c r="Q326" s="575"/>
      <c r="R326" s="575"/>
      <c r="S326" s="575"/>
      <c r="T326" s="575"/>
      <c r="U326" s="575"/>
      <c r="V326" s="576"/>
      <c r="W326" s="37" t="s">
        <v>72</v>
      </c>
      <c r="X326" s="559">
        <f>IFERROR(X322/H322,"0")+IFERROR(X323/H323,"0")+IFERROR(X324/H324,"0")+IFERROR(X325/H325,"0")</f>
        <v>17.647058823529413</v>
      </c>
      <c r="Y326" s="559">
        <f>IFERROR(Y322/H322,"0")+IFERROR(Y323/H323,"0")+IFERROR(Y324/H324,"0")+IFERROR(Y325/H325,"0")</f>
        <v>19</v>
      </c>
      <c r="Z326" s="559">
        <f>IFERROR(IF(Z322="",0,Z322),"0")+IFERROR(IF(Z323="",0,Z323),"0")+IFERROR(IF(Z324="",0,Z324),"0")+IFERROR(IF(Z325="",0,Z325),"0")</f>
        <v>0.12369000000000001</v>
      </c>
      <c r="AA326" s="560"/>
      <c r="AB326" s="560"/>
      <c r="AC326" s="560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80"/>
      <c r="P327" s="574" t="s">
        <v>71</v>
      </c>
      <c r="Q327" s="575"/>
      <c r="R327" s="575"/>
      <c r="S327" s="575"/>
      <c r="T327" s="575"/>
      <c r="U327" s="575"/>
      <c r="V327" s="576"/>
      <c r="W327" s="37" t="s">
        <v>69</v>
      </c>
      <c r="X327" s="559">
        <f>IFERROR(SUM(X322:X325),"0")</f>
        <v>45</v>
      </c>
      <c r="Y327" s="559">
        <f>IFERROR(SUM(Y322:Y325),"0")</f>
        <v>48.449999999999996</v>
      </c>
      <c r="Z327" s="37"/>
      <c r="AA327" s="560"/>
      <c r="AB327" s="560"/>
      <c r="AC327" s="560"/>
    </row>
    <row r="328" spans="1:68" ht="14.25" customHeight="1" x14ac:dyDescent="0.25">
      <c r="A328" s="561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3">
        <v>4680115881808</v>
      </c>
      <c r="E329" s="564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8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70"/>
      <c r="R329" s="570"/>
      <c r="S329" s="570"/>
      <c r="T329" s="571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3">
        <v>4680115881822</v>
      </c>
      <c r="E330" s="564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70"/>
      <c r="R330" s="570"/>
      <c r="S330" s="570"/>
      <c r="T330" s="571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3">
        <v>4680115880016</v>
      </c>
      <c r="E331" s="564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70"/>
      <c r="R331" s="570"/>
      <c r="S331" s="570"/>
      <c r="T331" s="571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79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80"/>
      <c r="P332" s="574" t="s">
        <v>71</v>
      </c>
      <c r="Q332" s="575"/>
      <c r="R332" s="575"/>
      <c r="S332" s="575"/>
      <c r="T332" s="575"/>
      <c r="U332" s="575"/>
      <c r="V332" s="576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80"/>
      <c r="P333" s="574" t="s">
        <v>71</v>
      </c>
      <c r="Q333" s="575"/>
      <c r="R333" s="575"/>
      <c r="S333" s="575"/>
      <c r="T333" s="575"/>
      <c r="U333" s="575"/>
      <c r="V333" s="576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3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52"/>
      <c r="AB334" s="552"/>
      <c r="AC334" s="552"/>
    </row>
    <row r="335" spans="1:68" ht="14.25" customHeight="1" x14ac:dyDescent="0.25">
      <c r="A335" s="561" t="s">
        <v>73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3">
        <v>4607091387919</v>
      </c>
      <c r="E336" s="564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70"/>
      <c r="R336" s="570"/>
      <c r="S336" s="570"/>
      <c r="T336" s="571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3">
        <v>4680115883604</v>
      </c>
      <c r="E337" s="564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1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70"/>
      <c r="R337" s="570"/>
      <c r="S337" s="570"/>
      <c r="T337" s="571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3">
        <v>4680115883567</v>
      </c>
      <c r="E338" s="564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5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70"/>
      <c r="R338" s="570"/>
      <c r="S338" s="570"/>
      <c r="T338" s="571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9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80"/>
      <c r="P339" s="574" t="s">
        <v>71</v>
      </c>
      <c r="Q339" s="575"/>
      <c r="R339" s="575"/>
      <c r="S339" s="575"/>
      <c r="T339" s="575"/>
      <c r="U339" s="575"/>
      <c r="V339" s="576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80"/>
      <c r="P340" s="574" t="s">
        <v>71</v>
      </c>
      <c r="Q340" s="575"/>
      <c r="R340" s="575"/>
      <c r="S340" s="575"/>
      <c r="T340" s="575"/>
      <c r="U340" s="575"/>
      <c r="V340" s="576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62" t="s">
        <v>542</v>
      </c>
      <c r="B341" s="663"/>
      <c r="C341" s="663"/>
      <c r="D341" s="663"/>
      <c r="E341" s="663"/>
      <c r="F341" s="663"/>
      <c r="G341" s="663"/>
      <c r="H341" s="663"/>
      <c r="I341" s="663"/>
      <c r="J341" s="663"/>
      <c r="K341" s="663"/>
      <c r="L341" s="663"/>
      <c r="M341" s="663"/>
      <c r="N341" s="663"/>
      <c r="O341" s="663"/>
      <c r="P341" s="663"/>
      <c r="Q341" s="663"/>
      <c r="R341" s="663"/>
      <c r="S341" s="663"/>
      <c r="T341" s="663"/>
      <c r="U341" s="663"/>
      <c r="V341" s="663"/>
      <c r="W341" s="663"/>
      <c r="X341" s="663"/>
      <c r="Y341" s="663"/>
      <c r="Z341" s="663"/>
      <c r="AA341" s="48"/>
      <c r="AB341" s="48"/>
      <c r="AC341" s="48"/>
    </row>
    <row r="342" spans="1:68" ht="16.5" customHeight="1" x14ac:dyDescent="0.25">
      <c r="A342" s="583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52"/>
      <c r="AB342" s="552"/>
      <c r="AC342" s="552"/>
    </row>
    <row r="343" spans="1:68" ht="14.25" customHeight="1" x14ac:dyDescent="0.25">
      <c r="A343" s="561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3">
        <v>4680115884847</v>
      </c>
      <c r="E344" s="564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70"/>
      <c r="R344" s="570"/>
      <c r="S344" s="570"/>
      <c r="T344" s="571"/>
      <c r="U344" s="34"/>
      <c r="V344" s="34"/>
      <c r="W344" s="35" t="s">
        <v>69</v>
      </c>
      <c r="X344" s="557">
        <v>832</v>
      </c>
      <c r="Y344" s="558">
        <f t="shared" ref="Y344:Y350" si="47">IFERROR(IF(X344="",0,CEILING((X344/$H344),1)*$H344),"")</f>
        <v>840</v>
      </c>
      <c r="Z344" s="36">
        <f>IFERROR(IF(Y344=0,"",ROUNDUP(Y344/H344,0)*0.02175),"")</f>
        <v>1.218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858.62400000000002</v>
      </c>
      <c r="BN344" s="64">
        <f t="shared" ref="BN344:BN350" si="49">IFERROR(Y344*I344/H344,"0")</f>
        <v>866.88</v>
      </c>
      <c r="BO344" s="64">
        <f t="shared" ref="BO344:BO350" si="50">IFERROR(1/J344*(X344/H344),"0")</f>
        <v>1.1555555555555554</v>
      </c>
      <c r="BP344" s="64">
        <f t="shared" ref="BP344:BP350" si="51">IFERROR(1/J344*(Y344/H344),"0")</f>
        <v>1.1666666666666665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3">
        <v>4680115884854</v>
      </c>
      <c r="E345" s="564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70"/>
      <c r="R345" s="570"/>
      <c r="S345" s="570"/>
      <c r="T345" s="571"/>
      <c r="U345" s="34"/>
      <c r="V345" s="34"/>
      <c r="W345" s="35" t="s">
        <v>69</v>
      </c>
      <c r="X345" s="557">
        <v>814</v>
      </c>
      <c r="Y345" s="558">
        <f t="shared" si="47"/>
        <v>825</v>
      </c>
      <c r="Z345" s="36">
        <f>IFERROR(IF(Y345=0,"",ROUNDUP(Y345/H345,0)*0.02175),"")</f>
        <v>1.1962499999999998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840.04800000000012</v>
      </c>
      <c r="BN345" s="64">
        <f t="shared" si="49"/>
        <v>851.4</v>
      </c>
      <c r="BO345" s="64">
        <f t="shared" si="50"/>
        <v>1.1305555555555555</v>
      </c>
      <c r="BP345" s="64">
        <f t="shared" si="51"/>
        <v>1.1458333333333333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3">
        <v>4607091383997</v>
      </c>
      <c r="E346" s="564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70"/>
      <c r="R346" s="570"/>
      <c r="S346" s="570"/>
      <c r="T346" s="571"/>
      <c r="U346" s="34"/>
      <c r="V346" s="34"/>
      <c r="W346" s="35" t="s">
        <v>69</v>
      </c>
      <c r="X346" s="557">
        <v>811</v>
      </c>
      <c r="Y346" s="558">
        <f t="shared" si="47"/>
        <v>825</v>
      </c>
      <c r="Z346" s="36">
        <f>IFERROR(IF(Y346=0,"",ROUNDUP(Y346/H346,0)*0.02175),"")</f>
        <v>1.1962499999999998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836.952</v>
      </c>
      <c r="BN346" s="64">
        <f t="shared" si="49"/>
        <v>851.4</v>
      </c>
      <c r="BO346" s="64">
        <f t="shared" si="50"/>
        <v>1.1263888888888889</v>
      </c>
      <c r="BP346" s="64">
        <f t="shared" si="51"/>
        <v>1.1458333333333333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3">
        <v>4680115884830</v>
      </c>
      <c r="E347" s="564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70"/>
      <c r="R347" s="570"/>
      <c r="S347" s="570"/>
      <c r="T347" s="571"/>
      <c r="U347" s="34"/>
      <c r="V347" s="34"/>
      <c r="W347" s="35" t="s">
        <v>69</v>
      </c>
      <c r="X347" s="557">
        <v>669</v>
      </c>
      <c r="Y347" s="558">
        <f t="shared" si="47"/>
        <v>675</v>
      </c>
      <c r="Z347" s="36">
        <f>IFERROR(IF(Y347=0,"",ROUNDUP(Y347/H347,0)*0.02175),"")</f>
        <v>0.9787499999999999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690.40800000000002</v>
      </c>
      <c r="BN347" s="64">
        <f t="shared" si="49"/>
        <v>696.6</v>
      </c>
      <c r="BO347" s="64">
        <f t="shared" si="50"/>
        <v>0.9291666666666667</v>
      </c>
      <c r="BP347" s="64">
        <f t="shared" si="51"/>
        <v>0.9375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3">
        <v>4680115882638</v>
      </c>
      <c r="E348" s="564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70"/>
      <c r="R348" s="570"/>
      <c r="S348" s="570"/>
      <c r="T348" s="571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3">
        <v>4680115884922</v>
      </c>
      <c r="E349" s="564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70"/>
      <c r="R349" s="570"/>
      <c r="S349" s="570"/>
      <c r="T349" s="571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3">
        <v>4680115884861</v>
      </c>
      <c r="E350" s="564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70"/>
      <c r="R350" s="570"/>
      <c r="S350" s="570"/>
      <c r="T350" s="571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80"/>
      <c r="P351" s="574" t="s">
        <v>71</v>
      </c>
      <c r="Q351" s="575"/>
      <c r="R351" s="575"/>
      <c r="S351" s="575"/>
      <c r="T351" s="575"/>
      <c r="U351" s="575"/>
      <c r="V351" s="576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208.4</v>
      </c>
      <c r="Y351" s="559">
        <f>IFERROR(Y344/H344,"0")+IFERROR(Y345/H345,"0")+IFERROR(Y346/H346,"0")+IFERROR(Y347/H347,"0")+IFERROR(Y348/H348,"0")+IFERROR(Y349/H349,"0")+IFERROR(Y350/H350,"0")</f>
        <v>211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4.5892499999999998</v>
      </c>
      <c r="AA351" s="560"/>
      <c r="AB351" s="560"/>
      <c r="AC351" s="560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80"/>
      <c r="P352" s="574" t="s">
        <v>71</v>
      </c>
      <c r="Q352" s="575"/>
      <c r="R352" s="575"/>
      <c r="S352" s="575"/>
      <c r="T352" s="575"/>
      <c r="U352" s="575"/>
      <c r="V352" s="576"/>
      <c r="W352" s="37" t="s">
        <v>69</v>
      </c>
      <c r="X352" s="559">
        <f>IFERROR(SUM(X344:X350),"0")</f>
        <v>3126</v>
      </c>
      <c r="Y352" s="559">
        <f>IFERROR(SUM(Y344:Y350),"0")</f>
        <v>3165</v>
      </c>
      <c r="Z352" s="37"/>
      <c r="AA352" s="560"/>
      <c r="AB352" s="560"/>
      <c r="AC352" s="560"/>
    </row>
    <row r="353" spans="1:68" ht="14.25" customHeight="1" x14ac:dyDescent="0.25">
      <c r="A353" s="561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3">
        <v>4607091383980</v>
      </c>
      <c r="E354" s="564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70"/>
      <c r="R354" s="570"/>
      <c r="S354" s="570"/>
      <c r="T354" s="571"/>
      <c r="U354" s="34"/>
      <c r="V354" s="34"/>
      <c r="W354" s="35" t="s">
        <v>69</v>
      </c>
      <c r="X354" s="557">
        <v>1304</v>
      </c>
      <c r="Y354" s="558">
        <f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1345.7280000000001</v>
      </c>
      <c r="BN354" s="64">
        <f>IFERROR(Y354*I354/H354,"0")</f>
        <v>1346.76</v>
      </c>
      <c r="BO354" s="64">
        <f>IFERROR(1/J354*(X354/H354),"0")</f>
        <v>1.8111111111111111</v>
      </c>
      <c r="BP354" s="64">
        <f>IFERROR(1/J354*(Y354/H354),"0")</f>
        <v>1.8125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3">
        <v>4607091384178</v>
      </c>
      <c r="E355" s="564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6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70"/>
      <c r="R355" s="570"/>
      <c r="S355" s="570"/>
      <c r="T355" s="571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80"/>
      <c r="P356" s="574" t="s">
        <v>71</v>
      </c>
      <c r="Q356" s="575"/>
      <c r="R356" s="575"/>
      <c r="S356" s="575"/>
      <c r="T356" s="575"/>
      <c r="U356" s="575"/>
      <c r="V356" s="576"/>
      <c r="W356" s="37" t="s">
        <v>72</v>
      </c>
      <c r="X356" s="559">
        <f>IFERROR(X354/H354,"0")+IFERROR(X355/H355,"0")</f>
        <v>86.933333333333337</v>
      </c>
      <c r="Y356" s="559">
        <f>IFERROR(Y354/H354,"0")+IFERROR(Y355/H355,"0")</f>
        <v>87</v>
      </c>
      <c r="Z356" s="559">
        <f>IFERROR(IF(Z354="",0,Z354),"0")+IFERROR(IF(Z355="",0,Z355),"0")</f>
        <v>1.8922499999999998</v>
      </c>
      <c r="AA356" s="560"/>
      <c r="AB356" s="560"/>
      <c r="AC356" s="560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80"/>
      <c r="P357" s="574" t="s">
        <v>71</v>
      </c>
      <c r="Q357" s="575"/>
      <c r="R357" s="575"/>
      <c r="S357" s="575"/>
      <c r="T357" s="575"/>
      <c r="U357" s="575"/>
      <c r="V357" s="576"/>
      <c r="W357" s="37" t="s">
        <v>69</v>
      </c>
      <c r="X357" s="559">
        <f>IFERROR(SUM(X354:X355),"0")</f>
        <v>1304</v>
      </c>
      <c r="Y357" s="559">
        <f>IFERROR(SUM(Y354:Y355),"0")</f>
        <v>1305</v>
      </c>
      <c r="Z357" s="37"/>
      <c r="AA357" s="560"/>
      <c r="AB357" s="560"/>
      <c r="AC357" s="560"/>
    </row>
    <row r="358" spans="1:68" ht="14.25" customHeight="1" x14ac:dyDescent="0.25">
      <c r="A358" s="561" t="s">
        <v>73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3">
        <v>4607091383928</v>
      </c>
      <c r="E359" s="564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70"/>
      <c r="R359" s="570"/>
      <c r="S359" s="570"/>
      <c r="T359" s="571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3">
        <v>4607091384260</v>
      </c>
      <c r="E360" s="564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70"/>
      <c r="R360" s="570"/>
      <c r="S360" s="570"/>
      <c r="T360" s="571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79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80"/>
      <c r="P361" s="574" t="s">
        <v>71</v>
      </c>
      <c r="Q361" s="575"/>
      <c r="R361" s="575"/>
      <c r="S361" s="575"/>
      <c r="T361" s="575"/>
      <c r="U361" s="575"/>
      <c r="V361" s="576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80"/>
      <c r="P362" s="574" t="s">
        <v>71</v>
      </c>
      <c r="Q362" s="575"/>
      <c r="R362" s="575"/>
      <c r="S362" s="575"/>
      <c r="T362" s="575"/>
      <c r="U362" s="575"/>
      <c r="V362" s="576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61" t="s">
        <v>169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3">
        <v>4607091384673</v>
      </c>
      <c r="E364" s="564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70"/>
      <c r="R364" s="570"/>
      <c r="S364" s="570"/>
      <c r="T364" s="571"/>
      <c r="U364" s="34"/>
      <c r="V364" s="34"/>
      <c r="W364" s="35" t="s">
        <v>69</v>
      </c>
      <c r="X364" s="557">
        <v>102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107.88200000000001</v>
      </c>
      <c r="BN364" s="64">
        <f>IFERROR(Y364*I364/H364,"0")</f>
        <v>114.22799999999999</v>
      </c>
      <c r="BO364" s="64">
        <f>IFERROR(1/J364*(X364/H364),"0")</f>
        <v>0.17708333333333334</v>
      </c>
      <c r="BP364" s="64">
        <f>IFERROR(1/J364*(Y364/H364),"0")</f>
        <v>0.1875</v>
      </c>
    </row>
    <row r="365" spans="1:68" x14ac:dyDescent="0.2">
      <c r="A365" s="579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80"/>
      <c r="P365" s="574" t="s">
        <v>71</v>
      </c>
      <c r="Q365" s="575"/>
      <c r="R365" s="575"/>
      <c r="S365" s="575"/>
      <c r="T365" s="575"/>
      <c r="U365" s="575"/>
      <c r="V365" s="576"/>
      <c r="W365" s="37" t="s">
        <v>72</v>
      </c>
      <c r="X365" s="559">
        <f>IFERROR(X364/H364,"0")</f>
        <v>11.333333333333334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80"/>
      <c r="P366" s="574" t="s">
        <v>71</v>
      </c>
      <c r="Q366" s="575"/>
      <c r="R366" s="575"/>
      <c r="S366" s="575"/>
      <c r="T366" s="575"/>
      <c r="U366" s="575"/>
      <c r="V366" s="576"/>
      <c r="W366" s="37" t="s">
        <v>69</v>
      </c>
      <c r="X366" s="559">
        <f>IFERROR(SUM(X364:X364),"0")</f>
        <v>102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customHeight="1" x14ac:dyDescent="0.25">
      <c r="A367" s="583" t="s">
        <v>577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52"/>
      <c r="AB367" s="552"/>
      <c r="AC367" s="552"/>
    </row>
    <row r="368" spans="1:68" ht="14.25" customHeight="1" x14ac:dyDescent="0.25">
      <c r="A368" s="561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3">
        <v>4680115881907</v>
      </c>
      <c r="E369" s="564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70"/>
      <c r="R369" s="570"/>
      <c r="S369" s="570"/>
      <c r="T369" s="571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3">
        <v>4680115884885</v>
      </c>
      <c r="E370" s="564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5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70"/>
      <c r="R370" s="570"/>
      <c r="S370" s="570"/>
      <c r="T370" s="571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3">
        <v>4680115884908</v>
      </c>
      <c r="E371" s="564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70"/>
      <c r="R371" s="570"/>
      <c r="S371" s="570"/>
      <c r="T371" s="571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79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80"/>
      <c r="P372" s="574" t="s">
        <v>71</v>
      </c>
      <c r="Q372" s="575"/>
      <c r="R372" s="575"/>
      <c r="S372" s="575"/>
      <c r="T372" s="575"/>
      <c r="U372" s="575"/>
      <c r="V372" s="576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80"/>
      <c r="P373" s="574" t="s">
        <v>71</v>
      </c>
      <c r="Q373" s="575"/>
      <c r="R373" s="575"/>
      <c r="S373" s="575"/>
      <c r="T373" s="575"/>
      <c r="U373" s="575"/>
      <c r="V373" s="576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61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3">
        <v>4607091384802</v>
      </c>
      <c r="E375" s="564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70"/>
      <c r="R375" s="570"/>
      <c r="S375" s="570"/>
      <c r="T375" s="571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79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80"/>
      <c r="P376" s="574" t="s">
        <v>71</v>
      </c>
      <c r="Q376" s="575"/>
      <c r="R376" s="575"/>
      <c r="S376" s="575"/>
      <c r="T376" s="575"/>
      <c r="U376" s="575"/>
      <c r="V376" s="576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80"/>
      <c r="P377" s="574" t="s">
        <v>71</v>
      </c>
      <c r="Q377" s="575"/>
      <c r="R377" s="575"/>
      <c r="S377" s="575"/>
      <c r="T377" s="575"/>
      <c r="U377" s="575"/>
      <c r="V377" s="576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61" t="s">
        <v>73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3">
        <v>4607091384246</v>
      </c>
      <c r="E379" s="564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8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70"/>
      <c r="R379" s="570"/>
      <c r="S379" s="570"/>
      <c r="T379" s="571"/>
      <c r="U379" s="34"/>
      <c r="V379" s="34"/>
      <c r="W379" s="35" t="s">
        <v>69</v>
      </c>
      <c r="X379" s="557">
        <v>850</v>
      </c>
      <c r="Y379" s="558">
        <f>IFERROR(IF(X379="",0,CEILING((X379/$H379),1)*$H379),"")</f>
        <v>855</v>
      </c>
      <c r="Z379" s="36">
        <f>IFERROR(IF(Y379=0,"",ROUNDUP(Y379/H379,0)*0.01898),"")</f>
        <v>1.8030999999999999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899.01666666666677</v>
      </c>
      <c r="BN379" s="64">
        <f>IFERROR(Y379*I379/H379,"0")</f>
        <v>904.30499999999995</v>
      </c>
      <c r="BO379" s="64">
        <f>IFERROR(1/J379*(X379/H379),"0")</f>
        <v>1.4756944444444444</v>
      </c>
      <c r="BP379" s="64">
        <f>IFERROR(1/J379*(Y379/H379),"0")</f>
        <v>1.484375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3">
        <v>4607091384253</v>
      </c>
      <c r="E380" s="564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70"/>
      <c r="R380" s="570"/>
      <c r="S380" s="570"/>
      <c r="T380" s="571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79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80"/>
      <c r="P381" s="574" t="s">
        <v>71</v>
      </c>
      <c r="Q381" s="575"/>
      <c r="R381" s="575"/>
      <c r="S381" s="575"/>
      <c r="T381" s="575"/>
      <c r="U381" s="575"/>
      <c r="V381" s="576"/>
      <c r="W381" s="37" t="s">
        <v>72</v>
      </c>
      <c r="X381" s="559">
        <f>IFERROR(X379/H379,"0")+IFERROR(X380/H380,"0")</f>
        <v>94.444444444444443</v>
      </c>
      <c r="Y381" s="559">
        <f>IFERROR(Y379/H379,"0")+IFERROR(Y380/H380,"0")</f>
        <v>95</v>
      </c>
      <c r="Z381" s="559">
        <f>IFERROR(IF(Z379="",0,Z379),"0")+IFERROR(IF(Z380="",0,Z380),"0")</f>
        <v>1.8030999999999999</v>
      </c>
      <c r="AA381" s="560"/>
      <c r="AB381" s="560"/>
      <c r="AC381" s="560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80"/>
      <c r="P382" s="574" t="s">
        <v>71</v>
      </c>
      <c r="Q382" s="575"/>
      <c r="R382" s="575"/>
      <c r="S382" s="575"/>
      <c r="T382" s="575"/>
      <c r="U382" s="575"/>
      <c r="V382" s="576"/>
      <c r="W382" s="37" t="s">
        <v>69</v>
      </c>
      <c r="X382" s="559">
        <f>IFERROR(SUM(X379:X380),"0")</f>
        <v>850</v>
      </c>
      <c r="Y382" s="559">
        <f>IFERROR(SUM(Y379:Y380),"0")</f>
        <v>855</v>
      </c>
      <c r="Z382" s="37"/>
      <c r="AA382" s="560"/>
      <c r="AB382" s="560"/>
      <c r="AC382" s="560"/>
    </row>
    <row r="383" spans="1:68" ht="14.25" customHeight="1" x14ac:dyDescent="0.25">
      <c r="A383" s="561" t="s">
        <v>169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3">
        <v>4607091389357</v>
      </c>
      <c r="E384" s="564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88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70"/>
      <c r="R384" s="570"/>
      <c r="S384" s="570"/>
      <c r="T384" s="571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79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80"/>
      <c r="P385" s="574" t="s">
        <v>71</v>
      </c>
      <c r="Q385" s="575"/>
      <c r="R385" s="575"/>
      <c r="S385" s="575"/>
      <c r="T385" s="575"/>
      <c r="U385" s="575"/>
      <c r="V385" s="576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80"/>
      <c r="P386" s="574" t="s">
        <v>71</v>
      </c>
      <c r="Q386" s="575"/>
      <c r="R386" s="575"/>
      <c r="S386" s="575"/>
      <c r="T386" s="575"/>
      <c r="U386" s="575"/>
      <c r="V386" s="576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62" t="s">
        <v>597</v>
      </c>
      <c r="B387" s="663"/>
      <c r="C387" s="663"/>
      <c r="D387" s="663"/>
      <c r="E387" s="663"/>
      <c r="F387" s="663"/>
      <c r="G387" s="663"/>
      <c r="H387" s="663"/>
      <c r="I387" s="663"/>
      <c r="J387" s="663"/>
      <c r="K387" s="663"/>
      <c r="L387" s="663"/>
      <c r="M387" s="663"/>
      <c r="N387" s="663"/>
      <c r="O387" s="663"/>
      <c r="P387" s="663"/>
      <c r="Q387" s="663"/>
      <c r="R387" s="663"/>
      <c r="S387" s="663"/>
      <c r="T387" s="663"/>
      <c r="U387" s="663"/>
      <c r="V387" s="663"/>
      <c r="W387" s="663"/>
      <c r="X387" s="663"/>
      <c r="Y387" s="663"/>
      <c r="Z387" s="663"/>
      <c r="AA387" s="48"/>
      <c r="AB387" s="48"/>
      <c r="AC387" s="48"/>
    </row>
    <row r="388" spans="1:68" ht="16.5" customHeight="1" x14ac:dyDescent="0.25">
      <c r="A388" s="583" t="s">
        <v>598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52"/>
      <c r="AB388" s="552"/>
      <c r="AC388" s="552"/>
    </row>
    <row r="389" spans="1:68" ht="14.25" customHeight="1" x14ac:dyDescent="0.25">
      <c r="A389" s="561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3">
        <v>4680115886100</v>
      </c>
      <c r="E390" s="564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3">
        <v>4680115886117</v>
      </c>
      <c r="E391" s="564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3">
        <v>4680115886117</v>
      </c>
      <c r="E392" s="564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3">
        <v>4680115886124</v>
      </c>
      <c r="E393" s="564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70"/>
      <c r="R393" s="570"/>
      <c r="S393" s="570"/>
      <c r="T393" s="571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3">
        <v>4680115883147</v>
      </c>
      <c r="E394" s="564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70"/>
      <c r="R394" s="570"/>
      <c r="S394" s="570"/>
      <c r="T394" s="571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3">
        <v>4607091384338</v>
      </c>
      <c r="E395" s="564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70"/>
      <c r="R395" s="570"/>
      <c r="S395" s="570"/>
      <c r="T395" s="571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3">
        <v>4607091389524</v>
      </c>
      <c r="E396" s="564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3">
        <v>4680115883161</v>
      </c>
      <c r="E397" s="564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70"/>
      <c r="R397" s="570"/>
      <c r="S397" s="570"/>
      <c r="T397" s="571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3">
        <v>4607091389531</v>
      </c>
      <c r="E398" s="564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70"/>
      <c r="R398" s="570"/>
      <c r="S398" s="570"/>
      <c r="T398" s="571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3">
        <v>4607091384345</v>
      </c>
      <c r="E399" s="564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70"/>
      <c r="R399" s="570"/>
      <c r="S399" s="570"/>
      <c r="T399" s="571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79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80"/>
      <c r="P400" s="574" t="s">
        <v>71</v>
      </c>
      <c r="Q400" s="575"/>
      <c r="R400" s="575"/>
      <c r="S400" s="575"/>
      <c r="T400" s="575"/>
      <c r="U400" s="575"/>
      <c r="V400" s="576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80"/>
      <c r="P401" s="574" t="s">
        <v>71</v>
      </c>
      <c r="Q401" s="575"/>
      <c r="R401" s="575"/>
      <c r="S401" s="575"/>
      <c r="T401" s="575"/>
      <c r="U401" s="575"/>
      <c r="V401" s="576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61" t="s">
        <v>73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3">
        <v>4607091384352</v>
      </c>
      <c r="E403" s="564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7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70"/>
      <c r="R403" s="570"/>
      <c r="S403" s="570"/>
      <c r="T403" s="571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3">
        <v>4607091389654</v>
      </c>
      <c r="E404" s="564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70"/>
      <c r="R404" s="570"/>
      <c r="S404" s="570"/>
      <c r="T404" s="571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79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80"/>
      <c r="P405" s="574" t="s">
        <v>71</v>
      </c>
      <c r="Q405" s="575"/>
      <c r="R405" s="575"/>
      <c r="S405" s="575"/>
      <c r="T405" s="575"/>
      <c r="U405" s="575"/>
      <c r="V405" s="576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80"/>
      <c r="P406" s="574" t="s">
        <v>71</v>
      </c>
      <c r="Q406" s="575"/>
      <c r="R406" s="575"/>
      <c r="S406" s="575"/>
      <c r="T406" s="575"/>
      <c r="U406" s="575"/>
      <c r="V406" s="576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3" t="s">
        <v>630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52"/>
      <c r="AB407" s="552"/>
      <c r="AC407" s="552"/>
    </row>
    <row r="408" spans="1:68" ht="14.25" customHeight="1" x14ac:dyDescent="0.25">
      <c r="A408" s="561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3">
        <v>4680115885240</v>
      </c>
      <c r="E409" s="564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70"/>
      <c r="R409" s="570"/>
      <c r="S409" s="570"/>
      <c r="T409" s="571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79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80"/>
      <c r="P410" s="574" t="s">
        <v>71</v>
      </c>
      <c r="Q410" s="575"/>
      <c r="R410" s="575"/>
      <c r="S410" s="575"/>
      <c r="T410" s="575"/>
      <c r="U410" s="575"/>
      <c r="V410" s="576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80"/>
      <c r="P411" s="574" t="s">
        <v>71</v>
      </c>
      <c r="Q411" s="575"/>
      <c r="R411" s="575"/>
      <c r="S411" s="575"/>
      <c r="T411" s="575"/>
      <c r="U411" s="575"/>
      <c r="V411" s="576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61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3">
        <v>4680115886094</v>
      </c>
      <c r="E413" s="564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0"/>
      <c r="R413" s="570"/>
      <c r="S413" s="570"/>
      <c r="T413" s="571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3">
        <v>4607091389425</v>
      </c>
      <c r="E414" s="564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0"/>
      <c r="R414" s="570"/>
      <c r="S414" s="570"/>
      <c r="T414" s="571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3">
        <v>4680115880771</v>
      </c>
      <c r="E415" s="564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0"/>
      <c r="R415" s="570"/>
      <c r="S415" s="570"/>
      <c r="T415" s="571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3">
        <v>4607091389500</v>
      </c>
      <c r="E416" s="564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0"/>
      <c r="R416" s="570"/>
      <c r="S416" s="570"/>
      <c r="T416" s="571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79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80"/>
      <c r="P417" s="574" t="s">
        <v>71</v>
      </c>
      <c r="Q417" s="575"/>
      <c r="R417" s="575"/>
      <c r="S417" s="575"/>
      <c r="T417" s="575"/>
      <c r="U417" s="575"/>
      <c r="V417" s="576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80"/>
      <c r="P418" s="574" t="s">
        <v>71</v>
      </c>
      <c r="Q418" s="575"/>
      <c r="R418" s="575"/>
      <c r="S418" s="575"/>
      <c r="T418" s="575"/>
      <c r="U418" s="575"/>
      <c r="V418" s="576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3" t="s">
        <v>645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52"/>
      <c r="AB419" s="552"/>
      <c r="AC419" s="552"/>
    </row>
    <row r="420" spans="1:68" ht="14.25" customHeight="1" x14ac:dyDescent="0.25">
      <c r="A420" s="561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3">
        <v>4680115885110</v>
      </c>
      <c r="E421" s="564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6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0"/>
      <c r="R421" s="570"/>
      <c r="S421" s="570"/>
      <c r="T421" s="571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79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80"/>
      <c r="P422" s="574" t="s">
        <v>71</v>
      </c>
      <c r="Q422" s="575"/>
      <c r="R422" s="575"/>
      <c r="S422" s="575"/>
      <c r="T422" s="575"/>
      <c r="U422" s="575"/>
      <c r="V422" s="576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80"/>
      <c r="P423" s="574" t="s">
        <v>71</v>
      </c>
      <c r="Q423" s="575"/>
      <c r="R423" s="575"/>
      <c r="S423" s="575"/>
      <c r="T423" s="575"/>
      <c r="U423" s="575"/>
      <c r="V423" s="576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3" t="s">
        <v>649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52"/>
      <c r="AB424" s="552"/>
      <c r="AC424" s="552"/>
    </row>
    <row r="425" spans="1:68" ht="14.25" customHeight="1" x14ac:dyDescent="0.25">
      <c r="A425" s="561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3">
        <v>4680115885103</v>
      </c>
      <c r="E426" s="564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8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0"/>
      <c r="R426" s="570"/>
      <c r="S426" s="570"/>
      <c r="T426" s="571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79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80"/>
      <c r="P427" s="574" t="s">
        <v>71</v>
      </c>
      <c r="Q427" s="575"/>
      <c r="R427" s="575"/>
      <c r="S427" s="575"/>
      <c r="T427" s="575"/>
      <c r="U427" s="575"/>
      <c r="V427" s="576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80"/>
      <c r="P428" s="574" t="s">
        <v>71</v>
      </c>
      <c r="Q428" s="575"/>
      <c r="R428" s="575"/>
      <c r="S428" s="575"/>
      <c r="T428" s="575"/>
      <c r="U428" s="575"/>
      <c r="V428" s="576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62" t="s">
        <v>653</v>
      </c>
      <c r="B429" s="663"/>
      <c r="C429" s="663"/>
      <c r="D429" s="663"/>
      <c r="E429" s="663"/>
      <c r="F429" s="663"/>
      <c r="G429" s="663"/>
      <c r="H429" s="663"/>
      <c r="I429" s="663"/>
      <c r="J429" s="663"/>
      <c r="K429" s="663"/>
      <c r="L429" s="663"/>
      <c r="M429" s="663"/>
      <c r="N429" s="663"/>
      <c r="O429" s="663"/>
      <c r="P429" s="663"/>
      <c r="Q429" s="663"/>
      <c r="R429" s="663"/>
      <c r="S429" s="663"/>
      <c r="T429" s="663"/>
      <c r="U429" s="663"/>
      <c r="V429" s="663"/>
      <c r="W429" s="663"/>
      <c r="X429" s="663"/>
      <c r="Y429" s="663"/>
      <c r="Z429" s="663"/>
      <c r="AA429" s="48"/>
      <c r="AB429" s="48"/>
      <c r="AC429" s="48"/>
    </row>
    <row r="430" spans="1:68" ht="16.5" customHeight="1" x14ac:dyDescent="0.25">
      <c r="A430" s="583" t="s">
        <v>653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52"/>
      <c r="AB430" s="552"/>
      <c r="AC430" s="552"/>
    </row>
    <row r="431" spans="1:68" ht="14.25" customHeight="1" x14ac:dyDescent="0.25">
      <c r="A431" s="561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3">
        <v>4607091389067</v>
      </c>
      <c r="E432" s="564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0"/>
      <c r="R432" s="570"/>
      <c r="S432" s="570"/>
      <c r="T432" s="571"/>
      <c r="U432" s="34"/>
      <c r="V432" s="34"/>
      <c r="W432" s="35" t="s">
        <v>69</v>
      </c>
      <c r="X432" s="557">
        <v>89</v>
      </c>
      <c r="Y432" s="558">
        <f t="shared" ref="Y432:Y445" si="58">IFERROR(IF(X432="",0,CEILING((X432/$H432),1)*$H432),"")</f>
        <v>89.76</v>
      </c>
      <c r="Z432" s="36">
        <f t="shared" ref="Z432:Z438" si="59">IFERROR(IF(Y432=0,"",ROUNDUP(Y432/H432,0)*0.01196),"")</f>
        <v>0.20332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95.068181818181813</v>
      </c>
      <c r="BN432" s="64">
        <f t="shared" ref="BN432:BN445" si="61">IFERROR(Y432*I432/H432,"0")</f>
        <v>95.88</v>
      </c>
      <c r="BO432" s="64">
        <f t="shared" ref="BO432:BO445" si="62">IFERROR(1/J432*(X432/H432),"0")</f>
        <v>0.16207750582750582</v>
      </c>
      <c r="BP432" s="64">
        <f t="shared" ref="BP432:BP445" si="63">IFERROR(1/J432*(Y432/H432),"0")</f>
        <v>0.16346153846153846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3">
        <v>4680115885271</v>
      </c>
      <c r="E433" s="564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0"/>
      <c r="R433" s="570"/>
      <c r="S433" s="570"/>
      <c r="T433" s="571"/>
      <c r="U433" s="34"/>
      <c r="V433" s="34"/>
      <c r="W433" s="35" t="s">
        <v>69</v>
      </c>
      <c r="X433" s="557">
        <v>76</v>
      </c>
      <c r="Y433" s="558">
        <f t="shared" si="58"/>
        <v>79.2</v>
      </c>
      <c r="Z433" s="36">
        <f t="shared" si="59"/>
        <v>0.1794</v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81.181818181818173</v>
      </c>
      <c r="BN433" s="64">
        <f t="shared" si="61"/>
        <v>84.6</v>
      </c>
      <c r="BO433" s="64">
        <f t="shared" si="62"/>
        <v>0.13840326340326339</v>
      </c>
      <c r="BP433" s="64">
        <f t="shared" si="63"/>
        <v>0.14423076923076925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3">
        <v>4680115885226</v>
      </c>
      <c r="E434" s="564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57">
        <v>561</v>
      </c>
      <c r="Y434" s="558">
        <f t="shared" si="58"/>
        <v>564.96</v>
      </c>
      <c r="Z434" s="36">
        <f t="shared" si="59"/>
        <v>1.27972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599.25</v>
      </c>
      <c r="BN434" s="64">
        <f t="shared" si="61"/>
        <v>603.48</v>
      </c>
      <c r="BO434" s="64">
        <f t="shared" si="62"/>
        <v>1.0216346153846154</v>
      </c>
      <c r="BP434" s="64">
        <f t="shared" si="63"/>
        <v>1.028846153846154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3">
        <v>4607091383522</v>
      </c>
      <c r="E435" s="564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99" t="s">
        <v>665</v>
      </c>
      <c r="Q435" s="570"/>
      <c r="R435" s="570"/>
      <c r="S435" s="570"/>
      <c r="T435" s="571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3">
        <v>4680115884502</v>
      </c>
      <c r="E436" s="564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3">
        <v>4607091389104</v>
      </c>
      <c r="E437" s="564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0"/>
      <c r="R437" s="570"/>
      <c r="S437" s="570"/>
      <c r="T437" s="571"/>
      <c r="U437" s="34"/>
      <c r="V437" s="34"/>
      <c r="W437" s="35" t="s">
        <v>69</v>
      </c>
      <c r="X437" s="557">
        <v>617</v>
      </c>
      <c r="Y437" s="558">
        <f t="shared" si="58"/>
        <v>617.76</v>
      </c>
      <c r="Z437" s="36">
        <f t="shared" si="59"/>
        <v>1.3993200000000001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659.06818181818176</v>
      </c>
      <c r="BN437" s="64">
        <f t="shared" si="61"/>
        <v>659.87999999999988</v>
      </c>
      <c r="BO437" s="64">
        <f t="shared" si="62"/>
        <v>1.1236159673659674</v>
      </c>
      <c r="BP437" s="64">
        <f t="shared" si="63"/>
        <v>1.125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3">
        <v>4680115884519</v>
      </c>
      <c r="E438" s="564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3">
        <v>4680115886391</v>
      </c>
      <c r="E439" s="564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60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0"/>
      <c r="R439" s="570"/>
      <c r="S439" s="570"/>
      <c r="T439" s="571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3">
        <v>4680115880603</v>
      </c>
      <c r="E440" s="564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70"/>
      <c r="R440" s="570"/>
      <c r="S440" s="570"/>
      <c r="T440" s="571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3">
        <v>4607091389999</v>
      </c>
      <c r="E441" s="564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3" t="s">
        <v>682</v>
      </c>
      <c r="Q441" s="570"/>
      <c r="R441" s="570"/>
      <c r="S441" s="570"/>
      <c r="T441" s="571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3">
        <v>4680115882782</v>
      </c>
      <c r="E442" s="564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3">
        <v>4680115885479</v>
      </c>
      <c r="E443" s="564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3">
        <v>4607091389982</v>
      </c>
      <c r="E444" s="564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3">
        <v>4607091389982</v>
      </c>
      <c r="E445" s="564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0"/>
      <c r="R445" s="570"/>
      <c r="S445" s="570"/>
      <c r="T445" s="571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79"/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80"/>
      <c r="P446" s="574" t="s">
        <v>71</v>
      </c>
      <c r="Q446" s="575"/>
      <c r="R446" s="575"/>
      <c r="S446" s="575"/>
      <c r="T446" s="575"/>
      <c r="U446" s="575"/>
      <c r="V446" s="576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254.35606060606059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256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3.06176</v>
      </c>
      <c r="AA446" s="560"/>
      <c r="AB446" s="560"/>
      <c r="AC446" s="560"/>
    </row>
    <row r="447" spans="1:68" x14ac:dyDescent="0.2">
      <c r="A447" s="562"/>
      <c r="B447" s="562"/>
      <c r="C447" s="562"/>
      <c r="D447" s="562"/>
      <c r="E447" s="562"/>
      <c r="F447" s="562"/>
      <c r="G447" s="562"/>
      <c r="H447" s="562"/>
      <c r="I447" s="562"/>
      <c r="J447" s="562"/>
      <c r="K447" s="562"/>
      <c r="L447" s="562"/>
      <c r="M447" s="562"/>
      <c r="N447" s="562"/>
      <c r="O447" s="580"/>
      <c r="P447" s="574" t="s">
        <v>71</v>
      </c>
      <c r="Q447" s="575"/>
      <c r="R447" s="575"/>
      <c r="S447" s="575"/>
      <c r="T447" s="575"/>
      <c r="U447" s="575"/>
      <c r="V447" s="576"/>
      <c r="W447" s="37" t="s">
        <v>69</v>
      </c>
      <c r="X447" s="559">
        <f>IFERROR(SUM(X432:X445),"0")</f>
        <v>1343</v>
      </c>
      <c r="Y447" s="559">
        <f>IFERROR(SUM(Y432:Y445),"0")</f>
        <v>1351.68</v>
      </c>
      <c r="Z447" s="37"/>
      <c r="AA447" s="560"/>
      <c r="AB447" s="560"/>
      <c r="AC447" s="560"/>
    </row>
    <row r="448" spans="1:68" ht="14.25" customHeight="1" x14ac:dyDescent="0.25">
      <c r="A448" s="561" t="s">
        <v>134</v>
      </c>
      <c r="B448" s="562"/>
      <c r="C448" s="562"/>
      <c r="D448" s="562"/>
      <c r="E448" s="562"/>
      <c r="F448" s="562"/>
      <c r="G448" s="562"/>
      <c r="H448" s="562"/>
      <c r="I448" s="562"/>
      <c r="J448" s="562"/>
      <c r="K448" s="562"/>
      <c r="L448" s="562"/>
      <c r="M448" s="562"/>
      <c r="N448" s="562"/>
      <c r="O448" s="562"/>
      <c r="P448" s="562"/>
      <c r="Q448" s="562"/>
      <c r="R448" s="562"/>
      <c r="S448" s="562"/>
      <c r="T448" s="562"/>
      <c r="U448" s="562"/>
      <c r="V448" s="562"/>
      <c r="W448" s="562"/>
      <c r="X448" s="562"/>
      <c r="Y448" s="562"/>
      <c r="Z448" s="562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3">
        <v>4607091388930</v>
      </c>
      <c r="E449" s="564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5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70"/>
      <c r="R449" s="570"/>
      <c r="S449" s="570"/>
      <c r="T449" s="571"/>
      <c r="U449" s="34"/>
      <c r="V449" s="34"/>
      <c r="W449" s="35" t="s">
        <v>69</v>
      </c>
      <c r="X449" s="557">
        <v>586</v>
      </c>
      <c r="Y449" s="558">
        <f>IFERROR(IF(X449="",0,CEILING((X449/$H449),1)*$H449),"")</f>
        <v>586.08000000000004</v>
      </c>
      <c r="Z449" s="36">
        <f>IFERROR(IF(Y449=0,"",ROUNDUP(Y449/H449,0)*0.01196),"")</f>
        <v>1.3275600000000001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625.95454545454538</v>
      </c>
      <c r="BN449" s="64">
        <f>IFERROR(Y449*I449/H449,"0")</f>
        <v>626.04</v>
      </c>
      <c r="BO449" s="64">
        <f>IFERROR(1/J449*(X449/H449),"0")</f>
        <v>1.0671620046620047</v>
      </c>
      <c r="BP449" s="64">
        <f>IFERROR(1/J449*(Y449/H449),"0")</f>
        <v>1.0673076923076923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3">
        <v>4680115886407</v>
      </c>
      <c r="E450" s="564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70"/>
      <c r="R450" s="570"/>
      <c r="S450" s="570"/>
      <c r="T450" s="571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3">
        <v>4680115880054</v>
      </c>
      <c r="E451" s="564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70"/>
      <c r="R451" s="570"/>
      <c r="S451" s="570"/>
      <c r="T451" s="571"/>
      <c r="U451" s="34"/>
      <c r="V451" s="34"/>
      <c r="W451" s="35" t="s">
        <v>69</v>
      </c>
      <c r="X451" s="557">
        <v>26</v>
      </c>
      <c r="Y451" s="558">
        <f>IFERROR(IF(X451="",0,CEILING((X451/$H451),1)*$H451),"")</f>
        <v>28.799999999999997</v>
      </c>
      <c r="Z451" s="36">
        <f>IFERROR(IF(Y451=0,"",ROUNDUP(Y451/H451,0)*0.00902),"")</f>
        <v>5.4120000000000001E-2</v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37.537500000000001</v>
      </c>
      <c r="BN451" s="64">
        <f>IFERROR(Y451*I451/H451,"0")</f>
        <v>41.58</v>
      </c>
      <c r="BO451" s="64">
        <f>IFERROR(1/J451*(X451/H451),"0")</f>
        <v>4.1035353535353536E-2</v>
      </c>
      <c r="BP451" s="64">
        <f>IFERROR(1/J451*(Y451/H451),"0")</f>
        <v>4.5454545454545456E-2</v>
      </c>
    </row>
    <row r="452" spans="1:68" x14ac:dyDescent="0.2">
      <c r="A452" s="579"/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80"/>
      <c r="P452" s="574" t="s">
        <v>71</v>
      </c>
      <c r="Q452" s="575"/>
      <c r="R452" s="575"/>
      <c r="S452" s="575"/>
      <c r="T452" s="575"/>
      <c r="U452" s="575"/>
      <c r="V452" s="576"/>
      <c r="W452" s="37" t="s">
        <v>72</v>
      </c>
      <c r="X452" s="559">
        <f>IFERROR(X449/H449,"0")+IFERROR(X450/H450,"0")+IFERROR(X451/H451,"0")</f>
        <v>116.40151515151516</v>
      </c>
      <c r="Y452" s="559">
        <f>IFERROR(Y449/H449,"0")+IFERROR(Y450/H450,"0")+IFERROR(Y451/H451,"0")</f>
        <v>117</v>
      </c>
      <c r="Z452" s="559">
        <f>IFERROR(IF(Z449="",0,Z449),"0")+IFERROR(IF(Z450="",0,Z450),"0")+IFERROR(IF(Z451="",0,Z451),"0")</f>
        <v>1.38168</v>
      </c>
      <c r="AA452" s="560"/>
      <c r="AB452" s="560"/>
      <c r="AC452" s="560"/>
    </row>
    <row r="453" spans="1:68" x14ac:dyDescent="0.2">
      <c r="A453" s="562"/>
      <c r="B453" s="562"/>
      <c r="C453" s="562"/>
      <c r="D453" s="562"/>
      <c r="E453" s="562"/>
      <c r="F453" s="562"/>
      <c r="G453" s="562"/>
      <c r="H453" s="562"/>
      <c r="I453" s="562"/>
      <c r="J453" s="562"/>
      <c r="K453" s="562"/>
      <c r="L453" s="562"/>
      <c r="M453" s="562"/>
      <c r="N453" s="562"/>
      <c r="O453" s="580"/>
      <c r="P453" s="574" t="s">
        <v>71</v>
      </c>
      <c r="Q453" s="575"/>
      <c r="R453" s="575"/>
      <c r="S453" s="575"/>
      <c r="T453" s="575"/>
      <c r="U453" s="575"/>
      <c r="V453" s="576"/>
      <c r="W453" s="37" t="s">
        <v>69</v>
      </c>
      <c r="X453" s="559">
        <f>IFERROR(SUM(X449:X451),"0")</f>
        <v>612</v>
      </c>
      <c r="Y453" s="559">
        <f>IFERROR(SUM(Y449:Y451),"0")</f>
        <v>614.88</v>
      </c>
      <c r="Z453" s="37"/>
      <c r="AA453" s="560"/>
      <c r="AB453" s="560"/>
      <c r="AC453" s="560"/>
    </row>
    <row r="454" spans="1:68" ht="14.25" customHeight="1" x14ac:dyDescent="0.25">
      <c r="A454" s="561" t="s">
        <v>63</v>
      </c>
      <c r="B454" s="562"/>
      <c r="C454" s="562"/>
      <c r="D454" s="562"/>
      <c r="E454" s="562"/>
      <c r="F454" s="562"/>
      <c r="G454" s="562"/>
      <c r="H454" s="562"/>
      <c r="I454" s="562"/>
      <c r="J454" s="562"/>
      <c r="K454" s="562"/>
      <c r="L454" s="562"/>
      <c r="M454" s="562"/>
      <c r="N454" s="562"/>
      <c r="O454" s="562"/>
      <c r="P454" s="562"/>
      <c r="Q454" s="562"/>
      <c r="R454" s="562"/>
      <c r="S454" s="562"/>
      <c r="T454" s="562"/>
      <c r="U454" s="562"/>
      <c r="V454" s="562"/>
      <c r="W454" s="562"/>
      <c r="X454" s="562"/>
      <c r="Y454" s="562"/>
      <c r="Z454" s="562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3">
        <v>4680115883116</v>
      </c>
      <c r="E455" s="564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8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57">
        <v>284</v>
      </c>
      <c r="Y455" s="558">
        <f t="shared" ref="Y455:Y461" si="64">IFERROR(IF(X455="",0,CEILING((X455/$H455),1)*$H455),"")</f>
        <v>285.12</v>
      </c>
      <c r="Z455" s="36">
        <f>IFERROR(IF(Y455=0,"",ROUNDUP(Y455/H455,0)*0.01196),"")</f>
        <v>0.64583999999999997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303.36363636363637</v>
      </c>
      <c r="BN455" s="64">
        <f t="shared" ref="BN455:BN461" si="66">IFERROR(Y455*I455/H455,"0")</f>
        <v>304.55999999999995</v>
      </c>
      <c r="BO455" s="64">
        <f t="shared" ref="BO455:BO461" si="67">IFERROR(1/J455*(X455/H455),"0")</f>
        <v>0.51719114219114215</v>
      </c>
      <c r="BP455" s="64">
        <f t="shared" ref="BP455:BP461" si="68">IFERROR(1/J455*(Y455/H455),"0")</f>
        <v>0.51923076923076927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3">
        <v>4680115883093</v>
      </c>
      <c r="E456" s="564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80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57">
        <v>306</v>
      </c>
      <c r="Y456" s="558">
        <f t="shared" si="64"/>
        <v>306.24</v>
      </c>
      <c r="Z456" s="36">
        <f>IFERROR(IF(Y456=0,"",ROUNDUP(Y456/H456,0)*0.01196),"")</f>
        <v>0.69367999999999996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326.86363636363632</v>
      </c>
      <c r="BN456" s="64">
        <f t="shared" si="66"/>
        <v>327.12</v>
      </c>
      <c r="BO456" s="64">
        <f t="shared" si="67"/>
        <v>0.55725524475524479</v>
      </c>
      <c r="BP456" s="64">
        <f t="shared" si="68"/>
        <v>0.55769230769230771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3">
        <v>4680115883109</v>
      </c>
      <c r="E457" s="564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57">
        <v>443</v>
      </c>
      <c r="Y457" s="558">
        <f t="shared" si="64"/>
        <v>443.52000000000004</v>
      </c>
      <c r="Z457" s="36">
        <f>IFERROR(IF(Y457=0,"",ROUNDUP(Y457/H457,0)*0.01196),"")</f>
        <v>1.00464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473.20454545454544</v>
      </c>
      <c r="BN457" s="64">
        <f t="shared" si="66"/>
        <v>473.76</v>
      </c>
      <c r="BO457" s="64">
        <f t="shared" si="67"/>
        <v>0.80674533799533799</v>
      </c>
      <c r="BP457" s="64">
        <f t="shared" si="68"/>
        <v>0.80769230769230771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3">
        <v>4680115882072</v>
      </c>
      <c r="E458" s="564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3">
        <v>4680115882072</v>
      </c>
      <c r="E459" s="564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2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0"/>
      <c r="R459" s="570"/>
      <c r="S459" s="570"/>
      <c r="T459" s="571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3">
        <v>4680115882102</v>
      </c>
      <c r="E460" s="564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6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3">
        <v>4680115882096</v>
      </c>
      <c r="E461" s="564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70"/>
      <c r="R461" s="570"/>
      <c r="S461" s="570"/>
      <c r="T461" s="571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79"/>
      <c r="B462" s="562"/>
      <c r="C462" s="562"/>
      <c r="D462" s="562"/>
      <c r="E462" s="562"/>
      <c r="F462" s="562"/>
      <c r="G462" s="562"/>
      <c r="H462" s="562"/>
      <c r="I462" s="562"/>
      <c r="J462" s="562"/>
      <c r="K462" s="562"/>
      <c r="L462" s="562"/>
      <c r="M462" s="562"/>
      <c r="N462" s="562"/>
      <c r="O462" s="580"/>
      <c r="P462" s="574" t="s">
        <v>71</v>
      </c>
      <c r="Q462" s="575"/>
      <c r="R462" s="575"/>
      <c r="S462" s="575"/>
      <c r="T462" s="575"/>
      <c r="U462" s="575"/>
      <c r="V462" s="576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195.64393939393938</v>
      </c>
      <c r="Y462" s="559">
        <f>IFERROR(Y455/H455,"0")+IFERROR(Y456/H456,"0")+IFERROR(Y457/H457,"0")+IFERROR(Y458/H458,"0")+IFERROR(Y459/H459,"0")+IFERROR(Y460/H460,"0")+IFERROR(Y461/H461,"0")</f>
        <v>196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2.3441599999999996</v>
      </c>
      <c r="AA462" s="560"/>
      <c r="AB462" s="560"/>
      <c r="AC462" s="560"/>
    </row>
    <row r="463" spans="1:68" x14ac:dyDescent="0.2">
      <c r="A463" s="562"/>
      <c r="B463" s="562"/>
      <c r="C463" s="562"/>
      <c r="D463" s="562"/>
      <c r="E463" s="562"/>
      <c r="F463" s="562"/>
      <c r="G463" s="562"/>
      <c r="H463" s="562"/>
      <c r="I463" s="562"/>
      <c r="J463" s="562"/>
      <c r="K463" s="562"/>
      <c r="L463" s="562"/>
      <c r="M463" s="562"/>
      <c r="N463" s="562"/>
      <c r="O463" s="580"/>
      <c r="P463" s="574" t="s">
        <v>71</v>
      </c>
      <c r="Q463" s="575"/>
      <c r="R463" s="575"/>
      <c r="S463" s="575"/>
      <c r="T463" s="575"/>
      <c r="U463" s="575"/>
      <c r="V463" s="576"/>
      <c r="W463" s="37" t="s">
        <v>69</v>
      </c>
      <c r="X463" s="559">
        <f>IFERROR(SUM(X455:X461),"0")</f>
        <v>1033</v>
      </c>
      <c r="Y463" s="559">
        <f>IFERROR(SUM(Y455:Y461),"0")</f>
        <v>1034.8800000000001</v>
      </c>
      <c r="Z463" s="37"/>
      <c r="AA463" s="560"/>
      <c r="AB463" s="560"/>
      <c r="AC463" s="560"/>
    </row>
    <row r="464" spans="1:68" ht="14.25" customHeight="1" x14ac:dyDescent="0.25">
      <c r="A464" s="561" t="s">
        <v>73</v>
      </c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2"/>
      <c r="P464" s="562"/>
      <c r="Q464" s="562"/>
      <c r="R464" s="562"/>
      <c r="S464" s="562"/>
      <c r="T464" s="562"/>
      <c r="U464" s="562"/>
      <c r="V464" s="562"/>
      <c r="W464" s="562"/>
      <c r="X464" s="562"/>
      <c r="Y464" s="562"/>
      <c r="Z464" s="562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3">
        <v>4607091383409</v>
      </c>
      <c r="E465" s="564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3">
        <v>4607091383416</v>
      </c>
      <c r="E466" s="564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3">
        <v>4680115883536</v>
      </c>
      <c r="E467" s="564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70"/>
      <c r="R467" s="570"/>
      <c r="S467" s="570"/>
      <c r="T467" s="571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79"/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80"/>
      <c r="P468" s="574" t="s">
        <v>71</v>
      </c>
      <c r="Q468" s="575"/>
      <c r="R468" s="575"/>
      <c r="S468" s="575"/>
      <c r="T468" s="575"/>
      <c r="U468" s="575"/>
      <c r="V468" s="576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2"/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80"/>
      <c r="P469" s="574" t="s">
        <v>71</v>
      </c>
      <c r="Q469" s="575"/>
      <c r="R469" s="575"/>
      <c r="S469" s="575"/>
      <c r="T469" s="575"/>
      <c r="U469" s="575"/>
      <c r="V469" s="576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62" t="s">
        <v>722</v>
      </c>
      <c r="B470" s="663"/>
      <c r="C470" s="663"/>
      <c r="D470" s="663"/>
      <c r="E470" s="663"/>
      <c r="F470" s="663"/>
      <c r="G470" s="663"/>
      <c r="H470" s="663"/>
      <c r="I470" s="663"/>
      <c r="J470" s="663"/>
      <c r="K470" s="663"/>
      <c r="L470" s="663"/>
      <c r="M470" s="663"/>
      <c r="N470" s="663"/>
      <c r="O470" s="663"/>
      <c r="P470" s="663"/>
      <c r="Q470" s="663"/>
      <c r="R470" s="663"/>
      <c r="S470" s="663"/>
      <c r="T470" s="663"/>
      <c r="U470" s="663"/>
      <c r="V470" s="663"/>
      <c r="W470" s="663"/>
      <c r="X470" s="663"/>
      <c r="Y470" s="663"/>
      <c r="Z470" s="663"/>
      <c r="AA470" s="48"/>
      <c r="AB470" s="48"/>
      <c r="AC470" s="48"/>
    </row>
    <row r="471" spans="1:68" ht="16.5" customHeight="1" x14ac:dyDescent="0.25">
      <c r="A471" s="583" t="s">
        <v>722</v>
      </c>
      <c r="B471" s="562"/>
      <c r="C471" s="562"/>
      <c r="D471" s="562"/>
      <c r="E471" s="562"/>
      <c r="F471" s="562"/>
      <c r="G471" s="562"/>
      <c r="H471" s="562"/>
      <c r="I471" s="562"/>
      <c r="J471" s="562"/>
      <c r="K471" s="562"/>
      <c r="L471" s="562"/>
      <c r="M471" s="562"/>
      <c r="N471" s="562"/>
      <c r="O471" s="562"/>
      <c r="P471" s="562"/>
      <c r="Q471" s="562"/>
      <c r="R471" s="562"/>
      <c r="S471" s="562"/>
      <c r="T471" s="562"/>
      <c r="U471" s="562"/>
      <c r="V471" s="562"/>
      <c r="W471" s="562"/>
      <c r="X471" s="562"/>
      <c r="Y471" s="562"/>
      <c r="Z471" s="562"/>
      <c r="AA471" s="552"/>
      <c r="AB471" s="552"/>
      <c r="AC471" s="552"/>
    </row>
    <row r="472" spans="1:68" ht="14.25" customHeight="1" x14ac:dyDescent="0.25">
      <c r="A472" s="561" t="s">
        <v>102</v>
      </c>
      <c r="B472" s="562"/>
      <c r="C472" s="562"/>
      <c r="D472" s="562"/>
      <c r="E472" s="562"/>
      <c r="F472" s="562"/>
      <c r="G472" s="562"/>
      <c r="H472" s="562"/>
      <c r="I472" s="562"/>
      <c r="J472" s="562"/>
      <c r="K472" s="562"/>
      <c r="L472" s="562"/>
      <c r="M472" s="562"/>
      <c r="N472" s="562"/>
      <c r="O472" s="562"/>
      <c r="P472" s="562"/>
      <c r="Q472" s="562"/>
      <c r="R472" s="562"/>
      <c r="S472" s="562"/>
      <c r="T472" s="562"/>
      <c r="U472" s="562"/>
      <c r="V472" s="562"/>
      <c r="W472" s="562"/>
      <c r="X472" s="562"/>
      <c r="Y472" s="562"/>
      <c r="Z472" s="562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3">
        <v>4640242181011</v>
      </c>
      <c r="E473" s="564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829" t="s">
        <v>725</v>
      </c>
      <c r="Q473" s="570"/>
      <c r="R473" s="570"/>
      <c r="S473" s="570"/>
      <c r="T473" s="571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3">
        <v>4640242180441</v>
      </c>
      <c r="E474" s="564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20" t="s">
        <v>729</v>
      </c>
      <c r="Q474" s="570"/>
      <c r="R474" s="570"/>
      <c r="S474" s="570"/>
      <c r="T474" s="571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3">
        <v>4640242180564</v>
      </c>
      <c r="E475" s="564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4" t="s">
        <v>733</v>
      </c>
      <c r="Q475" s="570"/>
      <c r="R475" s="570"/>
      <c r="S475" s="570"/>
      <c r="T475" s="571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3">
        <v>4640242181189</v>
      </c>
      <c r="E476" s="564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8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70"/>
      <c r="R476" s="570"/>
      <c r="S476" s="570"/>
      <c r="T476" s="571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79"/>
      <c r="B477" s="562"/>
      <c r="C477" s="562"/>
      <c r="D477" s="562"/>
      <c r="E477" s="562"/>
      <c r="F477" s="562"/>
      <c r="G477" s="562"/>
      <c r="H477" s="562"/>
      <c r="I477" s="562"/>
      <c r="J477" s="562"/>
      <c r="K477" s="562"/>
      <c r="L477" s="562"/>
      <c r="M477" s="562"/>
      <c r="N477" s="562"/>
      <c r="O477" s="580"/>
      <c r="P477" s="574" t="s">
        <v>71</v>
      </c>
      <c r="Q477" s="575"/>
      <c r="R477" s="575"/>
      <c r="S477" s="575"/>
      <c r="T477" s="575"/>
      <c r="U477" s="575"/>
      <c r="V477" s="576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2"/>
      <c r="B478" s="562"/>
      <c r="C478" s="562"/>
      <c r="D478" s="562"/>
      <c r="E478" s="562"/>
      <c r="F478" s="562"/>
      <c r="G478" s="562"/>
      <c r="H478" s="562"/>
      <c r="I478" s="562"/>
      <c r="J478" s="562"/>
      <c r="K478" s="562"/>
      <c r="L478" s="562"/>
      <c r="M478" s="562"/>
      <c r="N478" s="562"/>
      <c r="O478" s="580"/>
      <c r="P478" s="574" t="s">
        <v>71</v>
      </c>
      <c r="Q478" s="575"/>
      <c r="R478" s="575"/>
      <c r="S478" s="575"/>
      <c r="T478" s="575"/>
      <c r="U478" s="575"/>
      <c r="V478" s="576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61" t="s">
        <v>134</v>
      </c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2"/>
      <c r="P479" s="562"/>
      <c r="Q479" s="562"/>
      <c r="R479" s="562"/>
      <c r="S479" s="562"/>
      <c r="T479" s="562"/>
      <c r="U479" s="562"/>
      <c r="V479" s="562"/>
      <c r="W479" s="562"/>
      <c r="X479" s="562"/>
      <c r="Y479" s="562"/>
      <c r="Z479" s="562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3">
        <v>4640242180519</v>
      </c>
      <c r="E480" s="564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90" t="s">
        <v>739</v>
      </c>
      <c r="Q480" s="570"/>
      <c r="R480" s="570"/>
      <c r="S480" s="570"/>
      <c r="T480" s="571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3">
        <v>4640242180526</v>
      </c>
      <c r="E481" s="564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03" t="s">
        <v>743</v>
      </c>
      <c r="Q481" s="570"/>
      <c r="R481" s="570"/>
      <c r="S481" s="570"/>
      <c r="T481" s="571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3">
        <v>4640242181363</v>
      </c>
      <c r="E482" s="564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836" t="s">
        <v>747</v>
      </c>
      <c r="Q482" s="570"/>
      <c r="R482" s="570"/>
      <c r="S482" s="570"/>
      <c r="T482" s="571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9"/>
      <c r="B483" s="562"/>
      <c r="C483" s="562"/>
      <c r="D483" s="562"/>
      <c r="E483" s="562"/>
      <c r="F483" s="562"/>
      <c r="G483" s="562"/>
      <c r="H483" s="562"/>
      <c r="I483" s="562"/>
      <c r="J483" s="562"/>
      <c r="K483" s="562"/>
      <c r="L483" s="562"/>
      <c r="M483" s="562"/>
      <c r="N483" s="562"/>
      <c r="O483" s="580"/>
      <c r="P483" s="574" t="s">
        <v>71</v>
      </c>
      <c r="Q483" s="575"/>
      <c r="R483" s="575"/>
      <c r="S483" s="575"/>
      <c r="T483" s="575"/>
      <c r="U483" s="575"/>
      <c r="V483" s="576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2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80"/>
      <c r="P484" s="574" t="s">
        <v>71</v>
      </c>
      <c r="Q484" s="575"/>
      <c r="R484" s="575"/>
      <c r="S484" s="575"/>
      <c r="T484" s="575"/>
      <c r="U484" s="575"/>
      <c r="V484" s="576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61" t="s">
        <v>63</v>
      </c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2"/>
      <c r="P485" s="562"/>
      <c r="Q485" s="562"/>
      <c r="R485" s="562"/>
      <c r="S485" s="562"/>
      <c r="T485" s="562"/>
      <c r="U485" s="562"/>
      <c r="V485" s="562"/>
      <c r="W485" s="562"/>
      <c r="X485" s="562"/>
      <c r="Y485" s="562"/>
      <c r="Z485" s="562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3">
        <v>4640242180816</v>
      </c>
      <c r="E486" s="564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646" t="s">
        <v>751</v>
      </c>
      <c r="Q486" s="570"/>
      <c r="R486" s="570"/>
      <c r="S486" s="570"/>
      <c r="T486" s="571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3">
        <v>4640242180595</v>
      </c>
      <c r="E487" s="564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19" t="s">
        <v>755</v>
      </c>
      <c r="Q487" s="570"/>
      <c r="R487" s="570"/>
      <c r="S487" s="570"/>
      <c r="T487" s="571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79"/>
      <c r="B488" s="562"/>
      <c r="C488" s="562"/>
      <c r="D488" s="562"/>
      <c r="E488" s="562"/>
      <c r="F488" s="562"/>
      <c r="G488" s="562"/>
      <c r="H488" s="562"/>
      <c r="I488" s="562"/>
      <c r="J488" s="562"/>
      <c r="K488" s="562"/>
      <c r="L488" s="562"/>
      <c r="M488" s="562"/>
      <c r="N488" s="562"/>
      <c r="O488" s="580"/>
      <c r="P488" s="574" t="s">
        <v>71</v>
      </c>
      <c r="Q488" s="575"/>
      <c r="R488" s="575"/>
      <c r="S488" s="575"/>
      <c r="T488" s="575"/>
      <c r="U488" s="575"/>
      <c r="V488" s="576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2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80"/>
      <c r="P489" s="574" t="s">
        <v>71</v>
      </c>
      <c r="Q489" s="575"/>
      <c r="R489" s="575"/>
      <c r="S489" s="575"/>
      <c r="T489" s="575"/>
      <c r="U489" s="575"/>
      <c r="V489" s="576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61" t="s">
        <v>73</v>
      </c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2"/>
      <c r="P490" s="562"/>
      <c r="Q490" s="562"/>
      <c r="R490" s="562"/>
      <c r="S490" s="562"/>
      <c r="T490" s="562"/>
      <c r="U490" s="562"/>
      <c r="V490" s="562"/>
      <c r="W490" s="562"/>
      <c r="X490" s="562"/>
      <c r="Y490" s="562"/>
      <c r="Z490" s="562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3">
        <v>4640242180533</v>
      </c>
      <c r="E491" s="564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4" t="s">
        <v>759</v>
      </c>
      <c r="Q491" s="570"/>
      <c r="R491" s="570"/>
      <c r="S491" s="570"/>
      <c r="T491" s="571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3">
        <v>4640242181233</v>
      </c>
      <c r="E492" s="564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850" t="s">
        <v>763</v>
      </c>
      <c r="Q492" s="570"/>
      <c r="R492" s="570"/>
      <c r="S492" s="570"/>
      <c r="T492" s="571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79"/>
      <c r="B493" s="562"/>
      <c r="C493" s="562"/>
      <c r="D493" s="562"/>
      <c r="E493" s="562"/>
      <c r="F493" s="562"/>
      <c r="G493" s="562"/>
      <c r="H493" s="562"/>
      <c r="I493" s="562"/>
      <c r="J493" s="562"/>
      <c r="K493" s="562"/>
      <c r="L493" s="562"/>
      <c r="M493" s="562"/>
      <c r="N493" s="562"/>
      <c r="O493" s="580"/>
      <c r="P493" s="574" t="s">
        <v>71</v>
      </c>
      <c r="Q493" s="575"/>
      <c r="R493" s="575"/>
      <c r="S493" s="575"/>
      <c r="T493" s="575"/>
      <c r="U493" s="575"/>
      <c r="V493" s="576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2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80"/>
      <c r="P494" s="574" t="s">
        <v>71</v>
      </c>
      <c r="Q494" s="575"/>
      <c r="R494" s="575"/>
      <c r="S494" s="575"/>
      <c r="T494" s="575"/>
      <c r="U494" s="575"/>
      <c r="V494" s="576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61" t="s">
        <v>169</v>
      </c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2"/>
      <c r="P495" s="562"/>
      <c r="Q495" s="562"/>
      <c r="R495" s="562"/>
      <c r="S495" s="562"/>
      <c r="T495" s="562"/>
      <c r="U495" s="562"/>
      <c r="V495" s="562"/>
      <c r="W495" s="562"/>
      <c r="X495" s="562"/>
      <c r="Y495" s="562"/>
      <c r="Z495" s="562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3">
        <v>4640242180120</v>
      </c>
      <c r="E496" s="564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0" t="s">
        <v>766</v>
      </c>
      <c r="Q496" s="570"/>
      <c r="R496" s="570"/>
      <c r="S496" s="570"/>
      <c r="T496" s="571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3">
        <v>4640242180137</v>
      </c>
      <c r="E497" s="564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7" t="s">
        <v>770</v>
      </c>
      <c r="Q497" s="570"/>
      <c r="R497" s="570"/>
      <c r="S497" s="570"/>
      <c r="T497" s="571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79"/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80"/>
      <c r="P498" s="574" t="s">
        <v>71</v>
      </c>
      <c r="Q498" s="575"/>
      <c r="R498" s="575"/>
      <c r="S498" s="575"/>
      <c r="T498" s="575"/>
      <c r="U498" s="575"/>
      <c r="V498" s="576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2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80"/>
      <c r="P499" s="574" t="s">
        <v>71</v>
      </c>
      <c r="Q499" s="575"/>
      <c r="R499" s="575"/>
      <c r="S499" s="575"/>
      <c r="T499" s="575"/>
      <c r="U499" s="575"/>
      <c r="V499" s="576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3" t="s">
        <v>772</v>
      </c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2"/>
      <c r="P500" s="562"/>
      <c r="Q500" s="562"/>
      <c r="R500" s="562"/>
      <c r="S500" s="562"/>
      <c r="T500" s="562"/>
      <c r="U500" s="562"/>
      <c r="V500" s="562"/>
      <c r="W500" s="562"/>
      <c r="X500" s="562"/>
      <c r="Y500" s="562"/>
      <c r="Z500" s="562"/>
      <c r="AA500" s="552"/>
      <c r="AB500" s="552"/>
      <c r="AC500" s="552"/>
    </row>
    <row r="501" spans="1:68" ht="14.25" customHeight="1" x14ac:dyDescent="0.25">
      <c r="A501" s="561" t="s">
        <v>134</v>
      </c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2"/>
      <c r="P501" s="562"/>
      <c r="Q501" s="562"/>
      <c r="R501" s="562"/>
      <c r="S501" s="562"/>
      <c r="T501" s="562"/>
      <c r="U501" s="562"/>
      <c r="V501" s="562"/>
      <c r="W501" s="562"/>
      <c r="X501" s="562"/>
      <c r="Y501" s="562"/>
      <c r="Z501" s="562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3">
        <v>4640242180090</v>
      </c>
      <c r="E502" s="564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833" t="s">
        <v>775</v>
      </c>
      <c r="Q502" s="570"/>
      <c r="R502" s="570"/>
      <c r="S502" s="570"/>
      <c r="T502" s="571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79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580"/>
      <c r="P503" s="574" t="s">
        <v>71</v>
      </c>
      <c r="Q503" s="575"/>
      <c r="R503" s="575"/>
      <c r="S503" s="575"/>
      <c r="T503" s="575"/>
      <c r="U503" s="575"/>
      <c r="V503" s="576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580"/>
      <c r="P504" s="574" t="s">
        <v>71</v>
      </c>
      <c r="Q504" s="575"/>
      <c r="R504" s="575"/>
      <c r="S504" s="575"/>
      <c r="T504" s="575"/>
      <c r="U504" s="575"/>
      <c r="V504" s="576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883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45"/>
      <c r="P505" s="660" t="s">
        <v>777</v>
      </c>
      <c r="Q505" s="661"/>
      <c r="R505" s="661"/>
      <c r="S505" s="661"/>
      <c r="T505" s="661"/>
      <c r="U505" s="661"/>
      <c r="V505" s="593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17493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17665.390000000003</v>
      </c>
      <c r="Z505" s="37"/>
      <c r="AA505" s="560"/>
      <c r="AB505" s="560"/>
      <c r="AC505" s="560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45"/>
      <c r="P506" s="660" t="s">
        <v>778</v>
      </c>
      <c r="Q506" s="661"/>
      <c r="R506" s="661"/>
      <c r="S506" s="661"/>
      <c r="T506" s="661"/>
      <c r="U506" s="661"/>
      <c r="V506" s="593"/>
      <c r="W506" s="37" t="s">
        <v>69</v>
      </c>
      <c r="X506" s="559">
        <f>IFERROR(SUM(BM22:BM502),"0")</f>
        <v>18498.347282522787</v>
      </c>
      <c r="Y506" s="559">
        <f>IFERROR(SUM(BN22:BN502),"0")</f>
        <v>18681.406999999996</v>
      </c>
      <c r="Z506" s="37"/>
      <c r="AA506" s="560"/>
      <c r="AB506" s="560"/>
      <c r="AC506" s="560"/>
    </row>
    <row r="507" spans="1:68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745"/>
      <c r="P507" s="660" t="s">
        <v>779</v>
      </c>
      <c r="Q507" s="661"/>
      <c r="R507" s="661"/>
      <c r="S507" s="661"/>
      <c r="T507" s="661"/>
      <c r="U507" s="661"/>
      <c r="V507" s="593"/>
      <c r="W507" s="37" t="s">
        <v>780</v>
      </c>
      <c r="X507" s="38">
        <f>ROUNDUP(SUM(BO22:BO502),0)</f>
        <v>31</v>
      </c>
      <c r="Y507" s="38">
        <f>ROUNDUP(SUM(BP22:BP502),0)</f>
        <v>31</v>
      </c>
      <c r="Z507" s="37"/>
      <c r="AA507" s="560"/>
      <c r="AB507" s="560"/>
      <c r="AC507" s="560"/>
    </row>
    <row r="508" spans="1:68" x14ac:dyDescent="0.2">
      <c r="A508" s="562"/>
      <c r="B508" s="562"/>
      <c r="C508" s="562"/>
      <c r="D508" s="562"/>
      <c r="E508" s="562"/>
      <c r="F508" s="562"/>
      <c r="G508" s="562"/>
      <c r="H508" s="562"/>
      <c r="I508" s="562"/>
      <c r="J508" s="562"/>
      <c r="K508" s="562"/>
      <c r="L508" s="562"/>
      <c r="M508" s="562"/>
      <c r="N508" s="562"/>
      <c r="O508" s="745"/>
      <c r="P508" s="660" t="s">
        <v>781</v>
      </c>
      <c r="Q508" s="661"/>
      <c r="R508" s="661"/>
      <c r="S508" s="661"/>
      <c r="T508" s="661"/>
      <c r="U508" s="661"/>
      <c r="V508" s="593"/>
      <c r="W508" s="37" t="s">
        <v>69</v>
      </c>
      <c r="X508" s="559">
        <f>GrossWeightTotal+PalletQtyTotal*25</f>
        <v>19273.347282522787</v>
      </c>
      <c r="Y508" s="559">
        <f>GrossWeightTotalR+PalletQtyTotalR*25</f>
        <v>19456.406999999996</v>
      </c>
      <c r="Z508" s="37"/>
      <c r="AA508" s="560"/>
      <c r="AB508" s="560"/>
      <c r="AC508" s="560"/>
    </row>
    <row r="509" spans="1:68" x14ac:dyDescent="0.2">
      <c r="A509" s="562"/>
      <c r="B509" s="562"/>
      <c r="C509" s="562"/>
      <c r="D509" s="562"/>
      <c r="E509" s="562"/>
      <c r="F509" s="562"/>
      <c r="G509" s="562"/>
      <c r="H509" s="562"/>
      <c r="I509" s="562"/>
      <c r="J509" s="562"/>
      <c r="K509" s="562"/>
      <c r="L509" s="562"/>
      <c r="M509" s="562"/>
      <c r="N509" s="562"/>
      <c r="O509" s="745"/>
      <c r="P509" s="660" t="s">
        <v>782</v>
      </c>
      <c r="Q509" s="661"/>
      <c r="R509" s="661"/>
      <c r="S509" s="661"/>
      <c r="T509" s="661"/>
      <c r="U509" s="661"/>
      <c r="V509" s="593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3224.4891114716165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3253</v>
      </c>
      <c r="Z509" s="37"/>
      <c r="AA509" s="560"/>
      <c r="AB509" s="560"/>
      <c r="AC509" s="560"/>
    </row>
    <row r="510" spans="1:68" ht="14.25" customHeight="1" x14ac:dyDescent="0.2">
      <c r="A510" s="562"/>
      <c r="B510" s="562"/>
      <c r="C510" s="562"/>
      <c r="D510" s="562"/>
      <c r="E510" s="562"/>
      <c r="F510" s="562"/>
      <c r="G510" s="562"/>
      <c r="H510" s="562"/>
      <c r="I510" s="562"/>
      <c r="J510" s="562"/>
      <c r="K510" s="562"/>
      <c r="L510" s="562"/>
      <c r="M510" s="562"/>
      <c r="N510" s="562"/>
      <c r="O510" s="745"/>
      <c r="P510" s="660" t="s">
        <v>783</v>
      </c>
      <c r="Q510" s="661"/>
      <c r="R510" s="661"/>
      <c r="S510" s="661"/>
      <c r="T510" s="661"/>
      <c r="U510" s="661"/>
      <c r="V510" s="593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35.820050000000009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87" t="s">
        <v>100</v>
      </c>
      <c r="D512" s="617"/>
      <c r="E512" s="617"/>
      <c r="F512" s="617"/>
      <c r="G512" s="617"/>
      <c r="H512" s="618"/>
      <c r="I512" s="587" t="s">
        <v>255</v>
      </c>
      <c r="J512" s="617"/>
      <c r="K512" s="617"/>
      <c r="L512" s="617"/>
      <c r="M512" s="617"/>
      <c r="N512" s="617"/>
      <c r="O512" s="617"/>
      <c r="P512" s="617"/>
      <c r="Q512" s="617"/>
      <c r="R512" s="617"/>
      <c r="S512" s="618"/>
      <c r="T512" s="587" t="s">
        <v>542</v>
      </c>
      <c r="U512" s="618"/>
      <c r="V512" s="587" t="s">
        <v>597</v>
      </c>
      <c r="W512" s="617"/>
      <c r="X512" s="617"/>
      <c r="Y512" s="618"/>
      <c r="Z512" s="554" t="s">
        <v>653</v>
      </c>
      <c r="AA512" s="587" t="s">
        <v>722</v>
      </c>
      <c r="AB512" s="618"/>
      <c r="AC512" s="52"/>
      <c r="AF512" s="555"/>
    </row>
    <row r="513" spans="1:32" ht="14.25" customHeight="1" thickTop="1" x14ac:dyDescent="0.2">
      <c r="A513" s="869" t="s">
        <v>786</v>
      </c>
      <c r="B513" s="587" t="s">
        <v>62</v>
      </c>
      <c r="C513" s="587" t="s">
        <v>101</v>
      </c>
      <c r="D513" s="587" t="s">
        <v>116</v>
      </c>
      <c r="E513" s="587" t="s">
        <v>176</v>
      </c>
      <c r="F513" s="587" t="s">
        <v>198</v>
      </c>
      <c r="G513" s="587" t="s">
        <v>231</v>
      </c>
      <c r="H513" s="587" t="s">
        <v>100</v>
      </c>
      <c r="I513" s="587" t="s">
        <v>256</v>
      </c>
      <c r="J513" s="587" t="s">
        <v>296</v>
      </c>
      <c r="K513" s="587" t="s">
        <v>357</v>
      </c>
      <c r="L513" s="587" t="s">
        <v>398</v>
      </c>
      <c r="M513" s="587" t="s">
        <v>414</v>
      </c>
      <c r="N513" s="555"/>
      <c r="O513" s="587" t="s">
        <v>428</v>
      </c>
      <c r="P513" s="587" t="s">
        <v>438</v>
      </c>
      <c r="Q513" s="587" t="s">
        <v>445</v>
      </c>
      <c r="R513" s="587" t="s">
        <v>450</v>
      </c>
      <c r="S513" s="587" t="s">
        <v>532</v>
      </c>
      <c r="T513" s="587" t="s">
        <v>543</v>
      </c>
      <c r="U513" s="587" t="s">
        <v>577</v>
      </c>
      <c r="V513" s="587" t="s">
        <v>598</v>
      </c>
      <c r="W513" s="587" t="s">
        <v>630</v>
      </c>
      <c r="X513" s="587" t="s">
        <v>645</v>
      </c>
      <c r="Y513" s="587" t="s">
        <v>649</v>
      </c>
      <c r="Z513" s="587" t="s">
        <v>653</v>
      </c>
      <c r="AA513" s="587" t="s">
        <v>722</v>
      </c>
      <c r="AB513" s="587" t="s">
        <v>772</v>
      </c>
      <c r="AC513" s="52"/>
      <c r="AF513" s="555"/>
    </row>
    <row r="514" spans="1:32" ht="13.5" customHeight="1" thickBot="1" x14ac:dyDescent="0.25">
      <c r="A514" s="870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55"/>
      <c r="O514" s="588"/>
      <c r="P514" s="588"/>
      <c r="Q514" s="588"/>
      <c r="R514" s="588"/>
      <c r="S514" s="588"/>
      <c r="T514" s="588"/>
      <c r="U514" s="588"/>
      <c r="V514" s="588"/>
      <c r="W514" s="588"/>
      <c r="X514" s="588"/>
      <c r="Y514" s="588"/>
      <c r="Z514" s="588"/>
      <c r="AA514" s="588"/>
      <c r="AB514" s="588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705.30000000000007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1189</v>
      </c>
      <c r="E515" s="46">
        <f>IFERROR(Y89*1,"0")+IFERROR(Y90*1,"0")+IFERROR(Y91*1,"0")+IFERROR(Y95*1,"0")+IFERROR(Y96*1,"0")+IFERROR(Y97*1,"0")+IFERROR(Y98*1,"0")+IFERROR(Y99*1,"0")</f>
        <v>1213.2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1437.3000000000002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418.20000000000005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3228.9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104.39999999999999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139.19999999999999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795.44999999999993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4578</v>
      </c>
      <c r="U515" s="46">
        <f>IFERROR(Y369*1,"0")+IFERROR(Y370*1,"0")+IFERROR(Y371*1,"0")+IFERROR(Y375*1,"0")+IFERROR(Y379*1,"0")+IFERROR(Y380*1,"0")+IFERROR(Y384*1,"0")</f>
        <v>855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3001.44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