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66CF01F1-D2A1-4924-B3A7-F7D16C1EE6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Y468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Y469" i="1" s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X453" i="1"/>
  <c r="Y452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Y453" i="1" s="1"/>
  <c r="P449" i="1"/>
  <c r="X447" i="1"/>
  <c r="X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Y411" i="1" s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S515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Y24" i="1" l="1"/>
  <c r="Y32" i="1"/>
  <c r="Y44" i="1"/>
  <c r="Y59" i="1"/>
  <c r="Y65" i="1"/>
  <c r="Y71" i="1"/>
  <c r="BP77" i="1"/>
  <c r="BN77" i="1"/>
  <c r="Z77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Z121" i="1" s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Z215" i="1" s="1"/>
  <c r="BP211" i="1"/>
  <c r="BN211" i="1"/>
  <c r="Z211" i="1"/>
  <c r="Y215" i="1"/>
  <c r="BP219" i="1"/>
  <c r="BN219" i="1"/>
  <c r="Z219" i="1"/>
  <c r="Z220" i="1" s="1"/>
  <c r="Y221" i="1"/>
  <c r="K515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BP269" i="1"/>
  <c r="BN269" i="1"/>
  <c r="Z269" i="1"/>
  <c r="Z271" i="1" s="1"/>
  <c r="O515" i="1"/>
  <c r="Y271" i="1"/>
  <c r="BP345" i="1"/>
  <c r="BN345" i="1"/>
  <c r="Z345" i="1"/>
  <c r="Y351" i="1"/>
  <c r="BP349" i="1"/>
  <c r="BN349" i="1"/>
  <c r="Z349" i="1"/>
  <c r="F515" i="1"/>
  <c r="BP75" i="1"/>
  <c r="BN7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P79" i="1"/>
  <c r="BN79" i="1"/>
  <c r="Z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Z108" i="1" s="1"/>
  <c r="Y108" i="1"/>
  <c r="BP112" i="1"/>
  <c r="BN112" i="1"/>
  <c r="Z112" i="1"/>
  <c r="Z114" i="1" s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0" i="1"/>
  <c r="Z332" i="1"/>
  <c r="BP330" i="1"/>
  <c r="BN330" i="1"/>
  <c r="Z330" i="1"/>
  <c r="Y332" i="1"/>
  <c r="BP370" i="1"/>
  <c r="BN370" i="1"/>
  <c r="Z370" i="1"/>
  <c r="Z372" i="1" s="1"/>
  <c r="Y373" i="1"/>
  <c r="BP393" i="1"/>
  <c r="BN393" i="1"/>
  <c r="Z393" i="1"/>
  <c r="BP397" i="1"/>
  <c r="BN397" i="1"/>
  <c r="Z397" i="1"/>
  <c r="BP414" i="1"/>
  <c r="BN414" i="1"/>
  <c r="Z414" i="1"/>
  <c r="Y418" i="1"/>
  <c r="BP434" i="1"/>
  <c r="BN434" i="1"/>
  <c r="Z434" i="1"/>
  <c r="BP437" i="1"/>
  <c r="BN437" i="1"/>
  <c r="Z437" i="1"/>
  <c r="BP456" i="1"/>
  <c r="BN456" i="1"/>
  <c r="Z456" i="1"/>
  <c r="Z462" i="1" s="1"/>
  <c r="Y462" i="1"/>
  <c r="BP460" i="1"/>
  <c r="BN460" i="1"/>
  <c r="Z460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Z326" i="1" s="1"/>
  <c r="Y333" i="1"/>
  <c r="Z339" i="1"/>
  <c r="BP337" i="1"/>
  <c r="BN337" i="1"/>
  <c r="Z337" i="1"/>
  <c r="BP347" i="1"/>
  <c r="BN347" i="1"/>
  <c r="Z347" i="1"/>
  <c r="Z351" i="1" s="1"/>
  <c r="BP355" i="1"/>
  <c r="BN355" i="1"/>
  <c r="Z355" i="1"/>
  <c r="Z356" i="1" s="1"/>
  <c r="Y357" i="1"/>
  <c r="Y362" i="1"/>
  <c r="BP359" i="1"/>
  <c r="BN359" i="1"/>
  <c r="Z359" i="1"/>
  <c r="Z361" i="1" s="1"/>
  <c r="Y376" i="1"/>
  <c r="BP375" i="1"/>
  <c r="BN375" i="1"/>
  <c r="Z375" i="1"/>
  <c r="Z376" i="1" s="1"/>
  <c r="Y377" i="1"/>
  <c r="Y382" i="1"/>
  <c r="BP379" i="1"/>
  <c r="BN379" i="1"/>
  <c r="Z379" i="1"/>
  <c r="Z381" i="1" s="1"/>
  <c r="Y381" i="1"/>
  <c r="Y277" i="1"/>
  <c r="Y286" i="1"/>
  <c r="R515" i="1"/>
  <c r="Y295" i="1"/>
  <c r="Y340" i="1"/>
  <c r="T515" i="1"/>
  <c r="Y352" i="1"/>
  <c r="U515" i="1"/>
  <c r="Y372" i="1"/>
  <c r="BP391" i="1"/>
  <c r="BN391" i="1"/>
  <c r="Z391" i="1"/>
  <c r="Z400" i="1" s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Y417" i="1"/>
  <c r="BP416" i="1"/>
  <c r="BN416" i="1"/>
  <c r="Z416" i="1"/>
  <c r="Z417" i="1" s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Y446" i="1"/>
  <c r="BP432" i="1"/>
  <c r="BN432" i="1"/>
  <c r="Z432" i="1"/>
  <c r="BP435" i="1"/>
  <c r="BN435" i="1"/>
  <c r="Z435" i="1"/>
  <c r="BP439" i="1"/>
  <c r="BN439" i="1"/>
  <c r="Z439" i="1"/>
  <c r="BP444" i="1"/>
  <c r="BN444" i="1"/>
  <c r="Z444" i="1"/>
  <c r="Y478" i="1"/>
  <c r="BP473" i="1"/>
  <c r="BN473" i="1"/>
  <c r="Z473" i="1"/>
  <c r="Y477" i="1"/>
  <c r="BP475" i="1"/>
  <c r="BN475" i="1"/>
  <c r="Z475" i="1"/>
  <c r="AA515" i="1"/>
  <c r="V515" i="1"/>
  <c r="Y400" i="1"/>
  <c r="BP442" i="1"/>
  <c r="BN442" i="1"/>
  <c r="Z442" i="1"/>
  <c r="BP450" i="1"/>
  <c r="BN450" i="1"/>
  <c r="Z450" i="1"/>
  <c r="Z452" i="1" s="1"/>
  <c r="Y463" i="1"/>
  <c r="BP458" i="1"/>
  <c r="BN458" i="1"/>
  <c r="Z458" i="1"/>
  <c r="BP466" i="1"/>
  <c r="BN466" i="1"/>
  <c r="Z466" i="1"/>
  <c r="Z468" i="1" s="1"/>
  <c r="BP474" i="1"/>
  <c r="BN474" i="1"/>
  <c r="Z474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s="1"/>
  <c r="Z477" i="1" l="1"/>
  <c r="Z305" i="1"/>
  <c r="Z100" i="1"/>
  <c r="Z32" i="1"/>
  <c r="Y509" i="1"/>
  <c r="Y506" i="1"/>
  <c r="Z256" i="1"/>
  <c r="Z203" i="1"/>
  <c r="Z177" i="1"/>
  <c r="Y505" i="1"/>
  <c r="Z483" i="1"/>
  <c r="Z446" i="1"/>
  <c r="Z319" i="1"/>
  <c r="Z313" i="1"/>
  <c r="Y507" i="1"/>
  <c r="Z264" i="1"/>
  <c r="Z231" i="1"/>
  <c r="Z510" i="1" s="1"/>
  <c r="Z171" i="1"/>
  <c r="Y508" i="1" l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<sst xmlns="http://schemas.openxmlformats.org/spreadsheetml/2006/main" count="2247" uniqueCount="824">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</sst>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45885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500</v>
      </c>
      <c r="Y41" s="558">
        <f>IFERROR(IF(X41="",0,CEILING((X41/$H41),1)*$H41),"")</f>
        <v>507.6</v>
      </c>
      <c r="Z41" s="36">
        <f>IFERROR(IF(Y41=0,"",ROUNDUP(Y41/H41,0)*0.01898),"")</f>
        <v>0.89205999999999996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520.1388888888888</v>
      </c>
      <c r="BN41" s="64">
        <f>IFERROR(Y41*I41/H41,"0")</f>
        <v>528.04499999999996</v>
      </c>
      <c r="BO41" s="64">
        <f>IFERROR(1/J41*(X41/H41),"0")</f>
        <v>0.72337962962962954</v>
      </c>
      <c r="BP41" s="64">
        <f>IFERROR(1/J41*(Y41/H41),"0")</f>
        <v>0.734375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37" t="s">
        <v>72</v>
      </c>
      <c r="X44" s="559">
        <f>IFERROR(X41/H41,"0")+IFERROR(X42/H42,"0")+IFERROR(X43/H43,"0")</f>
        <v>46.296296296296291</v>
      </c>
      <c r="Y44" s="559">
        <f>IFERROR(Y41/H41,"0")+IFERROR(Y42/H42,"0")+IFERROR(Y43/H43,"0")</f>
        <v>47</v>
      </c>
      <c r="Z44" s="559">
        <f>IFERROR(IF(Z41="",0,Z41),"0")+IFERROR(IF(Z42="",0,Z42),"0")+IFERROR(IF(Z43="",0,Z43),"0")</f>
        <v>0.89205999999999996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37" t="s">
        <v>69</v>
      </c>
      <c r="X45" s="559">
        <f>IFERROR(SUM(X41:X43),"0")</f>
        <v>500</v>
      </c>
      <c r="Y45" s="559">
        <f>IFERROR(SUM(Y41:Y43),"0")</f>
        <v>507.6</v>
      </c>
      <c r="Z45" s="37"/>
      <c r="AA45" s="560"/>
      <c r="AB45" s="560"/>
      <c r="AC45" s="560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37" t="s">
        <v>72</v>
      </c>
      <c r="X58" s="559">
        <f>IFERROR(X52/H52,"0")+IFERROR(X53/H53,"0")+IFERROR(X54/H54,"0")+IFERROR(X55/H55,"0")+IFERROR(X56/H56,"0")+IFERROR(X57/H57,"0")</f>
        <v>0</v>
      </c>
      <c r="Y58" s="559">
        <f>IFERROR(Y52/H52,"0")+IFERROR(Y53/H53,"0")+IFERROR(Y54/H54,"0")+IFERROR(Y55/H55,"0")+IFERROR(Y56/H56,"0")+IFERROR(Y57/H57,"0")</f>
        <v>0</v>
      </c>
      <c r="Z58" s="559">
        <f>IFERROR(IF(Z52="",0,Z52),"0")+IFERROR(IF(Z53="",0,Z53),"0")+IFERROR(IF(Z54="",0,Z54),"0")+IFERROR(IF(Z55="",0,Z55),"0")+IFERROR(IF(Z56="",0,Z56),"0")+IFERROR(IF(Z57="",0,Z57),"0")</f>
        <v>0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37" t="s">
        <v>69</v>
      </c>
      <c r="X59" s="559">
        <f>IFERROR(SUM(X52:X57),"0")</f>
        <v>0</v>
      </c>
      <c r="Y59" s="559">
        <f>IFERROR(SUM(Y52:Y57),"0")</f>
        <v>0</v>
      </c>
      <c r="Z59" s="37"/>
      <c r="AA59" s="560"/>
      <c r="AB59" s="560"/>
      <c r="AC59" s="560"/>
    </row>
    <row r="60" spans="1:68" ht="14.25" customHeight="1" x14ac:dyDescent="0.25">
      <c r="A60" s="572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37" t="s">
        <v>72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37" t="s">
        <v>69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37" t="s">
        <v>72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37" t="s">
        <v>69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4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37" t="s">
        <v>72</v>
      </c>
      <c r="X100" s="559">
        <f>IFERROR(X95/H95,"0")+IFERROR(X96/H96,"0")+IFERROR(X97/H97,"0")+IFERROR(X98/H98,"0")+IFERROR(X99/H99,"0")</f>
        <v>0</v>
      </c>
      <c r="Y100" s="559">
        <f>IFERROR(Y95/H95,"0")+IFERROR(Y96/H96,"0")+IFERROR(Y97/H97,"0")+IFERROR(Y98/H98,"0")+IFERROR(Y99/H99,"0")</f>
        <v>0</v>
      </c>
      <c r="Z100" s="559">
        <f>IFERROR(IF(Z95="",0,Z95),"0")+IFERROR(IF(Z96="",0,Z96),"0")+IFERROR(IF(Z97="",0,Z97),"0")+IFERROR(IF(Z98="",0,Z98),"0")+IFERROR(IF(Z99="",0,Z99),"0")</f>
        <v>0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37" t="s">
        <v>69</v>
      </c>
      <c r="X101" s="559">
        <f>IFERROR(SUM(X95:X99),"0")</f>
        <v>0</v>
      </c>
      <c r="Y101" s="559">
        <f>IFERROR(SUM(Y95:Y99),"0")</f>
        <v>0</v>
      </c>
      <c r="Z101" s="37"/>
      <c r="AA101" s="560"/>
      <c r="AB101" s="560"/>
      <c r="AC101" s="560"/>
    </row>
    <row r="102" spans="1:68" ht="16.5" customHeight="1" x14ac:dyDescent="0.25">
      <c r="A102" s="580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37" t="s">
        <v>72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37" t="s">
        <v>69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customHeight="1" x14ac:dyDescent="0.25">
      <c r="A110" s="572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99</v>
      </c>
      <c r="Y119" s="558">
        <f>IFERROR(IF(X119="",0,CEILING((X119/$H119),1)*$H119),"")</f>
        <v>99.9</v>
      </c>
      <c r="Z119" s="36">
        <f>IFERROR(IF(Y119=0,"",ROUNDUP(Y119/H119,0)*0.00651),"")</f>
        <v>0.24087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108.24</v>
      </c>
      <c r="BN119" s="64">
        <f>IFERROR(Y119*I119/H119,"0")</f>
        <v>109.224</v>
      </c>
      <c r="BO119" s="64">
        <f>IFERROR(1/J119*(X119/H119),"0")</f>
        <v>0.20146520146520147</v>
      </c>
      <c r="BP119" s="64">
        <f>IFERROR(1/J119*(Y119/H119),"0")</f>
        <v>0.20329670329670332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37" t="s">
        <v>72</v>
      </c>
      <c r="X121" s="559">
        <f>IFERROR(X117/H117,"0")+IFERROR(X118/H118,"0")+IFERROR(X119/H119,"0")+IFERROR(X120/H120,"0")</f>
        <v>36.666666666666664</v>
      </c>
      <c r="Y121" s="559">
        <f>IFERROR(Y117/H117,"0")+IFERROR(Y118/H118,"0")+IFERROR(Y119/H119,"0")+IFERROR(Y120/H120,"0")</f>
        <v>37</v>
      </c>
      <c r="Z121" s="559">
        <f>IFERROR(IF(Z117="",0,Z117),"0")+IFERROR(IF(Z118="",0,Z118),"0")+IFERROR(IF(Z119="",0,Z119),"0")+IFERROR(IF(Z120="",0,Z120),"0")</f>
        <v>0.24087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37" t="s">
        <v>69</v>
      </c>
      <c r="X122" s="559">
        <f>IFERROR(SUM(X117:X120),"0")</f>
        <v>99</v>
      </c>
      <c r="Y122" s="559">
        <f>IFERROR(SUM(Y117:Y120),"0")</f>
        <v>99.9</v>
      </c>
      <c r="Z122" s="37"/>
      <c r="AA122" s="560"/>
      <c r="AB122" s="560"/>
      <c r="AC122" s="560"/>
    </row>
    <row r="123" spans="1:68" ht="14.25" customHeight="1" x14ac:dyDescent="0.25">
      <c r="A123" s="572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232</v>
      </c>
      <c r="B130" s="54" t="s">
        <v>233</v>
      </c>
      <c r="C130" s="31">
        <v>4301011564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4301011562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236</v>
      </c>
      <c r="B135" s="54" t="s">
        <v>237</v>
      </c>
      <c r="C135" s="31">
        <v>4301031234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4301031235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255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37" t="s">
        <v>69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0</v>
      </c>
      <c r="Y203" s="559">
        <f>IFERROR(Y195/H195,"0")+IFERROR(Y196/H196,"0")+IFERROR(Y197/H197,"0")+IFERROR(Y198/H198,"0")+IFERROR(Y199/H199,"0")+IFERROR(Y200/H200,"0")+IFERROR(Y201/H201,"0")+IFERROR(Y202/H202,"0")</f>
        <v>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37" t="s">
        <v>69</v>
      </c>
      <c r="X204" s="559">
        <f>IFERROR(SUM(X195:X202),"0")</f>
        <v>0</v>
      </c>
      <c r="Y204" s="559">
        <f>IFERROR(SUM(Y195:Y202),"0")</f>
        <v>0</v>
      </c>
      <c r="Z204" s="37"/>
      <c r="AA204" s="560"/>
      <c r="AB204" s="560"/>
      <c r="AC204" s="560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0</v>
      </c>
      <c r="Y211" s="558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240</v>
      </c>
      <c r="Y212" s="558">
        <f t="shared" si="26"/>
        <v>240</v>
      </c>
      <c r="Z212" s="36">
        <f t="shared" si="31"/>
        <v>0.65100000000000002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265.20000000000005</v>
      </c>
      <c r="BN212" s="64">
        <f t="shared" si="28"/>
        <v>265.20000000000005</v>
      </c>
      <c r="BO212" s="64">
        <f t="shared" si="29"/>
        <v>0.5494505494505495</v>
      </c>
      <c r="BP212" s="64">
        <f t="shared" si="30"/>
        <v>0.5494505494505495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100</v>
      </c>
      <c r="Y215" s="559">
        <f>IFERROR(Y206/H206,"0")+IFERROR(Y207/H207,"0")+IFERROR(Y208/H208,"0")+IFERROR(Y209/H209,"0")+IFERROR(Y210/H210,"0")+IFERROR(Y211/H211,"0")+IFERROR(Y212/H212,"0")+IFERROR(Y213/H213,"0")+IFERROR(Y214/H214,"0")</f>
        <v>100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0.65100000000000002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37" t="s">
        <v>69</v>
      </c>
      <c r="X216" s="559">
        <f>IFERROR(SUM(X206:X214),"0")</f>
        <v>240</v>
      </c>
      <c r="Y216" s="559">
        <f>IFERROR(SUM(Y206:Y214),"0")</f>
        <v>240</v>
      </c>
      <c r="Z216" s="37"/>
      <c r="AA216" s="560"/>
      <c r="AB216" s="560"/>
      <c r="AC216" s="560"/>
    </row>
    <row r="217" spans="1:68" ht="14.25" customHeight="1" x14ac:dyDescent="0.25">
      <c r="A217" s="572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37" t="s">
        <v>72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37" t="s">
        <v>69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customHeight="1" x14ac:dyDescent="0.25">
      <c r="A222" s="580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4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5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393</v>
      </c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398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405</v>
      </c>
      <c r="B253" s="54" t="s">
        <v>406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411</v>
      </c>
      <c r="B255" s="54" t="s">
        <v>412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414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419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9" t="s">
        <v>426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428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37" t="s">
        <v>72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37" t="s">
        <v>69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customHeight="1" x14ac:dyDescent="0.25">
      <c r="A273" s="580" t="s">
        <v>438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445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450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454</v>
      </c>
      <c r="B291" s="54" t="s">
        <v>457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458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460</v>
      </c>
      <c r="B292" s="54" t="s">
        <v>461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463</v>
      </c>
      <c r="B293" s="54" t="s">
        <v>464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465</v>
      </c>
      <c r="B294" s="54" t="s">
        <v>466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468</v>
      </c>
      <c r="B298" s="54" t="s">
        <v>469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477</v>
      </c>
      <c r="B301" s="54" t="s">
        <v>478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487</v>
      </c>
      <c r="B308" s="54" t="s">
        <v>488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499</v>
      </c>
      <c r="B312" s="54" t="s">
        <v>500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502</v>
      </c>
      <c r="B316" s="54" t="s">
        <v>503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508</v>
      </c>
      <c r="B318" s="54" t="s">
        <v>509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37" t="s">
        <v>72</v>
      </c>
      <c r="X319" s="559">
        <f>IFERROR(X316/H316,"0")+IFERROR(X317/H317,"0")+IFERROR(X318/H318,"0")</f>
        <v>0</v>
      </c>
      <c r="Y319" s="559">
        <f>IFERROR(Y316/H316,"0")+IFERROR(Y317/H317,"0")+IFERROR(Y318/H318,"0")</f>
        <v>0</v>
      </c>
      <c r="Z319" s="559">
        <f>IFERROR(IF(Z316="",0,Z316),"0")+IFERROR(IF(Z317="",0,Z317),"0")+IFERROR(IF(Z318="",0,Z318),"0")</f>
        <v>0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37" t="s">
        <v>69</v>
      </c>
      <c r="X320" s="559">
        <f>IFERROR(SUM(X316:X318),"0")</f>
        <v>0</v>
      </c>
      <c r="Y320" s="559">
        <f>IFERROR(SUM(Y316:Y318),"0")</f>
        <v>0</v>
      </c>
      <c r="Z320" s="37"/>
      <c r="AA320" s="560"/>
      <c r="AB320" s="560"/>
      <c r="AC320" s="560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511</v>
      </c>
      <c r="B322" s="54" t="s">
        <v>512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6" t="s">
        <v>513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5" t="s">
        <v>517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521</v>
      </c>
      <c r="B325" s="54" t="s">
        <v>522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523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524</v>
      </c>
      <c r="B329" s="54" t="s">
        <v>525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526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526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530</v>
      </c>
      <c r="B331" s="54" t="s">
        <v>531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532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533</v>
      </c>
      <c r="B336" s="54" t="s">
        <v>534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539</v>
      </c>
      <c r="B338" s="54" t="s">
        <v>540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542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543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500</v>
      </c>
      <c r="Y344" s="558">
        <f t="shared" ref="Y344:Y350" si="47">IFERROR(IF(X344="",0,CEILING((X344/$H344),1)*$H344),"")</f>
        <v>510</v>
      </c>
      <c r="Z344" s="36">
        <f>IFERROR(IF(Y344=0,"",ROUNDUP(Y344/H344,0)*0.02175),"")</f>
        <v>0.73949999999999994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516</v>
      </c>
      <c r="BN344" s="64">
        <f t="shared" ref="BN344:BN350" si="49">IFERROR(Y344*I344/H344,"0")</f>
        <v>526.32000000000005</v>
      </c>
      <c r="BO344" s="64">
        <f t="shared" ref="BO344:BO350" si="50">IFERROR(1/J344*(X344/H344),"0")</f>
        <v>0.69444444444444442</v>
      </c>
      <c r="BP344" s="64">
        <f t="shared" ref="BP344:BP350" si="51">IFERROR(1/J344*(Y344/H344),"0")</f>
        <v>0.70833333333333326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200</v>
      </c>
      <c r="Y347" s="558">
        <f t="shared" si="47"/>
        <v>210</v>
      </c>
      <c r="Z347" s="36">
        <f>IFERROR(IF(Y347=0,"",ROUNDUP(Y347/H347,0)*0.02175),"")</f>
        <v>0.30449999999999999</v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8"/>
        <v>206.4</v>
      </c>
      <c r="BN347" s="64">
        <f t="shared" si="49"/>
        <v>216.72</v>
      </c>
      <c r="BO347" s="64">
        <f t="shared" si="50"/>
        <v>0.27777777777777779</v>
      </c>
      <c r="BP347" s="64">
        <f t="shared" si="51"/>
        <v>0.29166666666666663</v>
      </c>
    </row>
    <row r="348" spans="1:68" ht="27" customHeight="1" x14ac:dyDescent="0.25">
      <c r="A348" s="54" t="s">
        <v>556</v>
      </c>
      <c r="B348" s="54" t="s">
        <v>557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559</v>
      </c>
      <c r="B349" s="54" t="s">
        <v>560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37" t="s">
        <v>72</v>
      </c>
      <c r="X351" s="559">
        <f>IFERROR(X344/H344,"0")+IFERROR(X345/H345,"0")+IFERROR(X346/H346,"0")+IFERROR(X347/H347,"0")+IFERROR(X348/H348,"0")+IFERROR(X349/H349,"0")+IFERROR(X350/H350,"0")</f>
        <v>46.666666666666671</v>
      </c>
      <c r="Y351" s="559">
        <f>IFERROR(Y344/H344,"0")+IFERROR(Y345/H345,"0")+IFERROR(Y346/H346,"0")+IFERROR(Y347/H347,"0")+IFERROR(Y348/H348,"0")+IFERROR(Y349/H349,"0")+IFERROR(Y350/H350,"0")</f>
        <v>48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1.044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37" t="s">
        <v>69</v>
      </c>
      <c r="X352" s="559">
        <f>IFERROR(SUM(X344:X350),"0")</f>
        <v>700</v>
      </c>
      <c r="Y352" s="559">
        <f>IFERROR(SUM(Y344:Y350),"0")</f>
        <v>720</v>
      </c>
      <c r="Z352" s="37"/>
      <c r="AA352" s="560"/>
      <c r="AB352" s="560"/>
      <c r="AC352" s="560"/>
    </row>
    <row r="353" spans="1:68" ht="14.25" customHeight="1" x14ac:dyDescent="0.25">
      <c r="A353" s="572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800</v>
      </c>
      <c r="Y354" s="558">
        <f>IFERROR(IF(X354="",0,CEILING((X354/$H354),1)*$H354),"")</f>
        <v>810</v>
      </c>
      <c r="Z354" s="36">
        <f>IFERROR(IF(Y354=0,"",ROUNDUP(Y354/H354,0)*0.02175),"")</f>
        <v>1.1744999999999999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825.6</v>
      </c>
      <c r="BN354" s="64">
        <f>IFERROR(Y354*I354/H354,"0")</f>
        <v>835.92000000000007</v>
      </c>
      <c r="BO354" s="64">
        <f>IFERROR(1/J354*(X354/H354),"0")</f>
        <v>1.1111111111111112</v>
      </c>
      <c r="BP354" s="64">
        <f>IFERROR(1/J354*(Y354/H354),"0")</f>
        <v>1.125</v>
      </c>
    </row>
    <row r="355" spans="1:68" ht="16.5" customHeight="1" x14ac:dyDescent="0.25">
      <c r="A355" s="54" t="s">
        <v>566</v>
      </c>
      <c r="B355" s="54" t="s">
        <v>567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37" t="s">
        <v>72</v>
      </c>
      <c r="X356" s="559">
        <f>IFERROR(X354/H354,"0")+IFERROR(X355/H355,"0")</f>
        <v>53.333333333333336</v>
      </c>
      <c r="Y356" s="559">
        <f>IFERROR(Y354/H354,"0")+IFERROR(Y355/H355,"0")</f>
        <v>54</v>
      </c>
      <c r="Z356" s="559">
        <f>IFERROR(IF(Z354="",0,Z354),"0")+IFERROR(IF(Z355="",0,Z355),"0")</f>
        <v>1.1744999999999999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37" t="s">
        <v>69</v>
      </c>
      <c r="X357" s="559">
        <f>IFERROR(SUM(X354:X355),"0")</f>
        <v>800</v>
      </c>
      <c r="Y357" s="559">
        <f>IFERROR(SUM(Y354:Y355),"0")</f>
        <v>810</v>
      </c>
      <c r="Z357" s="37"/>
      <c r="AA357" s="560"/>
      <c r="AB357" s="560"/>
      <c r="AC357" s="560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568</v>
      </c>
      <c r="B359" s="54" t="s">
        <v>569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571</v>
      </c>
      <c r="B360" s="54" t="s">
        <v>572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574</v>
      </c>
      <c r="B364" s="54" t="s">
        <v>575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576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577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578</v>
      </c>
      <c r="B369" s="54" t="s">
        <v>579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581</v>
      </c>
      <c r="B370" s="54" t="s">
        <v>582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584</v>
      </c>
      <c r="B371" s="54" t="s">
        <v>585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583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586</v>
      </c>
      <c r="B375" s="54" t="s">
        <v>587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588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589</v>
      </c>
      <c r="B379" s="54" t="s">
        <v>590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300</v>
      </c>
      <c r="Y379" s="558">
        <f>IFERROR(IF(X379="",0,CEILING((X379/$H379),1)*$H379),"")</f>
        <v>306</v>
      </c>
      <c r="Z379" s="36">
        <f>IFERROR(IF(Y379=0,"",ROUNDUP(Y379/H379,0)*0.01898),"")</f>
        <v>0.64532</v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317.29999999999995</v>
      </c>
      <c r="BN379" s="64">
        <f>IFERROR(Y379*I379/H379,"0")</f>
        <v>323.64599999999996</v>
      </c>
      <c r="BO379" s="64">
        <f>IFERROR(1/J379*(X379/H379),"0")</f>
        <v>0.52083333333333337</v>
      </c>
      <c r="BP379" s="64">
        <f>IFERROR(1/J379*(Y379/H379),"0")</f>
        <v>0.53125</v>
      </c>
    </row>
    <row r="380" spans="1:68" ht="27" customHeight="1" x14ac:dyDescent="0.25">
      <c r="A380" s="54" t="s">
        <v>592</v>
      </c>
      <c r="B380" s="54" t="s">
        <v>593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37" t="s">
        <v>72</v>
      </c>
      <c r="X381" s="559">
        <f>IFERROR(X379/H379,"0")+IFERROR(X380/H380,"0")</f>
        <v>33.333333333333336</v>
      </c>
      <c r="Y381" s="559">
        <f>IFERROR(Y379/H379,"0")+IFERROR(Y380/H380,"0")</f>
        <v>34</v>
      </c>
      <c r="Z381" s="559">
        <f>IFERROR(IF(Z379="",0,Z379),"0")+IFERROR(IF(Z380="",0,Z380),"0")</f>
        <v>0.64532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37" t="s">
        <v>69</v>
      </c>
      <c r="X382" s="559">
        <f>IFERROR(SUM(X379:X380),"0")</f>
        <v>300</v>
      </c>
      <c r="Y382" s="559">
        <f>IFERROR(SUM(Y379:Y380),"0")</f>
        <v>306</v>
      </c>
      <c r="Z382" s="37"/>
      <c r="AA382" s="560"/>
      <c r="AB382" s="560"/>
      <c r="AC382" s="560"/>
    </row>
    <row r="383" spans="1:68" ht="14.25" customHeight="1" x14ac:dyDescent="0.25">
      <c r="A383" s="572" t="s">
        <v>169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594</v>
      </c>
      <c r="B384" s="54" t="s">
        <v>595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596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597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598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599</v>
      </c>
      <c r="B390" s="54" t="s">
        <v>600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602</v>
      </c>
      <c r="B391" s="54" t="s">
        <v>603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602</v>
      </c>
      <c r="B392" s="54" t="s">
        <v>605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601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613</v>
      </c>
      <c r="B396" s="54" t="s">
        <v>614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622</v>
      </c>
      <c r="B399" s="54" t="s">
        <v>623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624</v>
      </c>
      <c r="B403" s="54" t="s">
        <v>625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627</v>
      </c>
      <c r="B404" s="54" t="s">
        <v>628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629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630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134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631</v>
      </c>
      <c r="B409" s="54" t="s">
        <v>632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633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634</v>
      </c>
      <c r="B413" s="54" t="s">
        <v>635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637</v>
      </c>
      <c r="B414" s="54" t="s">
        <v>638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639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640</v>
      </c>
      <c r="B415" s="54" t="s">
        <v>641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642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645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646</v>
      </c>
      <c r="B421" s="54" t="s">
        <v>647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648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649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650</v>
      </c>
      <c r="B426" s="54" t="s">
        <v>651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652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653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653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654</v>
      </c>
      <c r="B432" s="54" t="s">
        <v>655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customHeight="1" x14ac:dyDescent="0.25">
      <c r="A433" s="54" t="s">
        <v>657</v>
      </c>
      <c r="B433" s="54" t="s">
        <v>658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663</v>
      </c>
      <c r="B435" s="54" t="s">
        <v>664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4" t="s">
        <v>665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667</v>
      </c>
      <c r="B436" s="54" t="s">
        <v>668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300</v>
      </c>
      <c r="Y437" s="558">
        <f t="shared" si="58"/>
        <v>300.96000000000004</v>
      </c>
      <c r="Z437" s="36">
        <f t="shared" si="59"/>
        <v>0.68171999999999999</v>
      </c>
      <c r="AA437" s="56"/>
      <c r="AB437" s="57"/>
      <c r="AC437" s="477" t="s">
        <v>672</v>
      </c>
      <c r="AG437" s="64"/>
      <c r="AJ437" s="68"/>
      <c r="AK437" s="68">
        <v>0</v>
      </c>
      <c r="BB437" s="478" t="s">
        <v>1</v>
      </c>
      <c r="BM437" s="64">
        <f t="shared" si="60"/>
        <v>320.45454545454544</v>
      </c>
      <c r="BN437" s="64">
        <f t="shared" si="61"/>
        <v>321.48</v>
      </c>
      <c r="BO437" s="64">
        <f t="shared" si="62"/>
        <v>0.54632867132867136</v>
      </c>
      <c r="BP437" s="64">
        <f t="shared" si="63"/>
        <v>0.54807692307692313</v>
      </c>
    </row>
    <row r="438" spans="1:68" ht="16.5" customHeight="1" x14ac:dyDescent="0.25">
      <c r="A438" s="54" t="s">
        <v>673</v>
      </c>
      <c r="B438" s="54" t="s">
        <v>674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675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656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">
        <v>682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683</v>
      </c>
      <c r="B442" s="54" t="s">
        <v>684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659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672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687</v>
      </c>
      <c r="B444" s="54" t="s">
        <v>688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687</v>
      </c>
      <c r="B445" s="54" t="s">
        <v>689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56.818181818181813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57.000000000000007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0.68171999999999999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37" t="s">
        <v>69</v>
      </c>
      <c r="X447" s="559">
        <f>IFERROR(SUM(X432:X445),"0")</f>
        <v>300</v>
      </c>
      <c r="Y447" s="559">
        <f>IFERROR(SUM(Y432:Y445),"0")</f>
        <v>300.96000000000004</v>
      </c>
      <c r="Z447" s="37"/>
      <c r="AA447" s="560"/>
      <c r="AB447" s="560"/>
      <c r="AC447" s="560"/>
    </row>
    <row r="448" spans="1:68" ht="14.25" customHeight="1" x14ac:dyDescent="0.25">
      <c r="A448" s="572" t="s">
        <v>134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690</v>
      </c>
      <c r="B449" s="54" t="s">
        <v>691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692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693</v>
      </c>
      <c r="B450" s="54" t="s">
        <v>694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695</v>
      </c>
      <c r="B451" s="54" t="s">
        <v>696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37" t="s">
        <v>72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37" t="s">
        <v>69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697</v>
      </c>
      <c r="B455" s="54" t="s">
        <v>698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customHeight="1" x14ac:dyDescent="0.25">
      <c r="A456" s="54" t="s">
        <v>700</v>
      </c>
      <c r="B456" s="54" t="s">
        <v>701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0</v>
      </c>
      <c r="Y456" s="558">
        <f t="shared" si="64"/>
        <v>0</v>
      </c>
      <c r="Z456" s="36" t="str">
        <f>IFERROR(IF(Y456=0,"",ROUNDUP(Y456/H456,0)*0.01196),"")</f>
        <v/>
      </c>
      <c r="AA456" s="56"/>
      <c r="AB456" s="57"/>
      <c r="AC456" s="503" t="s">
        <v>702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703</v>
      </c>
      <c r="B457" s="54" t="s">
        <v>704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705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706</v>
      </c>
      <c r="B458" s="54" t="s">
        <v>707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699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706</v>
      </c>
      <c r="B459" s="54" t="s">
        <v>708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709</v>
      </c>
      <c r="B460" s="54" t="s">
        <v>710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702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711</v>
      </c>
      <c r="B461" s="54" t="s">
        <v>712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37" t="s">
        <v>72</v>
      </c>
      <c r="X462" s="559">
        <f>IFERROR(X455/H455,"0")+IFERROR(X456/H456,"0")+IFERROR(X457/H457,"0")+IFERROR(X458/H458,"0")+IFERROR(X459/H459,"0")+IFERROR(X460/H460,"0")+IFERROR(X461/H461,"0")</f>
        <v>0</v>
      </c>
      <c r="Y462" s="559">
        <f>IFERROR(Y455/H455,"0")+IFERROR(Y456/H456,"0")+IFERROR(Y457/H457,"0")+IFERROR(Y458/H458,"0")+IFERROR(Y459/H459,"0")+IFERROR(Y460/H460,"0")+IFERROR(Y461/H461,"0")</f>
        <v>0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37" t="s">
        <v>69</v>
      </c>
      <c r="X463" s="559">
        <f>IFERROR(SUM(X455:X461),"0")</f>
        <v>0</v>
      </c>
      <c r="Y463" s="559">
        <f>IFERROR(SUM(Y455:Y461),"0")</f>
        <v>0</v>
      </c>
      <c r="Z463" s="37"/>
      <c r="AA463" s="560"/>
      <c r="AB463" s="560"/>
      <c r="AC463" s="560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713</v>
      </c>
      <c r="B465" s="54" t="s">
        <v>714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715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716</v>
      </c>
      <c r="B466" s="54" t="s">
        <v>717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718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719</v>
      </c>
      <c r="B467" s="54" t="s">
        <v>720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721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722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722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723</v>
      </c>
      <c r="B473" s="54" t="s">
        <v>724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31" t="s">
        <v>725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727</v>
      </c>
      <c r="B474" s="54" t="s">
        <v>728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50" t="s">
        <v>729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730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731</v>
      </c>
      <c r="B475" s="54" t="s">
        <v>732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733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726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134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88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741</v>
      </c>
      <c r="B481" s="54" t="s">
        <v>742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71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745</v>
      </c>
      <c r="B482" s="54" t="s">
        <v>746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45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749</v>
      </c>
      <c r="B486" s="54" t="s">
        <v>750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51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753</v>
      </c>
      <c r="B487" s="54" t="s">
        <v>754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5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761</v>
      </c>
      <c r="B492" s="54" t="s">
        <v>762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67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169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764</v>
      </c>
      <c r="B496" s="54" t="s">
        <v>765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22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768</v>
      </c>
      <c r="B497" s="54" t="s">
        <v>769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2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772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134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773</v>
      </c>
      <c r="B502" s="54" t="s">
        <v>774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35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777</v>
      </c>
      <c r="Q505" s="606"/>
      <c r="R505" s="606"/>
      <c r="S505" s="606"/>
      <c r="T505" s="606"/>
      <c r="U505" s="606"/>
      <c r="V505" s="607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2939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2984.46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778</v>
      </c>
      <c r="Q506" s="606"/>
      <c r="R506" s="606"/>
      <c r="S506" s="606"/>
      <c r="T506" s="606"/>
      <c r="U506" s="606"/>
      <c r="V506" s="607"/>
      <c r="W506" s="37" t="s">
        <v>69</v>
      </c>
      <c r="X506" s="559">
        <f>IFERROR(SUM(BM22:BM502),"0")</f>
        <v>3079.333434343434</v>
      </c>
      <c r="Y506" s="559">
        <f>IFERROR(SUM(BN22:BN502),"0")</f>
        <v>3126.5549999999998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779</v>
      </c>
      <c r="Q507" s="606"/>
      <c r="R507" s="606"/>
      <c r="S507" s="606"/>
      <c r="T507" s="606"/>
      <c r="U507" s="606"/>
      <c r="V507" s="607"/>
      <c r="W507" s="37" t="s">
        <v>780</v>
      </c>
      <c r="X507" s="38">
        <f>ROUNDUP(SUM(BO22:BO502),0)</f>
        <v>5</v>
      </c>
      <c r="Y507" s="38">
        <f>ROUNDUP(SUM(BP22:BP502),0)</f>
        <v>5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781</v>
      </c>
      <c r="Q508" s="606"/>
      <c r="R508" s="606"/>
      <c r="S508" s="606"/>
      <c r="T508" s="606"/>
      <c r="U508" s="606"/>
      <c r="V508" s="607"/>
      <c r="W508" s="37" t="s">
        <v>69</v>
      </c>
      <c r="X508" s="559">
        <f>GrossWeightTotal+PalletQtyTotal*25</f>
        <v>3204.333434343434</v>
      </c>
      <c r="Y508" s="559">
        <f>GrossWeightTotalR+PalletQtyTotalR*25</f>
        <v>3251.5549999999998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782</v>
      </c>
      <c r="Q509" s="606"/>
      <c r="R509" s="606"/>
      <c r="S509" s="606"/>
      <c r="T509" s="606"/>
      <c r="U509" s="606"/>
      <c r="V509" s="607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373.11447811447806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377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783</v>
      </c>
      <c r="Q510" s="606"/>
      <c r="R510" s="606"/>
      <c r="S510" s="606"/>
      <c r="T510" s="606"/>
      <c r="U510" s="606"/>
      <c r="V510" s="607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5.3294700000000006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8" t="s">
        <v>100</v>
      </c>
      <c r="D512" s="695"/>
      <c r="E512" s="695"/>
      <c r="F512" s="695"/>
      <c r="G512" s="695"/>
      <c r="H512" s="595"/>
      <c r="I512" s="578" t="s">
        <v>255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542</v>
      </c>
      <c r="U512" s="595"/>
      <c r="V512" s="578" t="s">
        <v>597</v>
      </c>
      <c r="W512" s="695"/>
      <c r="X512" s="695"/>
      <c r="Y512" s="595"/>
      <c r="Z512" s="554" t="s">
        <v>653</v>
      </c>
      <c r="AA512" s="578" t="s">
        <v>722</v>
      </c>
      <c r="AB512" s="595"/>
      <c r="AC512" s="52"/>
      <c r="AF512" s="555"/>
    </row>
    <row r="513" spans="1:32" ht="14.25" customHeight="1" thickTop="1" x14ac:dyDescent="0.2">
      <c r="A513" s="587" t="s">
        <v>786</v>
      </c>
      <c r="B513" s="578" t="s">
        <v>62</v>
      </c>
      <c r="C513" s="578" t="s">
        <v>101</v>
      </c>
      <c r="D513" s="578" t="s">
        <v>116</v>
      </c>
      <c r="E513" s="578" t="s">
        <v>176</v>
      </c>
      <c r="F513" s="578" t="s">
        <v>198</v>
      </c>
      <c r="G513" s="578" t="s">
        <v>231</v>
      </c>
      <c r="H513" s="578" t="s">
        <v>100</v>
      </c>
      <c r="I513" s="578" t="s">
        <v>256</v>
      </c>
      <c r="J513" s="578" t="s">
        <v>296</v>
      </c>
      <c r="K513" s="578" t="s">
        <v>357</v>
      </c>
      <c r="L513" s="578" t="s">
        <v>398</v>
      </c>
      <c r="M513" s="578" t="s">
        <v>414</v>
      </c>
      <c r="N513" s="555"/>
      <c r="O513" s="578" t="s">
        <v>428</v>
      </c>
      <c r="P513" s="578" t="s">
        <v>438</v>
      </c>
      <c r="Q513" s="578" t="s">
        <v>445</v>
      </c>
      <c r="R513" s="578" t="s">
        <v>450</v>
      </c>
      <c r="S513" s="578" t="s">
        <v>532</v>
      </c>
      <c r="T513" s="578" t="s">
        <v>543</v>
      </c>
      <c r="U513" s="578" t="s">
        <v>577</v>
      </c>
      <c r="V513" s="578" t="s">
        <v>598</v>
      </c>
      <c r="W513" s="578" t="s">
        <v>630</v>
      </c>
      <c r="X513" s="578" t="s">
        <v>645</v>
      </c>
      <c r="Y513" s="578" t="s">
        <v>649</v>
      </c>
      <c r="Z513" s="578" t="s">
        <v>653</v>
      </c>
      <c r="AA513" s="578" t="s">
        <v>722</v>
      </c>
      <c r="AB513" s="578" t="s">
        <v>772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507.6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</f>
        <v>0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99.9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240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1530</v>
      </c>
      <c r="U515" s="46">
        <f>IFERROR(Y369*1,"0")+IFERROR(Y370*1,"0")+IFERROR(Y371*1,"0")+IFERROR(Y375*1,"0")+IFERROR(Y379*1,"0")+IFERROR(Y380*1,"0")+IFERROR(Y384*1,"0")</f>
        <v>306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300.96000000000004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2025-08-15T08:51:21Z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