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88803850-629A-4B9D-A50F-468A06E3FE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Y468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Y469" i="1" s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X453" i="1"/>
  <c r="Y452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Y453" i="1" s="1"/>
  <c r="P449" i="1"/>
  <c r="X447" i="1"/>
  <c r="X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Y411" i="1" s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S515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Y32" i="1" l="1"/>
  <c r="Y59" i="1"/>
  <c r="Y65" i="1"/>
  <c r="Y71" i="1"/>
  <c r="BP75" i="1"/>
  <c r="BN75" i="1"/>
  <c r="BP131" i="1"/>
  <c r="BN131" i="1"/>
  <c r="Z131" i="1"/>
  <c r="Z132" i="1" s="1"/>
  <c r="Y133" i="1"/>
  <c r="BP152" i="1"/>
  <c r="BN152" i="1"/>
  <c r="Z152" i="1"/>
  <c r="I515" i="1"/>
  <c r="Y159" i="1"/>
  <c r="BP158" i="1"/>
  <c r="BN158" i="1"/>
  <c r="Z158" i="1"/>
  <c r="Z159" i="1" s="1"/>
  <c r="Y171" i="1"/>
  <c r="BP162" i="1"/>
  <c r="BN162" i="1"/>
  <c r="Z162" i="1"/>
  <c r="BP166" i="1"/>
  <c r="BN166" i="1"/>
  <c r="Z166" i="1"/>
  <c r="BP170" i="1"/>
  <c r="BN170" i="1"/>
  <c r="Z170" i="1"/>
  <c r="Y172" i="1"/>
  <c r="Y204" i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Y215" i="1"/>
  <c r="K515" i="1"/>
  <c r="Y231" i="1"/>
  <c r="BP224" i="1"/>
  <c r="BN224" i="1"/>
  <c r="Z224" i="1"/>
  <c r="Y232" i="1"/>
  <c r="BP246" i="1"/>
  <c r="BN246" i="1"/>
  <c r="Z246" i="1"/>
  <c r="M515" i="1"/>
  <c r="Y265" i="1"/>
  <c r="BP260" i="1"/>
  <c r="BN260" i="1"/>
  <c r="Z260" i="1"/>
  <c r="Y264" i="1"/>
  <c r="BP269" i="1"/>
  <c r="BN269" i="1"/>
  <c r="Z269" i="1"/>
  <c r="Z271" i="1" s="1"/>
  <c r="O515" i="1"/>
  <c r="Y271" i="1"/>
  <c r="Y24" i="1"/>
  <c r="Y44" i="1"/>
  <c r="BP77" i="1"/>
  <c r="BN77" i="1"/>
  <c r="Z77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Z121" i="1" s="1"/>
  <c r="Y138" i="1"/>
  <c r="BP135" i="1"/>
  <c r="BN135" i="1"/>
  <c r="Z135" i="1"/>
  <c r="Z137" i="1" s="1"/>
  <c r="Y154" i="1"/>
  <c r="Y160" i="1"/>
  <c r="Y177" i="1"/>
  <c r="BP174" i="1"/>
  <c r="BN174" i="1"/>
  <c r="Z174" i="1"/>
  <c r="BP191" i="1"/>
  <c r="BN191" i="1"/>
  <c r="Z191" i="1"/>
  <c r="Z192" i="1" s="1"/>
  <c r="Y193" i="1"/>
  <c r="Y203" i="1"/>
  <c r="BP219" i="1"/>
  <c r="BN219" i="1"/>
  <c r="Z219" i="1"/>
  <c r="Z220" i="1" s="1"/>
  <c r="Y221" i="1"/>
  <c r="BP228" i="1"/>
  <c r="BN228" i="1"/>
  <c r="Z228" i="1"/>
  <c r="Y248" i="1"/>
  <c r="L515" i="1"/>
  <c r="Y256" i="1"/>
  <c r="BP251" i="1"/>
  <c r="BN251" i="1"/>
  <c r="Z251" i="1"/>
  <c r="BP255" i="1"/>
  <c r="BN255" i="1"/>
  <c r="Z255" i="1"/>
  <c r="Y257" i="1"/>
  <c r="BP345" i="1"/>
  <c r="BN345" i="1"/>
  <c r="Z345" i="1"/>
  <c r="Y351" i="1"/>
  <c r="BP349" i="1"/>
  <c r="BN349" i="1"/>
  <c r="Z349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P79" i="1"/>
  <c r="BN79" i="1"/>
  <c r="Z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Z108" i="1" s="1"/>
  <c r="Y108" i="1"/>
  <c r="BP112" i="1"/>
  <c r="BN112" i="1"/>
  <c r="Z112" i="1"/>
  <c r="Z114" i="1" s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Z215" i="1" s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0" i="1"/>
  <c r="Z332" i="1"/>
  <c r="BP330" i="1"/>
  <c r="BN330" i="1"/>
  <c r="Z330" i="1"/>
  <c r="Y332" i="1"/>
  <c r="BP370" i="1"/>
  <c r="BN370" i="1"/>
  <c r="Z370" i="1"/>
  <c r="Z372" i="1" s="1"/>
  <c r="Y373" i="1"/>
  <c r="BP393" i="1"/>
  <c r="BN393" i="1"/>
  <c r="Z393" i="1"/>
  <c r="BP397" i="1"/>
  <c r="BN397" i="1"/>
  <c r="Z397" i="1"/>
  <c r="BP414" i="1"/>
  <c r="BN414" i="1"/>
  <c r="Z414" i="1"/>
  <c r="Y418" i="1"/>
  <c r="BP434" i="1"/>
  <c r="BN434" i="1"/>
  <c r="Z434" i="1"/>
  <c r="BP437" i="1"/>
  <c r="BN437" i="1"/>
  <c r="Z437" i="1"/>
  <c r="BP456" i="1"/>
  <c r="BN456" i="1"/>
  <c r="Z456" i="1"/>
  <c r="Z462" i="1" s="1"/>
  <c r="Y462" i="1"/>
  <c r="BP460" i="1"/>
  <c r="BN460" i="1"/>
  <c r="Z460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Z326" i="1" s="1"/>
  <c r="Y333" i="1"/>
  <c r="Z339" i="1"/>
  <c r="BP337" i="1"/>
  <c r="BN337" i="1"/>
  <c r="Z337" i="1"/>
  <c r="BP347" i="1"/>
  <c r="BN347" i="1"/>
  <c r="Z347" i="1"/>
  <c r="Z351" i="1" s="1"/>
  <c r="BP355" i="1"/>
  <c r="BN355" i="1"/>
  <c r="Z355" i="1"/>
  <c r="Z356" i="1" s="1"/>
  <c r="Y357" i="1"/>
  <c r="Y362" i="1"/>
  <c r="BP359" i="1"/>
  <c r="BN359" i="1"/>
  <c r="Z359" i="1"/>
  <c r="Z361" i="1" s="1"/>
  <c r="Y376" i="1"/>
  <c r="BP375" i="1"/>
  <c r="BN375" i="1"/>
  <c r="Z375" i="1"/>
  <c r="Z376" i="1" s="1"/>
  <c r="Y377" i="1"/>
  <c r="Y382" i="1"/>
  <c r="BP379" i="1"/>
  <c r="BN379" i="1"/>
  <c r="Z379" i="1"/>
  <c r="Z381" i="1" s="1"/>
  <c r="Y381" i="1"/>
  <c r="Y277" i="1"/>
  <c r="Y286" i="1"/>
  <c r="R515" i="1"/>
  <c r="Y295" i="1"/>
  <c r="Y340" i="1"/>
  <c r="T515" i="1"/>
  <c r="Y352" i="1"/>
  <c r="U515" i="1"/>
  <c r="Y372" i="1"/>
  <c r="BP391" i="1"/>
  <c r="BN391" i="1"/>
  <c r="Z391" i="1"/>
  <c r="Z400" i="1" s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Y417" i="1"/>
  <c r="BP416" i="1"/>
  <c r="BN416" i="1"/>
  <c r="Z416" i="1"/>
  <c r="Z417" i="1" s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Y446" i="1"/>
  <c r="BP432" i="1"/>
  <c r="BN432" i="1"/>
  <c r="Z432" i="1"/>
  <c r="BP435" i="1"/>
  <c r="BN435" i="1"/>
  <c r="Z435" i="1"/>
  <c r="BP439" i="1"/>
  <c r="BN439" i="1"/>
  <c r="Z439" i="1"/>
  <c r="BP444" i="1"/>
  <c r="BN444" i="1"/>
  <c r="Z444" i="1"/>
  <c r="Y478" i="1"/>
  <c r="BP473" i="1"/>
  <c r="BN473" i="1"/>
  <c r="Z473" i="1"/>
  <c r="Y477" i="1"/>
  <c r="BP475" i="1"/>
  <c r="BN475" i="1"/>
  <c r="Z475" i="1"/>
  <c r="AA515" i="1"/>
  <c r="V515" i="1"/>
  <c r="Y400" i="1"/>
  <c r="BP442" i="1"/>
  <c r="BN442" i="1"/>
  <c r="Z442" i="1"/>
  <c r="Z452" i="1"/>
  <c r="BP450" i="1"/>
  <c r="BN450" i="1"/>
  <c r="Z450" i="1"/>
  <c r="Y463" i="1"/>
  <c r="BP458" i="1"/>
  <c r="BN458" i="1"/>
  <c r="Z458" i="1"/>
  <c r="Z468" i="1"/>
  <c r="BP466" i="1"/>
  <c r="BN466" i="1"/>
  <c r="Z466" i="1"/>
  <c r="BP474" i="1"/>
  <c r="BN474" i="1"/>
  <c r="Z474" i="1"/>
  <c r="Y483" i="1"/>
  <c r="BP480" i="1"/>
  <c r="BN480" i="1"/>
  <c r="Z480" i="1"/>
  <c r="Z483" i="1" s="1"/>
  <c r="BP482" i="1"/>
  <c r="BN482" i="1"/>
  <c r="Z482" i="1"/>
  <c r="Y484" i="1"/>
  <c r="Y493" i="1"/>
  <c r="BP491" i="1"/>
  <c r="BN491" i="1"/>
  <c r="Z491" i="1"/>
  <c r="Z493" i="1" s="1"/>
  <c r="Z477" i="1" l="1"/>
  <c r="Z305" i="1"/>
  <c r="Z100" i="1"/>
  <c r="Z32" i="1"/>
  <c r="Y509" i="1"/>
  <c r="Y506" i="1"/>
  <c r="Z177" i="1"/>
  <c r="Y505" i="1"/>
  <c r="Z231" i="1"/>
  <c r="Z171" i="1"/>
  <c r="Z510" i="1" s="1"/>
  <c r="Z446" i="1"/>
  <c r="Z319" i="1"/>
  <c r="Z313" i="1"/>
  <c r="Y507" i="1"/>
  <c r="Z256" i="1"/>
  <c r="Z264" i="1"/>
  <c r="Z203" i="1"/>
  <c r="Y508" i="1" l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<sst xmlns="http://schemas.openxmlformats.org/spreadsheetml/2006/main" count="2247" uniqueCount="824">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</sst>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45885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18</v>
      </c>
      <c r="Y41" s="558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18.724999999999998</v>
      </c>
      <c r="BN41" s="64">
        <f>IFERROR(Y41*I41/H41,"0")</f>
        <v>22.47</v>
      </c>
      <c r="BO41" s="64">
        <f>IFERROR(1/J41*(X41/H41),"0")</f>
        <v>2.6041666666666664E-2</v>
      </c>
      <c r="BP41" s="64">
        <f>IFERROR(1/J41*(Y41/H41),"0")</f>
        <v>3.125E-2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46</v>
      </c>
      <c r="Y43" s="558">
        <f>IFERROR(IF(X43="",0,CEILING((X43/$H43),1)*$H43),"")</f>
        <v>48.1</v>
      </c>
      <c r="Z43" s="36">
        <f>IFERROR(IF(Y43=0,"",ROUNDUP(Y43/H43,0)*0.00902),"")</f>
        <v>0.11726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48.610810810810811</v>
      </c>
      <c r="BN43" s="64">
        <f>IFERROR(Y43*I43/H43,"0")</f>
        <v>50.830000000000005</v>
      </c>
      <c r="BO43" s="64">
        <f>IFERROR(1/J43*(X43/H43),"0")</f>
        <v>9.4185094185094187E-2</v>
      </c>
      <c r="BP43" s="64">
        <f>IFERROR(1/J43*(Y43/H43),"0")</f>
        <v>9.8484848484848481E-2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37" t="s">
        <v>72</v>
      </c>
      <c r="X44" s="559">
        <f>IFERROR(X41/H41,"0")+IFERROR(X42/H42,"0")+IFERROR(X43/H43,"0")</f>
        <v>14.099099099099098</v>
      </c>
      <c r="Y44" s="559">
        <f>IFERROR(Y41/H41,"0")+IFERROR(Y42/H42,"0")+IFERROR(Y43/H43,"0")</f>
        <v>15</v>
      </c>
      <c r="Z44" s="559">
        <f>IFERROR(IF(Z41="",0,Z41),"0")+IFERROR(IF(Z42="",0,Z42),"0")+IFERROR(IF(Z43="",0,Z43),"0")</f>
        <v>0.15522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37" t="s">
        <v>69</v>
      </c>
      <c r="X45" s="559">
        <f>IFERROR(SUM(X41:X43),"0")</f>
        <v>64</v>
      </c>
      <c r="Y45" s="559">
        <f>IFERROR(SUM(Y41:Y43),"0")</f>
        <v>69.7</v>
      </c>
      <c r="Z45" s="37"/>
      <c r="AA45" s="560"/>
      <c r="AB45" s="560"/>
      <c r="AC45" s="560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4</v>
      </c>
      <c r="Y52" s="558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4.1553571428571434</v>
      </c>
      <c r="BN52" s="64">
        <f t="shared" ref="BN52:BN57" si="8">IFERROR(Y52*I52/H52,"0")</f>
        <v>11.635</v>
      </c>
      <c r="BO52" s="64">
        <f t="shared" ref="BO52:BO57" si="9">IFERROR(1/J52*(X52/H52),"0")</f>
        <v>5.580357142857143E-3</v>
      </c>
      <c r="BP52" s="64">
        <f t="shared" ref="BP52:BP57" si="10">IFERROR(1/J52*(Y52/H52),"0")</f>
        <v>1.5625E-2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37" t="s">
        <v>72</v>
      </c>
      <c r="X58" s="559">
        <f>IFERROR(X52/H52,"0")+IFERROR(X53/H53,"0")+IFERROR(X54/H54,"0")+IFERROR(X55/H55,"0")+IFERROR(X56/H56,"0")+IFERROR(X57/H57,"0")</f>
        <v>0.35714285714285715</v>
      </c>
      <c r="Y58" s="559">
        <f>IFERROR(Y52/H52,"0")+IFERROR(Y53/H53,"0")+IFERROR(Y54/H54,"0")+IFERROR(Y55/H55,"0")+IFERROR(Y56/H56,"0")+IFERROR(Y57/H57,"0")</f>
        <v>1</v>
      </c>
      <c r="Z58" s="559">
        <f>IFERROR(IF(Z52="",0,Z52),"0")+IFERROR(IF(Z53="",0,Z53),"0")+IFERROR(IF(Z54="",0,Z54),"0")+IFERROR(IF(Z55="",0,Z55),"0")+IFERROR(IF(Z56="",0,Z56),"0")+IFERROR(IF(Z57="",0,Z57),"0")</f>
        <v>1.898E-2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37" t="s">
        <v>69</v>
      </c>
      <c r="X59" s="559">
        <f>IFERROR(SUM(X52:X57),"0")</f>
        <v>4</v>
      </c>
      <c r="Y59" s="559">
        <f>IFERROR(SUM(Y52:Y57),"0")</f>
        <v>11.2</v>
      </c>
      <c r="Z59" s="37"/>
      <c r="AA59" s="560"/>
      <c r="AB59" s="560"/>
      <c r="AC59" s="560"/>
    </row>
    <row r="60" spans="1:68" ht="14.25" customHeight="1" x14ac:dyDescent="0.25">
      <c r="A60" s="572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37" t="s">
        <v>72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37" t="s">
        <v>69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13</v>
      </c>
      <c r="Y69" s="558">
        <f>IFERROR(IF(X69="",0,CEILING((X69/$H69),1)*$H69),"")</f>
        <v>14.4</v>
      </c>
      <c r="Z69" s="36">
        <f>IFERROR(IF(Y69=0,"",ROUNDUP(Y69/H69,0)*0.00502),"")</f>
        <v>4.0160000000000001E-2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13.722222222222221</v>
      </c>
      <c r="BN69" s="64">
        <f>IFERROR(Y69*I69/H69,"0")</f>
        <v>15.2</v>
      </c>
      <c r="BO69" s="64">
        <f>IFERROR(1/J69*(X69/H69),"0")</f>
        <v>3.0864197530864203E-2</v>
      </c>
      <c r="BP69" s="64">
        <f>IFERROR(1/J69*(Y69/H69),"0")</f>
        <v>3.4188034188034191E-2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37" t="s">
        <v>72</v>
      </c>
      <c r="X71" s="559">
        <f>IFERROR(X68/H68,"0")+IFERROR(X69/H69,"0")+IFERROR(X70/H70,"0")</f>
        <v>7.2222222222222223</v>
      </c>
      <c r="Y71" s="559">
        <f>IFERROR(Y68/H68,"0")+IFERROR(Y69/H69,"0")+IFERROR(Y70/H70,"0")</f>
        <v>8</v>
      </c>
      <c r="Z71" s="559">
        <f>IFERROR(IF(Z68="",0,Z68),"0")+IFERROR(IF(Z69="",0,Z69),"0")+IFERROR(IF(Z70="",0,Z70),"0")</f>
        <v>4.0160000000000001E-2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37" t="s">
        <v>69</v>
      </c>
      <c r="X72" s="559">
        <f>IFERROR(SUM(X68:X70),"0")</f>
        <v>13</v>
      </c>
      <c r="Y72" s="559">
        <f>IFERROR(SUM(Y68:Y70),"0")</f>
        <v>14.4</v>
      </c>
      <c r="Z72" s="37"/>
      <c r="AA72" s="560"/>
      <c r="AB72" s="560"/>
      <c r="AC72" s="560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19</v>
      </c>
      <c r="Y75" s="558">
        <f t="shared" si="11"/>
        <v>25.200000000000003</v>
      </c>
      <c r="Z75" s="36">
        <f>IFERROR(IF(Y75=0,"",ROUNDUP(Y75/H75,0)*0.01898),"")</f>
        <v>5.6940000000000004E-2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19.983928571428571</v>
      </c>
      <c r="BN75" s="64">
        <f t="shared" si="13"/>
        <v>26.505000000000006</v>
      </c>
      <c r="BO75" s="64">
        <f t="shared" si="14"/>
        <v>3.5342261904761904E-2</v>
      </c>
      <c r="BP75" s="64">
        <f t="shared" si="15"/>
        <v>4.6875E-2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37" t="s">
        <v>72</v>
      </c>
      <c r="X80" s="559">
        <f>IFERROR(X74/H74,"0")+IFERROR(X75/H75,"0")+IFERROR(X76/H76,"0")+IFERROR(X77/H77,"0")+IFERROR(X78/H78,"0")+IFERROR(X79/H79,"0")</f>
        <v>2.2619047619047619</v>
      </c>
      <c r="Y80" s="559">
        <f>IFERROR(Y74/H74,"0")+IFERROR(Y75/H75,"0")+IFERROR(Y76/H76,"0")+IFERROR(Y77/H77,"0")+IFERROR(Y78/H78,"0")+IFERROR(Y79/H79,"0")</f>
        <v>3</v>
      </c>
      <c r="Z80" s="559">
        <f>IFERROR(IF(Z74="",0,Z74),"0")+IFERROR(IF(Z75="",0,Z75),"0")+IFERROR(IF(Z76="",0,Z76),"0")+IFERROR(IF(Z77="",0,Z77),"0")+IFERROR(IF(Z78="",0,Z78),"0")+IFERROR(IF(Z79="",0,Z79),"0")</f>
        <v>5.6940000000000004E-2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37" t="s">
        <v>69</v>
      </c>
      <c r="X81" s="559">
        <f>IFERROR(SUM(X74:X79),"0")</f>
        <v>19</v>
      </c>
      <c r="Y81" s="559">
        <f>IFERROR(SUM(Y74:Y79),"0")</f>
        <v>25.200000000000003</v>
      </c>
      <c r="Z81" s="37"/>
      <c r="AA81" s="560"/>
      <c r="AB81" s="560"/>
      <c r="AC81" s="560"/>
    </row>
    <row r="82" spans="1:68" ht="14.25" customHeight="1" x14ac:dyDescent="0.25">
      <c r="A82" s="572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10</v>
      </c>
      <c r="Y83" s="558">
        <f>IFERROR(IF(X83="",0,CEILING((X83/$H83),1)*$H83),"")</f>
        <v>15.6</v>
      </c>
      <c r="Z83" s="36">
        <f>IFERROR(IF(Y83=0,"",ROUNDUP(Y83/H83,0)*0.01898),"")</f>
        <v>3.7960000000000001E-2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10.557692307692307</v>
      </c>
      <c r="BN83" s="64">
        <f>IFERROR(Y83*I83/H83,"0")</f>
        <v>16.47</v>
      </c>
      <c r="BO83" s="64">
        <f>IFERROR(1/J83*(X83/H83),"0")</f>
        <v>2.0032051282051284E-2</v>
      </c>
      <c r="BP83" s="64">
        <f>IFERROR(1/J83*(Y83/H83),"0")</f>
        <v>3.125E-2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37" t="s">
        <v>72</v>
      </c>
      <c r="X85" s="559">
        <f>IFERROR(X83/H83,"0")+IFERROR(X84/H84,"0")</f>
        <v>1.2820512820512822</v>
      </c>
      <c r="Y85" s="559">
        <f>IFERROR(Y83/H83,"0")+IFERROR(Y84/H84,"0")</f>
        <v>2</v>
      </c>
      <c r="Z85" s="559">
        <f>IFERROR(IF(Z83="",0,Z83),"0")+IFERROR(IF(Z84="",0,Z84),"0")</f>
        <v>3.7960000000000001E-2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37" t="s">
        <v>69</v>
      </c>
      <c r="X86" s="559">
        <f>IFERROR(SUM(X83:X84),"0")</f>
        <v>10</v>
      </c>
      <c r="Y86" s="559">
        <f>IFERROR(SUM(Y83:Y84),"0")</f>
        <v>15.6</v>
      </c>
      <c r="Z86" s="37"/>
      <c r="AA86" s="560"/>
      <c r="AB86" s="560"/>
      <c r="AC86" s="560"/>
    </row>
    <row r="87" spans="1:68" ht="16.5" customHeight="1" x14ac:dyDescent="0.25">
      <c r="A87" s="580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37" t="s">
        <v>72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37" t="s">
        <v>69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4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89</v>
      </c>
      <c r="Y95" s="558">
        <f>IFERROR(IF(X95="",0,CEILING((X95/$H95),1)*$H95),"")</f>
        <v>89.1</v>
      </c>
      <c r="Z95" s="36">
        <f>IFERROR(IF(Y95=0,"",ROUNDUP(Y95/H95,0)*0.01898),"")</f>
        <v>0.20877999999999999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94.702592592592595</v>
      </c>
      <c r="BN95" s="64">
        <f>IFERROR(Y95*I95/H95,"0")</f>
        <v>94.808999999999983</v>
      </c>
      <c r="BO95" s="64">
        <f>IFERROR(1/J95*(X95/H95),"0")</f>
        <v>0.17168209876543211</v>
      </c>
      <c r="BP95" s="64">
        <f>IFERROR(1/J95*(Y95/H95),"0")</f>
        <v>0.171875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37" t="s">
        <v>72</v>
      </c>
      <c r="X100" s="559">
        <f>IFERROR(X95/H95,"0")+IFERROR(X96/H96,"0")+IFERROR(X97/H97,"0")+IFERROR(X98/H98,"0")+IFERROR(X99/H99,"0")</f>
        <v>10.987654320987655</v>
      </c>
      <c r="Y100" s="559">
        <f>IFERROR(Y95/H95,"0")+IFERROR(Y96/H96,"0")+IFERROR(Y97/H97,"0")+IFERROR(Y98/H98,"0")+IFERROR(Y99/H99,"0")</f>
        <v>11</v>
      </c>
      <c r="Z100" s="559">
        <f>IFERROR(IF(Z95="",0,Z95),"0")+IFERROR(IF(Z96="",0,Z96),"0")+IFERROR(IF(Z97="",0,Z97),"0")+IFERROR(IF(Z98="",0,Z98),"0")+IFERROR(IF(Z99="",0,Z99),"0")</f>
        <v>0.20877999999999999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37" t="s">
        <v>69</v>
      </c>
      <c r="X101" s="559">
        <f>IFERROR(SUM(X95:X99),"0")</f>
        <v>89</v>
      </c>
      <c r="Y101" s="559">
        <f>IFERROR(SUM(Y95:Y99),"0")</f>
        <v>89.1</v>
      </c>
      <c r="Z101" s="37"/>
      <c r="AA101" s="560"/>
      <c r="AB101" s="560"/>
      <c r="AC101" s="560"/>
    </row>
    <row r="102" spans="1:68" ht="16.5" customHeight="1" x14ac:dyDescent="0.25">
      <c r="A102" s="580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27</v>
      </c>
      <c r="Y106" s="558">
        <f>IFERROR(IF(X106="",0,CEILING((X106/$H106),1)*$H106),"")</f>
        <v>27</v>
      </c>
      <c r="Z106" s="36">
        <f>IFERROR(IF(Y106=0,"",ROUNDUP(Y106/H106,0)*0.00902),"")</f>
        <v>5.4120000000000001E-2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28.26</v>
      </c>
      <c r="BN106" s="64">
        <f>IFERROR(Y106*I106/H106,"0")</f>
        <v>28.26</v>
      </c>
      <c r="BO106" s="64">
        <f>IFERROR(1/J106*(X106/H106),"0")</f>
        <v>4.5454545454545456E-2</v>
      </c>
      <c r="BP106" s="64">
        <f>IFERROR(1/J106*(Y106/H106),"0")</f>
        <v>4.5454545454545456E-2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37" t="s">
        <v>72</v>
      </c>
      <c r="X108" s="559">
        <f>IFERROR(X104/H104,"0")+IFERROR(X105/H105,"0")+IFERROR(X106/H106,"0")+IFERROR(X107/H107,"0")</f>
        <v>6</v>
      </c>
      <c r="Y108" s="559">
        <f>IFERROR(Y104/H104,"0")+IFERROR(Y105/H105,"0")+IFERROR(Y106/H106,"0")+IFERROR(Y107/H107,"0")</f>
        <v>6</v>
      </c>
      <c r="Z108" s="559">
        <f>IFERROR(IF(Z104="",0,Z104),"0")+IFERROR(IF(Z105="",0,Z105),"0")+IFERROR(IF(Z106="",0,Z106),"0")+IFERROR(IF(Z107="",0,Z107),"0")</f>
        <v>5.4120000000000001E-2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37" t="s">
        <v>69</v>
      </c>
      <c r="X109" s="559">
        <f>IFERROR(SUM(X104:X107),"0")</f>
        <v>27</v>
      </c>
      <c r="Y109" s="559">
        <f>IFERROR(SUM(Y104:Y107),"0")</f>
        <v>27</v>
      </c>
      <c r="Z109" s="37"/>
      <c r="AA109" s="560"/>
      <c r="AB109" s="560"/>
      <c r="AC109" s="560"/>
    </row>
    <row r="110" spans="1:68" ht="14.25" customHeight="1" x14ac:dyDescent="0.25">
      <c r="A110" s="572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9</v>
      </c>
      <c r="Y111" s="558">
        <f>IFERROR(IF(X111="",0,CEILING((X111/$H111),1)*$H111),"")</f>
        <v>10.8</v>
      </c>
      <c r="Z111" s="36">
        <f>IFERROR(IF(Y111=0,"",ROUNDUP(Y111/H111,0)*0.01898),"")</f>
        <v>1.898E-2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9.3624999999999989</v>
      </c>
      <c r="BN111" s="64">
        <f>IFERROR(Y111*I111/H111,"0")</f>
        <v>11.234999999999999</v>
      </c>
      <c r="BO111" s="64">
        <f>IFERROR(1/J111*(X111/H111),"0")</f>
        <v>1.3020833333333332E-2</v>
      </c>
      <c r="BP111" s="64">
        <f>IFERROR(1/J111*(Y111/H111),"0")</f>
        <v>1.5625E-2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15</v>
      </c>
      <c r="Y113" s="558">
        <f>IFERROR(IF(X113="",0,CEILING((X113/$H113),1)*$H113),"")</f>
        <v>16.8</v>
      </c>
      <c r="Z113" s="36">
        <f>IFERROR(IF(Y113=0,"",ROUNDUP(Y113/H113,0)*0.00651),"")</f>
        <v>4.5569999999999999E-2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16.125000000000004</v>
      </c>
      <c r="BN113" s="64">
        <f>IFERROR(Y113*I113/H113,"0")</f>
        <v>18.060000000000002</v>
      </c>
      <c r="BO113" s="64">
        <f>IFERROR(1/J113*(X113/H113),"0")</f>
        <v>3.4340659340659344E-2</v>
      </c>
      <c r="BP113" s="64">
        <f>IFERROR(1/J113*(Y113/H113),"0")</f>
        <v>3.8461538461538471E-2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37" t="s">
        <v>72</v>
      </c>
      <c r="X114" s="559">
        <f>IFERROR(X111/H111,"0")+IFERROR(X112/H112,"0")+IFERROR(X113/H113,"0")</f>
        <v>7.083333333333333</v>
      </c>
      <c r="Y114" s="559">
        <f>IFERROR(Y111/H111,"0")+IFERROR(Y112/H112,"0")+IFERROR(Y113/H113,"0")</f>
        <v>8</v>
      </c>
      <c r="Z114" s="559">
        <f>IFERROR(IF(Z111="",0,Z111),"0")+IFERROR(IF(Z112="",0,Z112),"0")+IFERROR(IF(Z113="",0,Z113),"0")</f>
        <v>6.4549999999999996E-2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37" t="s">
        <v>69</v>
      </c>
      <c r="X115" s="559">
        <f>IFERROR(SUM(X111:X113),"0")</f>
        <v>24</v>
      </c>
      <c r="Y115" s="559">
        <f>IFERROR(SUM(Y111:Y113),"0")</f>
        <v>27.6</v>
      </c>
      <c r="Z115" s="37"/>
      <c r="AA115" s="560"/>
      <c r="AB115" s="560"/>
      <c r="AC115" s="560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97</v>
      </c>
      <c r="Y117" s="558">
        <f>IFERROR(IF(X117="",0,CEILING((X117/$H117),1)*$H117),"")</f>
        <v>97.199999999999989</v>
      </c>
      <c r="Z117" s="36">
        <f>IFERROR(IF(Y117=0,"",ROUNDUP(Y117/H117,0)*0.01898),"")</f>
        <v>0.22776000000000002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103.14333333333335</v>
      </c>
      <c r="BN117" s="64">
        <f>IFERROR(Y117*I117/H117,"0")</f>
        <v>103.35599999999998</v>
      </c>
      <c r="BO117" s="64">
        <f>IFERROR(1/J117*(X117/H117),"0")</f>
        <v>0.1871141975308642</v>
      </c>
      <c r="BP117" s="64">
        <f>IFERROR(1/J117*(Y117/H117),"0")</f>
        <v>0.1875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37" t="s">
        <v>72</v>
      </c>
      <c r="X121" s="559">
        <f>IFERROR(X117/H117,"0")+IFERROR(X118/H118,"0")+IFERROR(X119/H119,"0")+IFERROR(X120/H120,"0")</f>
        <v>11.975308641975309</v>
      </c>
      <c r="Y121" s="559">
        <f>IFERROR(Y117/H117,"0")+IFERROR(Y118/H118,"0")+IFERROR(Y119/H119,"0")+IFERROR(Y120/H120,"0")</f>
        <v>12</v>
      </c>
      <c r="Z121" s="559">
        <f>IFERROR(IF(Z117="",0,Z117),"0")+IFERROR(IF(Z118="",0,Z118),"0")+IFERROR(IF(Z119="",0,Z119),"0")+IFERROR(IF(Z120="",0,Z120),"0")</f>
        <v>0.22776000000000002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37" t="s">
        <v>69</v>
      </c>
      <c r="X122" s="559">
        <f>IFERROR(SUM(X117:X120),"0")</f>
        <v>97</v>
      </c>
      <c r="Y122" s="559">
        <f>IFERROR(SUM(Y117:Y120),"0")</f>
        <v>97.199999999999989</v>
      </c>
      <c r="Z122" s="37"/>
      <c r="AA122" s="560"/>
      <c r="AB122" s="560"/>
      <c r="AC122" s="560"/>
    </row>
    <row r="123" spans="1:68" ht="14.25" customHeight="1" x14ac:dyDescent="0.25">
      <c r="A123" s="572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232</v>
      </c>
      <c r="B130" s="54" t="s">
        <v>233</v>
      </c>
      <c r="C130" s="31">
        <v>4301011564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4301011562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236</v>
      </c>
      <c r="B135" s="54" t="s">
        <v>237</v>
      </c>
      <c r="C135" s="31">
        <v>4301031234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4301031235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255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5</v>
      </c>
      <c r="Y158" s="558">
        <f>IFERROR(IF(X158="",0,CEILING((X158/$H158),1)*$H158),"")</f>
        <v>5.9399999999999995</v>
      </c>
      <c r="Z158" s="36">
        <f>IFERROR(IF(Y158=0,"",ROUNDUP(Y158/H158,0)*0.00502),"")</f>
        <v>1.506E-2</v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5.2525252525252526</v>
      </c>
      <c r="BN158" s="64">
        <f>IFERROR(Y158*I158/H158,"0")</f>
        <v>6.24</v>
      </c>
      <c r="BO158" s="64">
        <f>IFERROR(1/J158*(X158/H158),"0")</f>
        <v>1.0791677458344126E-2</v>
      </c>
      <c r="BP158" s="64">
        <f>IFERROR(1/J158*(Y158/H158),"0")</f>
        <v>1.282051282051282E-2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37" t="s">
        <v>72</v>
      </c>
      <c r="X159" s="559">
        <f>IFERROR(X158/H158,"0")</f>
        <v>2.5252525252525251</v>
      </c>
      <c r="Y159" s="559">
        <f>IFERROR(Y158/H158,"0")</f>
        <v>2.9999999999999996</v>
      </c>
      <c r="Z159" s="559">
        <f>IFERROR(IF(Z158="",0,Z158),"0")</f>
        <v>1.506E-2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37" t="s">
        <v>69</v>
      </c>
      <c r="X160" s="559">
        <f>IFERROR(SUM(X158:X158),"0")</f>
        <v>5</v>
      </c>
      <c r="Y160" s="559">
        <f>IFERROR(SUM(Y158:Y158),"0")</f>
        <v>5.9399999999999995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7</v>
      </c>
      <c r="Y165" s="558">
        <f t="shared" si="16"/>
        <v>8.4</v>
      </c>
      <c r="Z165" s="36">
        <f>IFERROR(IF(Y165=0,"",ROUNDUP(Y165/H165,0)*0.00502),"")</f>
        <v>2.0080000000000001E-2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7.4333333333333327</v>
      </c>
      <c r="BN165" s="64">
        <f t="shared" si="18"/>
        <v>8.92</v>
      </c>
      <c r="BO165" s="64">
        <f t="shared" si="19"/>
        <v>1.4245014245014245E-2</v>
      </c>
      <c r="BP165" s="64">
        <f t="shared" si="20"/>
        <v>1.7094017094017096E-2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20</v>
      </c>
      <c r="Y168" s="558">
        <f t="shared" si="16"/>
        <v>21</v>
      </c>
      <c r="Z168" s="36">
        <f>IFERROR(IF(Y168=0,"",ROUNDUP(Y168/H168,0)*0.00502),"")</f>
        <v>5.0200000000000002E-2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20.952380952380953</v>
      </c>
      <c r="BN168" s="64">
        <f t="shared" si="18"/>
        <v>22</v>
      </c>
      <c r="BO168" s="64">
        <f t="shared" si="19"/>
        <v>4.0700040700040706E-2</v>
      </c>
      <c r="BP168" s="64">
        <f t="shared" si="20"/>
        <v>4.2735042735042736E-2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12.857142857142858</v>
      </c>
      <c r="Y171" s="559">
        <f>IFERROR(Y162/H162,"0")+IFERROR(Y163/H163,"0")+IFERROR(Y164/H164,"0")+IFERROR(Y165/H165,"0")+IFERROR(Y166/H166,"0")+IFERROR(Y167/H167,"0")+IFERROR(Y168/H168,"0")+IFERROR(Y169/H169,"0")+IFERROR(Y170/H170,"0")</f>
        <v>14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7.0280000000000009E-2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37" t="s">
        <v>69</v>
      </c>
      <c r="X172" s="559">
        <f>IFERROR(SUM(X162:X170),"0")</f>
        <v>27</v>
      </c>
      <c r="Y172" s="559">
        <f>IFERROR(SUM(Y162:Y170),"0")</f>
        <v>29.4</v>
      </c>
      <c r="Z172" s="37"/>
      <c r="AA172" s="560"/>
      <c r="AB172" s="560"/>
      <c r="AC172" s="560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184</v>
      </c>
      <c r="Y195" s="558">
        <f t="shared" ref="Y195:Y202" si="21">IFERROR(IF(X195="",0,CEILING((X195/$H195),1)*$H195),"")</f>
        <v>189</v>
      </c>
      <c r="Z195" s="36">
        <f>IFERROR(IF(Y195=0,"",ROUNDUP(Y195/H195,0)*0.00902),"")</f>
        <v>0.31569999999999998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191.15555555555554</v>
      </c>
      <c r="BN195" s="64">
        <f t="shared" ref="BN195:BN202" si="23">IFERROR(Y195*I195/H195,"0")</f>
        <v>196.35</v>
      </c>
      <c r="BO195" s="64">
        <f t="shared" ref="BO195:BO202" si="24">IFERROR(1/J195*(X195/H195),"0")</f>
        <v>0.25813692480359146</v>
      </c>
      <c r="BP195" s="64">
        <f t="shared" ref="BP195:BP202" si="25">IFERROR(1/J195*(Y195/H195),"0")</f>
        <v>0.26515151515151514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131</v>
      </c>
      <c r="Y196" s="558">
        <f t="shared" si="21"/>
        <v>135</v>
      </c>
      <c r="Z196" s="36">
        <f>IFERROR(IF(Y196=0,"",ROUNDUP(Y196/H196,0)*0.00902),"")</f>
        <v>0.22550000000000001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136.09444444444446</v>
      </c>
      <c r="BN196" s="64">
        <f t="shared" si="23"/>
        <v>140.25</v>
      </c>
      <c r="BO196" s="64">
        <f t="shared" si="24"/>
        <v>0.18378226711560042</v>
      </c>
      <c r="BP196" s="64">
        <f t="shared" si="25"/>
        <v>0.18939393939393939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58</v>
      </c>
      <c r="Y198" s="558">
        <f t="shared" si="21"/>
        <v>59.400000000000006</v>
      </c>
      <c r="Z198" s="36">
        <f>IFERROR(IF(Y198=0,"",ROUNDUP(Y198/H198,0)*0.00902),"")</f>
        <v>9.9220000000000003E-2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60.255555555555553</v>
      </c>
      <c r="BN198" s="64">
        <f t="shared" si="23"/>
        <v>61.71</v>
      </c>
      <c r="BO198" s="64">
        <f t="shared" si="24"/>
        <v>8.1369248035914707E-2</v>
      </c>
      <c r="BP198" s="64">
        <f t="shared" si="25"/>
        <v>8.3333333333333343E-2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4</v>
      </c>
      <c r="Y202" s="558">
        <f t="shared" si="21"/>
        <v>5.4</v>
      </c>
      <c r="Z202" s="36">
        <f>IFERROR(IF(Y202=0,"",ROUNDUP(Y202/H202,0)*0.00502),"")</f>
        <v>1.506E-2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4.2222222222222223</v>
      </c>
      <c r="BN202" s="64">
        <f t="shared" si="23"/>
        <v>5.7</v>
      </c>
      <c r="BO202" s="64">
        <f t="shared" si="24"/>
        <v>9.4966761633428314E-3</v>
      </c>
      <c r="BP202" s="64">
        <f t="shared" si="25"/>
        <v>1.2820512820512822E-2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71.296296296296305</v>
      </c>
      <c r="Y203" s="559">
        <f>IFERROR(Y195/H195,"0")+IFERROR(Y196/H196,"0")+IFERROR(Y197/H197,"0")+IFERROR(Y198/H198,"0")+IFERROR(Y199/H199,"0")+IFERROR(Y200/H200,"0")+IFERROR(Y201/H201,"0")+IFERROR(Y202/H202,"0")</f>
        <v>74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0.65547999999999995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37" t="s">
        <v>69</v>
      </c>
      <c r="X204" s="559">
        <f>IFERROR(SUM(X195:X202),"0")</f>
        <v>377</v>
      </c>
      <c r="Y204" s="559">
        <f>IFERROR(SUM(Y195:Y202),"0")</f>
        <v>388.79999999999995</v>
      </c>
      <c r="Z204" s="37"/>
      <c r="AA204" s="560"/>
      <c r="AB204" s="560"/>
      <c r="AC204" s="560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33</v>
      </c>
      <c r="Y209" s="558">
        <f t="shared" si="26"/>
        <v>33.6</v>
      </c>
      <c r="Z209" s="36">
        <f t="shared" ref="Z209:Z214" si="31">IFERROR(IF(Y209=0,"",ROUNDUP(Y209/H209,0)*0.00651),"")</f>
        <v>9.1139999999999999E-2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36.712499999999999</v>
      </c>
      <c r="BN209" s="64">
        <f t="shared" si="28"/>
        <v>37.380000000000003</v>
      </c>
      <c r="BO209" s="64">
        <f t="shared" si="29"/>
        <v>7.5549450549450559E-2</v>
      </c>
      <c r="BP209" s="64">
        <f t="shared" si="30"/>
        <v>7.6923076923076941E-2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92</v>
      </c>
      <c r="Y211" s="558">
        <f t="shared" si="26"/>
        <v>93.6</v>
      </c>
      <c r="Z211" s="36">
        <f t="shared" si="31"/>
        <v>0.25389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101.66000000000001</v>
      </c>
      <c r="BN211" s="64">
        <f t="shared" si="28"/>
        <v>103.42800000000001</v>
      </c>
      <c r="BO211" s="64">
        <f t="shared" si="29"/>
        <v>0.21062271062271065</v>
      </c>
      <c r="BP211" s="64">
        <f t="shared" si="30"/>
        <v>0.2142857142857143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96</v>
      </c>
      <c r="Y212" s="558">
        <f t="shared" si="26"/>
        <v>96</v>
      </c>
      <c r="Z212" s="36">
        <f t="shared" si="31"/>
        <v>0.26040000000000002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106.08000000000001</v>
      </c>
      <c r="BN212" s="64">
        <f t="shared" si="28"/>
        <v>106.08000000000001</v>
      </c>
      <c r="BO212" s="64">
        <f t="shared" si="29"/>
        <v>0.2197802197802198</v>
      </c>
      <c r="BP212" s="64">
        <f t="shared" si="30"/>
        <v>0.2197802197802198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104</v>
      </c>
      <c r="Y214" s="558">
        <f t="shared" si="26"/>
        <v>105.6</v>
      </c>
      <c r="Z214" s="36">
        <f t="shared" si="31"/>
        <v>0.28644000000000003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115.18</v>
      </c>
      <c r="BN214" s="64">
        <f t="shared" si="28"/>
        <v>116.952</v>
      </c>
      <c r="BO214" s="64">
        <f t="shared" si="29"/>
        <v>0.23809523809523814</v>
      </c>
      <c r="BP214" s="64">
        <f t="shared" si="30"/>
        <v>0.24175824175824179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135.41666666666669</v>
      </c>
      <c r="Y215" s="559">
        <f>IFERROR(Y206/H206,"0")+IFERROR(Y207/H207,"0")+IFERROR(Y208/H208,"0")+IFERROR(Y209/H209,"0")+IFERROR(Y210/H210,"0")+IFERROR(Y211/H211,"0")+IFERROR(Y212/H212,"0")+IFERROR(Y213/H213,"0")+IFERROR(Y214/H214,"0")</f>
        <v>137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0.89187000000000005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37" t="s">
        <v>69</v>
      </c>
      <c r="X216" s="559">
        <f>IFERROR(SUM(X206:X214),"0")</f>
        <v>325</v>
      </c>
      <c r="Y216" s="559">
        <f>IFERROR(SUM(Y206:Y214),"0")</f>
        <v>328.79999999999995</v>
      </c>
      <c r="Z216" s="37"/>
      <c r="AA216" s="560"/>
      <c r="AB216" s="560"/>
      <c r="AC216" s="560"/>
    </row>
    <row r="217" spans="1:68" ht="14.25" customHeight="1" x14ac:dyDescent="0.25">
      <c r="A217" s="572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37" t="s">
        <v>72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37" t="s">
        <v>69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customHeight="1" x14ac:dyDescent="0.25">
      <c r="A222" s="580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11</v>
      </c>
      <c r="Y227" s="558">
        <f t="shared" si="32"/>
        <v>12</v>
      </c>
      <c r="Z227" s="36">
        <f>IFERROR(IF(Y227=0,"",ROUNDUP(Y227/H227,0)*0.00902),"")</f>
        <v>2.7060000000000001E-2</v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11.577500000000001</v>
      </c>
      <c r="BN227" s="64">
        <f t="shared" si="34"/>
        <v>12.629999999999999</v>
      </c>
      <c r="BO227" s="64">
        <f t="shared" si="35"/>
        <v>2.0833333333333336E-2</v>
      </c>
      <c r="BP227" s="64">
        <f t="shared" si="36"/>
        <v>2.2727272727272728E-2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37" t="s">
        <v>72</v>
      </c>
      <c r="X231" s="559">
        <f>IFERROR(X224/H224,"0")+IFERROR(X225/H225,"0")+IFERROR(X226/H226,"0")+IFERROR(X227/H227,"0")+IFERROR(X228/H228,"0")+IFERROR(X229/H229,"0")+IFERROR(X230/H230,"0")</f>
        <v>2.75</v>
      </c>
      <c r="Y231" s="559">
        <f>IFERROR(Y224/H224,"0")+IFERROR(Y225/H225,"0")+IFERROR(Y226/H226,"0")+IFERROR(Y227/H227,"0")+IFERROR(Y228/H228,"0")+IFERROR(Y229/H229,"0")+IFERROR(Y230/H230,"0")</f>
        <v>3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2.7060000000000001E-2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37" t="s">
        <v>69</v>
      </c>
      <c r="X232" s="559">
        <f>IFERROR(SUM(X224:X230),"0")</f>
        <v>11</v>
      </c>
      <c r="Y232" s="559">
        <f>IFERROR(SUM(Y224:Y230),"0")</f>
        <v>12</v>
      </c>
      <c r="Z232" s="37"/>
      <c r="AA232" s="560"/>
      <c r="AB232" s="560"/>
      <c r="AC232" s="560"/>
    </row>
    <row r="233" spans="1:68" ht="14.25" customHeight="1" x14ac:dyDescent="0.25">
      <c r="A233" s="572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4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5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393</v>
      </c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398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405</v>
      </c>
      <c r="B253" s="54" t="s">
        <v>406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411</v>
      </c>
      <c r="B255" s="54" t="s">
        <v>412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414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419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9" t="s">
        <v>426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428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37" t="s">
        <v>72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37" t="s">
        <v>69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customHeight="1" x14ac:dyDescent="0.25">
      <c r="A273" s="580" t="s">
        <v>438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445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450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454</v>
      </c>
      <c r="B291" s="54" t="s">
        <v>457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458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460</v>
      </c>
      <c r="B292" s="54" t="s">
        <v>461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463</v>
      </c>
      <c r="B293" s="54" t="s">
        <v>464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465</v>
      </c>
      <c r="B294" s="54" t="s">
        <v>466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468</v>
      </c>
      <c r="B298" s="54" t="s">
        <v>469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477</v>
      </c>
      <c r="B301" s="54" t="s">
        <v>478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15</v>
      </c>
      <c r="Y304" s="558">
        <f t="shared" si="42"/>
        <v>16.2</v>
      </c>
      <c r="Z304" s="36">
        <f>IFERROR(IF(Y304=0,"",ROUNDUP(Y304/H304,0)*0.00651),"")</f>
        <v>5.8590000000000003E-2</v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3"/>
        <v>16.900000000000002</v>
      </c>
      <c r="BN304" s="64">
        <f t="shared" si="44"/>
        <v>18.251999999999999</v>
      </c>
      <c r="BO304" s="64">
        <f t="shared" si="45"/>
        <v>4.5787545787545791E-2</v>
      </c>
      <c r="BP304" s="64">
        <f t="shared" si="46"/>
        <v>4.9450549450549455E-2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37" t="s">
        <v>72</v>
      </c>
      <c r="X305" s="559">
        <f>IFERROR(X298/H298,"0")+IFERROR(X299/H299,"0")+IFERROR(X300/H300,"0")+IFERROR(X301/H301,"0")+IFERROR(X302/H302,"0")+IFERROR(X303/H303,"0")+IFERROR(X304/H304,"0")</f>
        <v>8.3333333333333339</v>
      </c>
      <c r="Y305" s="559">
        <f>IFERROR(Y298/H298,"0")+IFERROR(Y299/H299,"0")+IFERROR(Y300/H300,"0")+IFERROR(Y301/H301,"0")+IFERROR(Y302/H302,"0")+IFERROR(Y303/H303,"0")+IFERROR(Y304/H304,"0")</f>
        <v>9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5.8590000000000003E-2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37" t="s">
        <v>69</v>
      </c>
      <c r="X306" s="559">
        <f>IFERROR(SUM(X298:X304),"0")</f>
        <v>15</v>
      </c>
      <c r="Y306" s="559">
        <f>IFERROR(SUM(Y298:Y304),"0")</f>
        <v>16.2</v>
      </c>
      <c r="Z306" s="37"/>
      <c r="AA306" s="560"/>
      <c r="AB306" s="560"/>
      <c r="AC306" s="560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487</v>
      </c>
      <c r="B308" s="54" t="s">
        <v>488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499</v>
      </c>
      <c r="B312" s="54" t="s">
        <v>500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502</v>
      </c>
      <c r="B316" s="54" t="s">
        <v>503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30</v>
      </c>
      <c r="Y316" s="558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45</v>
      </c>
      <c r="Y317" s="558">
        <f>IFERROR(IF(X317="",0,CEILING((X317/$H317),1)*$H317),"")</f>
        <v>46.8</v>
      </c>
      <c r="Z317" s="36">
        <f>IFERROR(IF(Y317=0,"",ROUNDUP(Y317/H317,0)*0.01898),"")</f>
        <v>0.11388000000000001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47.994230769230775</v>
      </c>
      <c r="BN317" s="64">
        <f>IFERROR(Y317*I317/H317,"0")</f>
        <v>49.914000000000001</v>
      </c>
      <c r="BO317" s="64">
        <f>IFERROR(1/J317*(X317/H317),"0")</f>
        <v>9.0144230769230768E-2</v>
      </c>
      <c r="BP317" s="64">
        <f>IFERROR(1/J317*(Y317/H317),"0")</f>
        <v>9.375E-2</v>
      </c>
    </row>
    <row r="318" spans="1:68" ht="16.5" customHeight="1" x14ac:dyDescent="0.25">
      <c r="A318" s="54" t="s">
        <v>508</v>
      </c>
      <c r="B318" s="54" t="s">
        <v>509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37" t="s">
        <v>72</v>
      </c>
      <c r="X319" s="559">
        <f>IFERROR(X316/H316,"0")+IFERROR(X317/H317,"0")+IFERROR(X318/H318,"0")</f>
        <v>9.3406593406593394</v>
      </c>
      <c r="Y319" s="559">
        <f>IFERROR(Y316/H316,"0")+IFERROR(Y317/H317,"0")+IFERROR(Y318/H318,"0")</f>
        <v>10</v>
      </c>
      <c r="Z319" s="559">
        <f>IFERROR(IF(Z316="",0,Z316),"0")+IFERROR(IF(Z317="",0,Z317),"0")+IFERROR(IF(Z318="",0,Z318),"0")</f>
        <v>0.18980000000000002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37" t="s">
        <v>69</v>
      </c>
      <c r="X320" s="559">
        <f>IFERROR(SUM(X316:X318),"0")</f>
        <v>75</v>
      </c>
      <c r="Y320" s="559">
        <f>IFERROR(SUM(Y316:Y318),"0")</f>
        <v>80.400000000000006</v>
      </c>
      <c r="Z320" s="37"/>
      <c r="AA320" s="560"/>
      <c r="AB320" s="560"/>
      <c r="AC320" s="560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511</v>
      </c>
      <c r="B322" s="54" t="s">
        <v>512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6" t="s">
        <v>513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5" t="s">
        <v>517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521</v>
      </c>
      <c r="B325" s="54" t="s">
        <v>522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4</v>
      </c>
      <c r="Y325" s="558">
        <f>IFERROR(IF(X325="",0,CEILING((X325/$H325),1)*$H325),"")</f>
        <v>5.0999999999999996</v>
      </c>
      <c r="Z325" s="36">
        <f>IFERROR(IF(Y325=0,"",ROUNDUP(Y325/H325,0)*0.00651),"")</f>
        <v>1.302E-2</v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4.5176470588235293</v>
      </c>
      <c r="BN325" s="64">
        <f>IFERROR(Y325*I325/H325,"0")</f>
        <v>5.76</v>
      </c>
      <c r="BO325" s="64">
        <f>IFERROR(1/J325*(X325/H325),"0")</f>
        <v>8.6188321482439153E-3</v>
      </c>
      <c r="BP325" s="64">
        <f>IFERROR(1/J325*(Y325/H325),"0")</f>
        <v>1.098901098901099E-2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37" t="s">
        <v>72</v>
      </c>
      <c r="X326" s="559">
        <f>IFERROR(X322/H322,"0")+IFERROR(X323/H323,"0")+IFERROR(X324/H324,"0")+IFERROR(X325/H325,"0")</f>
        <v>1.5686274509803924</v>
      </c>
      <c r="Y326" s="559">
        <f>IFERROR(Y322/H322,"0")+IFERROR(Y323/H323,"0")+IFERROR(Y324/H324,"0")+IFERROR(Y325/H325,"0")</f>
        <v>2</v>
      </c>
      <c r="Z326" s="559">
        <f>IFERROR(IF(Z322="",0,Z322),"0")+IFERROR(IF(Z323="",0,Z323),"0")+IFERROR(IF(Z324="",0,Z324),"0")+IFERROR(IF(Z325="",0,Z325),"0")</f>
        <v>1.302E-2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37" t="s">
        <v>69</v>
      </c>
      <c r="X327" s="559">
        <f>IFERROR(SUM(X322:X325),"0")</f>
        <v>4</v>
      </c>
      <c r="Y327" s="559">
        <f>IFERROR(SUM(Y322:Y325),"0")</f>
        <v>5.0999999999999996</v>
      </c>
      <c r="Z327" s="37"/>
      <c r="AA327" s="560"/>
      <c r="AB327" s="560"/>
      <c r="AC327" s="560"/>
    </row>
    <row r="328" spans="1:68" ht="14.25" customHeight="1" x14ac:dyDescent="0.25">
      <c r="A328" s="572" t="s">
        <v>523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524</v>
      </c>
      <c r="B329" s="54" t="s">
        <v>525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526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526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530</v>
      </c>
      <c r="B331" s="54" t="s">
        <v>531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532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533</v>
      </c>
      <c r="B336" s="54" t="s">
        <v>534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539</v>
      </c>
      <c r="B338" s="54" t="s">
        <v>540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542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543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141</v>
      </c>
      <c r="Y344" s="558">
        <f t="shared" ref="Y344:Y350" si="47">IFERROR(IF(X344="",0,CEILING((X344/$H344),1)*$H344),"")</f>
        <v>150</v>
      </c>
      <c r="Z344" s="36">
        <f>IFERROR(IF(Y344=0,"",ROUNDUP(Y344/H344,0)*0.02175),"")</f>
        <v>0.21749999999999997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145.512</v>
      </c>
      <c r="BN344" s="64">
        <f t="shared" ref="BN344:BN350" si="49">IFERROR(Y344*I344/H344,"0")</f>
        <v>154.80000000000001</v>
      </c>
      <c r="BO344" s="64">
        <f t="shared" ref="BO344:BO350" si="50">IFERROR(1/J344*(X344/H344),"0")</f>
        <v>0.19583333333333333</v>
      </c>
      <c r="BP344" s="64">
        <f t="shared" ref="BP344:BP350" si="51">IFERROR(1/J344*(Y344/H344),"0")</f>
        <v>0.20833333333333331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276</v>
      </c>
      <c r="Y345" s="558">
        <f t="shared" si="47"/>
        <v>285</v>
      </c>
      <c r="Z345" s="36">
        <f>IFERROR(IF(Y345=0,"",ROUNDUP(Y345/H345,0)*0.02175),"")</f>
        <v>0.41324999999999995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8"/>
        <v>284.83200000000005</v>
      </c>
      <c r="BN345" s="64">
        <f t="shared" si="49"/>
        <v>294.12</v>
      </c>
      <c r="BO345" s="64">
        <f t="shared" si="50"/>
        <v>0.3833333333333333</v>
      </c>
      <c r="BP345" s="64">
        <f t="shared" si="51"/>
        <v>0.39583333333333331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72</v>
      </c>
      <c r="Y346" s="558">
        <f t="shared" si="47"/>
        <v>75</v>
      </c>
      <c r="Z346" s="36">
        <f>IFERROR(IF(Y346=0,"",ROUNDUP(Y346/H346,0)*0.02175),"")</f>
        <v>0.10874999999999999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8"/>
        <v>74.304000000000002</v>
      </c>
      <c r="BN346" s="64">
        <f t="shared" si="49"/>
        <v>77.400000000000006</v>
      </c>
      <c r="BO346" s="64">
        <f t="shared" si="50"/>
        <v>9.9999999999999992E-2</v>
      </c>
      <c r="BP346" s="64">
        <f t="shared" si="51"/>
        <v>0.10416666666666666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0</v>
      </c>
      <c r="Y347" s="558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559</v>
      </c>
      <c r="B349" s="54" t="s">
        <v>560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37" t="s">
        <v>72</v>
      </c>
      <c r="X351" s="559">
        <f>IFERROR(X344/H344,"0")+IFERROR(X345/H345,"0")+IFERROR(X346/H346,"0")+IFERROR(X347/H347,"0")+IFERROR(X348/H348,"0")+IFERROR(X349/H349,"0")+IFERROR(X350/H350,"0")</f>
        <v>32.599999999999994</v>
      </c>
      <c r="Y351" s="559">
        <f>IFERROR(Y344/H344,"0")+IFERROR(Y345/H345,"0")+IFERROR(Y346/H346,"0")+IFERROR(Y347/H347,"0")+IFERROR(Y348/H348,"0")+IFERROR(Y349/H349,"0")+IFERROR(Y350/H350,"0")</f>
        <v>34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0.73949999999999994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37" t="s">
        <v>69</v>
      </c>
      <c r="X352" s="559">
        <f>IFERROR(SUM(X344:X350),"0")</f>
        <v>489</v>
      </c>
      <c r="Y352" s="559">
        <f>IFERROR(SUM(Y344:Y350),"0")</f>
        <v>510</v>
      </c>
      <c r="Z352" s="37"/>
      <c r="AA352" s="560"/>
      <c r="AB352" s="560"/>
      <c r="AC352" s="560"/>
    </row>
    <row r="353" spans="1:68" ht="14.25" customHeight="1" x14ac:dyDescent="0.25">
      <c r="A353" s="572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356</v>
      </c>
      <c r="Y354" s="558">
        <f>IFERROR(IF(X354="",0,CEILING((X354/$H354),1)*$H354),"")</f>
        <v>360</v>
      </c>
      <c r="Z354" s="36">
        <f>IFERROR(IF(Y354=0,"",ROUNDUP(Y354/H354,0)*0.02175),"")</f>
        <v>0.52200000000000002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367.392</v>
      </c>
      <c r="BN354" s="64">
        <f>IFERROR(Y354*I354/H354,"0")</f>
        <v>371.52000000000004</v>
      </c>
      <c r="BO354" s="64">
        <f>IFERROR(1/J354*(X354/H354),"0")</f>
        <v>0.49444444444444446</v>
      </c>
      <c r="BP354" s="64">
        <f>IFERROR(1/J354*(Y354/H354),"0")</f>
        <v>0.5</v>
      </c>
    </row>
    <row r="355" spans="1:68" ht="16.5" customHeight="1" x14ac:dyDescent="0.25">
      <c r="A355" s="54" t="s">
        <v>566</v>
      </c>
      <c r="B355" s="54" t="s">
        <v>567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37" t="s">
        <v>72</v>
      </c>
      <c r="X356" s="559">
        <f>IFERROR(X354/H354,"0")+IFERROR(X355/H355,"0")</f>
        <v>23.733333333333334</v>
      </c>
      <c r="Y356" s="559">
        <f>IFERROR(Y354/H354,"0")+IFERROR(Y355/H355,"0")</f>
        <v>24</v>
      </c>
      <c r="Z356" s="559">
        <f>IFERROR(IF(Z354="",0,Z354),"0")+IFERROR(IF(Z355="",0,Z355),"0")</f>
        <v>0.52200000000000002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37" t="s">
        <v>69</v>
      </c>
      <c r="X357" s="559">
        <f>IFERROR(SUM(X354:X355),"0")</f>
        <v>356</v>
      </c>
      <c r="Y357" s="559">
        <f>IFERROR(SUM(Y354:Y355),"0")</f>
        <v>360</v>
      </c>
      <c r="Z357" s="37"/>
      <c r="AA357" s="560"/>
      <c r="AB357" s="560"/>
      <c r="AC357" s="560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568</v>
      </c>
      <c r="B359" s="54" t="s">
        <v>569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571</v>
      </c>
      <c r="B360" s="54" t="s">
        <v>572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23</v>
      </c>
      <c r="Y360" s="558">
        <f>IFERROR(IF(X360="",0,CEILING((X360/$H360),1)*$H360),"")</f>
        <v>27</v>
      </c>
      <c r="Z360" s="36">
        <f>IFERROR(IF(Y360=0,"",ROUNDUP(Y360/H360,0)*0.01898),"")</f>
        <v>5.6940000000000004E-2</v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24.326333333333334</v>
      </c>
      <c r="BN360" s="64">
        <f>IFERROR(Y360*I360/H360,"0")</f>
        <v>28.556999999999999</v>
      </c>
      <c r="BO360" s="64">
        <f>IFERROR(1/J360*(X360/H360),"0")</f>
        <v>3.9930555555555552E-2</v>
      </c>
      <c r="BP360" s="64">
        <f>IFERROR(1/J360*(Y360/H360),"0")</f>
        <v>4.6875E-2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37" t="s">
        <v>72</v>
      </c>
      <c r="X361" s="559">
        <f>IFERROR(X359/H359,"0")+IFERROR(X360/H360,"0")</f>
        <v>2.5555555555555554</v>
      </c>
      <c r="Y361" s="559">
        <f>IFERROR(Y359/H359,"0")+IFERROR(Y360/H360,"0")</f>
        <v>3</v>
      </c>
      <c r="Z361" s="559">
        <f>IFERROR(IF(Z359="",0,Z359),"0")+IFERROR(IF(Z360="",0,Z360),"0")</f>
        <v>5.6940000000000004E-2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37" t="s">
        <v>69</v>
      </c>
      <c r="X362" s="559">
        <f>IFERROR(SUM(X359:X360),"0")</f>
        <v>23</v>
      </c>
      <c r="Y362" s="559">
        <f>IFERROR(SUM(Y359:Y360),"0")</f>
        <v>27</v>
      </c>
      <c r="Z362" s="37"/>
      <c r="AA362" s="560"/>
      <c r="AB362" s="560"/>
      <c r="AC362" s="560"/>
    </row>
    <row r="363" spans="1:68" ht="14.25" customHeight="1" x14ac:dyDescent="0.25">
      <c r="A363" s="572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574</v>
      </c>
      <c r="B364" s="54" t="s">
        <v>575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576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577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578</v>
      </c>
      <c r="B369" s="54" t="s">
        <v>579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581</v>
      </c>
      <c r="B370" s="54" t="s">
        <v>582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584</v>
      </c>
      <c r="B371" s="54" t="s">
        <v>585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583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586</v>
      </c>
      <c r="B375" s="54" t="s">
        <v>587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588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589</v>
      </c>
      <c r="B379" s="54" t="s">
        <v>590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322</v>
      </c>
      <c r="Y379" s="558">
        <f>IFERROR(IF(X379="",0,CEILING((X379/$H379),1)*$H379),"")</f>
        <v>324</v>
      </c>
      <c r="Z379" s="36">
        <f>IFERROR(IF(Y379=0,"",ROUNDUP(Y379/H379,0)*0.01898),"")</f>
        <v>0.68328</v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340.56866666666667</v>
      </c>
      <c r="BN379" s="64">
        <f>IFERROR(Y379*I379/H379,"0")</f>
        <v>342.68399999999997</v>
      </c>
      <c r="BO379" s="64">
        <f>IFERROR(1/J379*(X379/H379),"0")</f>
        <v>0.55902777777777779</v>
      </c>
      <c r="BP379" s="64">
        <f>IFERROR(1/J379*(Y379/H379),"0")</f>
        <v>0.5625</v>
      </c>
    </row>
    <row r="380" spans="1:68" ht="27" customHeight="1" x14ac:dyDescent="0.25">
      <c r="A380" s="54" t="s">
        <v>592</v>
      </c>
      <c r="B380" s="54" t="s">
        <v>593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37" t="s">
        <v>72</v>
      </c>
      <c r="X381" s="559">
        <f>IFERROR(X379/H379,"0")+IFERROR(X380/H380,"0")</f>
        <v>35.777777777777779</v>
      </c>
      <c r="Y381" s="559">
        <f>IFERROR(Y379/H379,"0")+IFERROR(Y380/H380,"0")</f>
        <v>36</v>
      </c>
      <c r="Z381" s="559">
        <f>IFERROR(IF(Z379="",0,Z379),"0")+IFERROR(IF(Z380="",0,Z380),"0")</f>
        <v>0.68328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37" t="s">
        <v>69</v>
      </c>
      <c r="X382" s="559">
        <f>IFERROR(SUM(X379:X380),"0")</f>
        <v>322</v>
      </c>
      <c r="Y382" s="559">
        <f>IFERROR(SUM(Y379:Y380),"0")</f>
        <v>324</v>
      </c>
      <c r="Z382" s="37"/>
      <c r="AA382" s="560"/>
      <c r="AB382" s="560"/>
      <c r="AC382" s="560"/>
    </row>
    <row r="383" spans="1:68" ht="14.25" customHeight="1" x14ac:dyDescent="0.25">
      <c r="A383" s="572" t="s">
        <v>169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594</v>
      </c>
      <c r="B384" s="54" t="s">
        <v>595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596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597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598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599</v>
      </c>
      <c r="B390" s="54" t="s">
        <v>600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602</v>
      </c>
      <c r="B391" s="54" t="s">
        <v>603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602</v>
      </c>
      <c r="B392" s="54" t="s">
        <v>605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601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613</v>
      </c>
      <c r="B396" s="54" t="s">
        <v>614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622</v>
      </c>
      <c r="B399" s="54" t="s">
        <v>623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624</v>
      </c>
      <c r="B403" s="54" t="s">
        <v>625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627</v>
      </c>
      <c r="B404" s="54" t="s">
        <v>628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629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630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134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631</v>
      </c>
      <c r="B409" s="54" t="s">
        <v>632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633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634</v>
      </c>
      <c r="B413" s="54" t="s">
        <v>635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11</v>
      </c>
      <c r="Y413" s="558">
        <f>IFERROR(IF(X413="",0,CEILING((X413/$H413),1)*$H413),"")</f>
        <v>16.200000000000003</v>
      </c>
      <c r="Z413" s="36">
        <f>IFERROR(IF(Y413=0,"",ROUNDUP(Y413/H413,0)*0.00902),"")</f>
        <v>2.7060000000000001E-2</v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11.427777777777777</v>
      </c>
      <c r="BN413" s="64">
        <f>IFERROR(Y413*I413/H413,"0")</f>
        <v>16.830000000000002</v>
      </c>
      <c r="BO413" s="64">
        <f>IFERROR(1/J413*(X413/H413),"0")</f>
        <v>1.5432098765432098E-2</v>
      </c>
      <c r="BP413" s="64">
        <f>IFERROR(1/J413*(Y413/H413),"0")</f>
        <v>2.2727272727272731E-2</v>
      </c>
    </row>
    <row r="414" spans="1:68" ht="27" customHeight="1" x14ac:dyDescent="0.25">
      <c r="A414" s="54" t="s">
        <v>637</v>
      </c>
      <c r="B414" s="54" t="s">
        <v>638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639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640</v>
      </c>
      <c r="B415" s="54" t="s">
        <v>641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642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37" t="s">
        <v>72</v>
      </c>
      <c r="X417" s="559">
        <f>IFERROR(X413/H413,"0")+IFERROR(X414/H414,"0")+IFERROR(X415/H415,"0")+IFERROR(X416/H416,"0")</f>
        <v>2.0370370370370368</v>
      </c>
      <c r="Y417" s="559">
        <f>IFERROR(Y413/H413,"0")+IFERROR(Y414/H414,"0")+IFERROR(Y415/H415,"0")+IFERROR(Y416/H416,"0")</f>
        <v>3.0000000000000004</v>
      </c>
      <c r="Z417" s="559">
        <f>IFERROR(IF(Z413="",0,Z413),"0")+IFERROR(IF(Z414="",0,Z414),"0")+IFERROR(IF(Z415="",0,Z415),"0")+IFERROR(IF(Z416="",0,Z416),"0")</f>
        <v>2.7060000000000001E-2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37" t="s">
        <v>69</v>
      </c>
      <c r="X418" s="559">
        <f>IFERROR(SUM(X413:X416),"0")</f>
        <v>11</v>
      </c>
      <c r="Y418" s="559">
        <f>IFERROR(SUM(Y413:Y416),"0")</f>
        <v>16.200000000000003</v>
      </c>
      <c r="Z418" s="37"/>
      <c r="AA418" s="560"/>
      <c r="AB418" s="560"/>
      <c r="AC418" s="560"/>
    </row>
    <row r="419" spans="1:68" ht="16.5" customHeight="1" x14ac:dyDescent="0.25">
      <c r="A419" s="580" t="s">
        <v>645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646</v>
      </c>
      <c r="B421" s="54" t="s">
        <v>647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648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649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650</v>
      </c>
      <c r="B426" s="54" t="s">
        <v>651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652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653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653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654</v>
      </c>
      <c r="B432" s="54" t="s">
        <v>655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11</v>
      </c>
      <c r="Y432" s="558">
        <f t="shared" ref="Y432:Y445" si="58">IFERROR(IF(X432="",0,CEILING((X432/$H432),1)*$H432),"")</f>
        <v>15.84</v>
      </c>
      <c r="Z432" s="36">
        <f t="shared" ref="Z432:Z438" si="59">IFERROR(IF(Y432=0,"",ROUNDUP(Y432/H432,0)*0.01196),"")</f>
        <v>3.5880000000000002E-2</v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11.75</v>
      </c>
      <c r="BN432" s="64">
        <f t="shared" ref="BN432:BN445" si="61">IFERROR(Y432*I432/H432,"0")</f>
        <v>16.919999999999998</v>
      </c>
      <c r="BO432" s="64">
        <f t="shared" ref="BO432:BO445" si="62">IFERROR(1/J432*(X432/H432),"0")</f>
        <v>2.003205128205128E-2</v>
      </c>
      <c r="BP432" s="64">
        <f t="shared" ref="BP432:BP445" si="63">IFERROR(1/J432*(Y432/H432),"0")</f>
        <v>2.8846153846153848E-2</v>
      </c>
    </row>
    <row r="433" spans="1:68" ht="27" customHeight="1" x14ac:dyDescent="0.25">
      <c r="A433" s="54" t="s">
        <v>657</v>
      </c>
      <c r="B433" s="54" t="s">
        <v>658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20</v>
      </c>
      <c r="Y434" s="558">
        <f t="shared" si="58"/>
        <v>21.12</v>
      </c>
      <c r="Z434" s="36">
        <f t="shared" si="59"/>
        <v>4.7840000000000001E-2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60"/>
        <v>21.363636363636363</v>
      </c>
      <c r="BN434" s="64">
        <f t="shared" si="61"/>
        <v>22.56</v>
      </c>
      <c r="BO434" s="64">
        <f t="shared" si="62"/>
        <v>3.6421911421911424E-2</v>
      </c>
      <c r="BP434" s="64">
        <f t="shared" si="63"/>
        <v>3.8461538461538464E-2</v>
      </c>
    </row>
    <row r="435" spans="1:68" ht="27" customHeight="1" x14ac:dyDescent="0.25">
      <c r="A435" s="54" t="s">
        <v>663</v>
      </c>
      <c r="B435" s="54" t="s">
        <v>664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4" t="s">
        <v>665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667</v>
      </c>
      <c r="B436" s="54" t="s">
        <v>668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0</v>
      </c>
      <c r="Y437" s="558">
        <f t="shared" si="58"/>
        <v>0</v>
      </c>
      <c r="Z437" s="36" t="str">
        <f t="shared" si="59"/>
        <v/>
      </c>
      <c r="AA437" s="56"/>
      <c r="AB437" s="57"/>
      <c r="AC437" s="477" t="s">
        <v>672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customHeight="1" x14ac:dyDescent="0.25">
      <c r="A438" s="54" t="s">
        <v>673</v>
      </c>
      <c r="B438" s="54" t="s">
        <v>674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675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656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">
        <v>682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683</v>
      </c>
      <c r="B442" s="54" t="s">
        <v>684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659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672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687</v>
      </c>
      <c r="B444" s="54" t="s">
        <v>688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687</v>
      </c>
      <c r="B445" s="54" t="s">
        <v>689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5.8712121212121211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7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8.3720000000000003E-2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37" t="s">
        <v>69</v>
      </c>
      <c r="X447" s="559">
        <f>IFERROR(SUM(X432:X445),"0")</f>
        <v>31</v>
      </c>
      <c r="Y447" s="559">
        <f>IFERROR(SUM(Y432:Y445),"0")</f>
        <v>36.96</v>
      </c>
      <c r="Z447" s="37"/>
      <c r="AA447" s="560"/>
      <c r="AB447" s="560"/>
      <c r="AC447" s="560"/>
    </row>
    <row r="448" spans="1:68" ht="14.25" customHeight="1" x14ac:dyDescent="0.25">
      <c r="A448" s="572" t="s">
        <v>134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690</v>
      </c>
      <c r="B449" s="54" t="s">
        <v>691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692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693</v>
      </c>
      <c r="B450" s="54" t="s">
        <v>694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695</v>
      </c>
      <c r="B451" s="54" t="s">
        <v>696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37" t="s">
        <v>72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37" t="s">
        <v>69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697</v>
      </c>
      <c r="B455" s="54" t="s">
        <v>698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27</v>
      </c>
      <c r="Y455" s="558">
        <f t="shared" ref="Y455:Y461" si="64">IFERROR(IF(X455="",0,CEILING((X455/$H455),1)*$H455),"")</f>
        <v>31.68</v>
      </c>
      <c r="Z455" s="36">
        <f>IFERROR(IF(Y455=0,"",ROUNDUP(Y455/H455,0)*0.01196),"")</f>
        <v>7.1760000000000004E-2</v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28.84090909090909</v>
      </c>
      <c r="BN455" s="64">
        <f t="shared" ref="BN455:BN461" si="66">IFERROR(Y455*I455/H455,"0")</f>
        <v>33.839999999999996</v>
      </c>
      <c r="BO455" s="64">
        <f t="shared" ref="BO455:BO461" si="67">IFERROR(1/J455*(X455/H455),"0")</f>
        <v>4.9169580419580416E-2</v>
      </c>
      <c r="BP455" s="64">
        <f t="shared" ref="BP455:BP461" si="68">IFERROR(1/J455*(Y455/H455),"0")</f>
        <v>5.7692307692307696E-2</v>
      </c>
    </row>
    <row r="456" spans="1:68" ht="27" customHeight="1" x14ac:dyDescent="0.25">
      <c r="A456" s="54" t="s">
        <v>700</v>
      </c>
      <c r="B456" s="54" t="s">
        <v>701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0</v>
      </c>
      <c r="Y456" s="558">
        <f t="shared" si="64"/>
        <v>0</v>
      </c>
      <c r="Z456" s="36" t="str">
        <f>IFERROR(IF(Y456=0,"",ROUNDUP(Y456/H456,0)*0.01196),"")</f>
        <v/>
      </c>
      <c r="AA456" s="56"/>
      <c r="AB456" s="57"/>
      <c r="AC456" s="503" t="s">
        <v>702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703</v>
      </c>
      <c r="B457" s="54" t="s">
        <v>704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7</v>
      </c>
      <c r="Y457" s="558">
        <f t="shared" si="64"/>
        <v>10.56</v>
      </c>
      <c r="Z457" s="36">
        <f>IFERROR(IF(Y457=0,"",ROUNDUP(Y457/H457,0)*0.01196),"")</f>
        <v>2.392E-2</v>
      </c>
      <c r="AA457" s="56"/>
      <c r="AB457" s="57"/>
      <c r="AC457" s="505" t="s">
        <v>705</v>
      </c>
      <c r="AG457" s="64"/>
      <c r="AJ457" s="68"/>
      <c r="AK457" s="68">
        <v>0</v>
      </c>
      <c r="BB457" s="506" t="s">
        <v>1</v>
      </c>
      <c r="BM457" s="64">
        <f t="shared" si="65"/>
        <v>7.4772727272727266</v>
      </c>
      <c r="BN457" s="64">
        <f t="shared" si="66"/>
        <v>11.28</v>
      </c>
      <c r="BO457" s="64">
        <f t="shared" si="67"/>
        <v>1.2747668997668998E-2</v>
      </c>
      <c r="BP457" s="64">
        <f t="shared" si="68"/>
        <v>1.9230769230769232E-2</v>
      </c>
    </row>
    <row r="458" spans="1:68" ht="27" customHeight="1" x14ac:dyDescent="0.25">
      <c r="A458" s="54" t="s">
        <v>706</v>
      </c>
      <c r="B458" s="54" t="s">
        <v>707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699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706</v>
      </c>
      <c r="B459" s="54" t="s">
        <v>708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709</v>
      </c>
      <c r="B460" s="54" t="s">
        <v>710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702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711</v>
      </c>
      <c r="B461" s="54" t="s">
        <v>712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37" t="s">
        <v>72</v>
      </c>
      <c r="X462" s="559">
        <f>IFERROR(X455/H455,"0")+IFERROR(X456/H456,"0")+IFERROR(X457/H457,"0")+IFERROR(X458/H458,"0")+IFERROR(X459/H459,"0")+IFERROR(X460/H460,"0")+IFERROR(X461/H461,"0")</f>
        <v>6.4393939393939394</v>
      </c>
      <c r="Y462" s="559">
        <f>IFERROR(Y455/H455,"0")+IFERROR(Y456/H456,"0")+IFERROR(Y457/H457,"0")+IFERROR(Y458/H458,"0")+IFERROR(Y459/H459,"0")+IFERROR(Y460/H460,"0")+IFERROR(Y461/H461,"0")</f>
        <v>8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9.5680000000000001E-2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37" t="s">
        <v>69</v>
      </c>
      <c r="X463" s="559">
        <f>IFERROR(SUM(X455:X461),"0")</f>
        <v>34</v>
      </c>
      <c r="Y463" s="559">
        <f>IFERROR(SUM(Y455:Y461),"0")</f>
        <v>42.24</v>
      </c>
      <c r="Z463" s="37"/>
      <c r="AA463" s="560"/>
      <c r="AB463" s="560"/>
      <c r="AC463" s="560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713</v>
      </c>
      <c r="B465" s="54" t="s">
        <v>714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715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716</v>
      </c>
      <c r="B466" s="54" t="s">
        <v>717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718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719</v>
      </c>
      <c r="B467" s="54" t="s">
        <v>720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721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722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722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723</v>
      </c>
      <c r="B473" s="54" t="s">
        <v>724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31" t="s">
        <v>725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727</v>
      </c>
      <c r="B474" s="54" t="s">
        <v>728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50" t="s">
        <v>729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730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731</v>
      </c>
      <c r="B475" s="54" t="s">
        <v>732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733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726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134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88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741</v>
      </c>
      <c r="B481" s="54" t="s">
        <v>742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71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745</v>
      </c>
      <c r="B482" s="54" t="s">
        <v>746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45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749</v>
      </c>
      <c r="B486" s="54" t="s">
        <v>750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51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753</v>
      </c>
      <c r="B487" s="54" t="s">
        <v>754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5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761</v>
      </c>
      <c r="B492" s="54" t="s">
        <v>762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67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169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764</v>
      </c>
      <c r="B496" s="54" t="s">
        <v>765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22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768</v>
      </c>
      <c r="B497" s="54" t="s">
        <v>769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2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772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134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773</v>
      </c>
      <c r="B502" s="54" t="s">
        <v>774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35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777</v>
      </c>
      <c r="Q505" s="606"/>
      <c r="R505" s="606"/>
      <c r="S505" s="606"/>
      <c r="T505" s="606"/>
      <c r="U505" s="606"/>
      <c r="V505" s="607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2452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2560.0399999999995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778</v>
      </c>
      <c r="Q506" s="606"/>
      <c r="R506" s="606"/>
      <c r="S506" s="606"/>
      <c r="T506" s="606"/>
      <c r="U506" s="606"/>
      <c r="V506" s="607"/>
      <c r="W506" s="37" t="s">
        <v>69</v>
      </c>
      <c r="X506" s="559">
        <f>IFERROR(SUM(BM22:BM502),"0")</f>
        <v>2582.9844995131762</v>
      </c>
      <c r="Y506" s="559">
        <f>IFERROR(SUM(BN22:BN502),"0")</f>
        <v>2696.5830000000005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779</v>
      </c>
      <c r="Q507" s="606"/>
      <c r="R507" s="606"/>
      <c r="S507" s="606"/>
      <c r="T507" s="606"/>
      <c r="U507" s="606"/>
      <c r="V507" s="607"/>
      <c r="W507" s="37" t="s">
        <v>780</v>
      </c>
      <c r="X507" s="38">
        <f>ROUNDUP(SUM(BO22:BO502),0)</f>
        <v>5</v>
      </c>
      <c r="Y507" s="38">
        <f>ROUNDUP(SUM(BP22:BP502),0)</f>
        <v>5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781</v>
      </c>
      <c r="Q508" s="606"/>
      <c r="R508" s="606"/>
      <c r="S508" s="606"/>
      <c r="T508" s="606"/>
      <c r="U508" s="606"/>
      <c r="V508" s="607"/>
      <c r="W508" s="37" t="s">
        <v>69</v>
      </c>
      <c r="X508" s="559">
        <f>GrossWeightTotal+PalletQtyTotal*25</f>
        <v>2707.9844995131762</v>
      </c>
      <c r="Y508" s="559">
        <f>GrossWeightTotalR+PalletQtyTotalR*25</f>
        <v>2821.5830000000005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782</v>
      </c>
      <c r="Q509" s="606"/>
      <c r="R509" s="606"/>
      <c r="S509" s="606"/>
      <c r="T509" s="606"/>
      <c r="U509" s="606"/>
      <c r="V509" s="607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414.37100475335768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433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783</v>
      </c>
      <c r="Q510" s="606"/>
      <c r="R510" s="606"/>
      <c r="S510" s="606"/>
      <c r="T510" s="606"/>
      <c r="U510" s="606"/>
      <c r="V510" s="607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4.993809999999999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8" t="s">
        <v>100</v>
      </c>
      <c r="D512" s="695"/>
      <c r="E512" s="695"/>
      <c r="F512" s="695"/>
      <c r="G512" s="695"/>
      <c r="H512" s="595"/>
      <c r="I512" s="578" t="s">
        <v>255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542</v>
      </c>
      <c r="U512" s="595"/>
      <c r="V512" s="578" t="s">
        <v>597</v>
      </c>
      <c r="W512" s="695"/>
      <c r="X512" s="695"/>
      <c r="Y512" s="595"/>
      <c r="Z512" s="554" t="s">
        <v>653</v>
      </c>
      <c r="AA512" s="578" t="s">
        <v>722</v>
      </c>
      <c r="AB512" s="595"/>
      <c r="AC512" s="52"/>
      <c r="AF512" s="555"/>
    </row>
    <row r="513" spans="1:32" ht="14.25" customHeight="1" thickTop="1" x14ac:dyDescent="0.2">
      <c r="A513" s="587" t="s">
        <v>786</v>
      </c>
      <c r="B513" s="578" t="s">
        <v>62</v>
      </c>
      <c r="C513" s="578" t="s">
        <v>101</v>
      </c>
      <c r="D513" s="578" t="s">
        <v>116</v>
      </c>
      <c r="E513" s="578" t="s">
        <v>176</v>
      </c>
      <c r="F513" s="578" t="s">
        <v>198</v>
      </c>
      <c r="G513" s="578" t="s">
        <v>231</v>
      </c>
      <c r="H513" s="578" t="s">
        <v>100</v>
      </c>
      <c r="I513" s="578" t="s">
        <v>256</v>
      </c>
      <c r="J513" s="578" t="s">
        <v>296</v>
      </c>
      <c r="K513" s="578" t="s">
        <v>357</v>
      </c>
      <c r="L513" s="578" t="s">
        <v>398</v>
      </c>
      <c r="M513" s="578" t="s">
        <v>414</v>
      </c>
      <c r="N513" s="555"/>
      <c r="O513" s="578" t="s">
        <v>428</v>
      </c>
      <c r="P513" s="578" t="s">
        <v>438</v>
      </c>
      <c r="Q513" s="578" t="s">
        <v>445</v>
      </c>
      <c r="R513" s="578" t="s">
        <v>450</v>
      </c>
      <c r="S513" s="578" t="s">
        <v>532</v>
      </c>
      <c r="T513" s="578" t="s">
        <v>543</v>
      </c>
      <c r="U513" s="578" t="s">
        <v>577</v>
      </c>
      <c r="V513" s="578" t="s">
        <v>598</v>
      </c>
      <c r="W513" s="578" t="s">
        <v>630</v>
      </c>
      <c r="X513" s="578" t="s">
        <v>645</v>
      </c>
      <c r="Y513" s="578" t="s">
        <v>649</v>
      </c>
      <c r="Z513" s="578" t="s">
        <v>653</v>
      </c>
      <c r="AA513" s="578" t="s">
        <v>722</v>
      </c>
      <c r="AB513" s="578" t="s">
        <v>772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69.7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66.400000000000006</v>
      </c>
      <c r="E515" s="46">
        <f>IFERROR(Y89*1,"0")+IFERROR(Y90*1,"0")+IFERROR(Y91*1,"0")+IFERROR(Y95*1,"0")+IFERROR(Y96*1,"0")+IFERROR(Y97*1,"0")+IFERROR(Y98*1,"0")+IFERROR(Y99*1,"0")</f>
        <v>89.1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151.79999999999998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35.340000000000003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717.6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12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101.69999999999999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897</v>
      </c>
      <c r="U515" s="46">
        <f>IFERROR(Y369*1,"0")+IFERROR(Y370*1,"0")+IFERROR(Y371*1,"0")+IFERROR(Y375*1,"0")+IFERROR(Y379*1,"0")+IFERROR(Y380*1,"0")+IFERROR(Y384*1,"0")</f>
        <v>324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16.200000000000003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79.2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2025-08-15T09:00:18Z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