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1416E2DB-2914-44A7-96D1-B80E00D6724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O497" i="1"/>
  <c r="BM497" i="1"/>
  <c r="Y497" i="1"/>
  <c r="BP497" i="1" s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AA515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Y469" i="1" s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Y453" i="1" s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N436" i="1"/>
  <c r="BM436" i="1"/>
  <c r="Z436" i="1"/>
  <c r="Y436" i="1"/>
  <c r="BP436" i="1" s="1"/>
  <c r="P436" i="1"/>
  <c r="BO435" i="1"/>
  <c r="BM435" i="1"/>
  <c r="Y435" i="1"/>
  <c r="BP435" i="1" s="1"/>
  <c r="BO434" i="1"/>
  <c r="BM434" i="1"/>
  <c r="Y434" i="1"/>
  <c r="BP434" i="1" s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Y515" i="1" s="1"/>
  <c r="P426" i="1"/>
  <c r="X423" i="1"/>
  <c r="X422" i="1"/>
  <c r="BO421" i="1"/>
  <c r="BM421" i="1"/>
  <c r="Y421" i="1"/>
  <c r="X515" i="1" s="1"/>
  <c r="P421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W515" i="1" s="1"/>
  <c r="P409" i="1"/>
  <c r="X406" i="1"/>
  <c r="X405" i="1"/>
  <c r="BO404" i="1"/>
  <c r="BM404" i="1"/>
  <c r="Y404" i="1"/>
  <c r="BP404" i="1" s="1"/>
  <c r="P404" i="1"/>
  <c r="BO403" i="1"/>
  <c r="BM403" i="1"/>
  <c r="Y403" i="1"/>
  <c r="Y406" i="1" s="1"/>
  <c r="P403" i="1"/>
  <c r="X401" i="1"/>
  <c r="X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Y401" i="1" s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Y382" i="1" s="1"/>
  <c r="P379" i="1"/>
  <c r="X377" i="1"/>
  <c r="X376" i="1"/>
  <c r="BO375" i="1"/>
  <c r="BM375" i="1"/>
  <c r="Y375" i="1"/>
  <c r="Y376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Z360" i="1" s="1"/>
  <c r="P360" i="1"/>
  <c r="BP359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T515" i="1" s="1"/>
  <c r="P344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3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Y305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15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5" i="1" s="1"/>
  <c r="P268" i="1"/>
  <c r="X265" i="1"/>
  <c r="X264" i="1"/>
  <c r="BO263" i="1"/>
  <c r="BM263" i="1"/>
  <c r="Y263" i="1"/>
  <c r="BP263" i="1" s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Y256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3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3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2" i="1" s="1"/>
  <c r="P162" i="1"/>
  <c r="X160" i="1"/>
  <c r="X159" i="1"/>
  <c r="BO158" i="1"/>
  <c r="BM158" i="1"/>
  <c r="Y158" i="1"/>
  <c r="I515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4" i="1" s="1"/>
  <c r="P150" i="1"/>
  <c r="X148" i="1"/>
  <c r="X147" i="1"/>
  <c r="BO146" i="1"/>
  <c r="BM146" i="1"/>
  <c r="Y146" i="1"/>
  <c r="H515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Y114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5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1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Z85" i="1" s="1"/>
  <c r="BN83" i="1"/>
  <c r="BP83" i="1"/>
  <c r="Y86" i="1"/>
  <c r="E515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Z121" i="1" s="1"/>
  <c r="BN118" i="1"/>
  <c r="BP118" i="1"/>
  <c r="Z120" i="1"/>
  <c r="BN120" i="1"/>
  <c r="Z124" i="1"/>
  <c r="Z126" i="1" s="1"/>
  <c r="BN124" i="1"/>
  <c r="BP124" i="1"/>
  <c r="Y127" i="1"/>
  <c r="G515" i="1"/>
  <c r="Z131" i="1"/>
  <c r="Z132" i="1" s="1"/>
  <c r="BN131" i="1"/>
  <c r="BP131" i="1"/>
  <c r="Y132" i="1"/>
  <c r="Z135" i="1"/>
  <c r="Z137" i="1" s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Y192" i="1"/>
  <c r="Z195" i="1"/>
  <c r="BN195" i="1"/>
  <c r="BP195" i="1"/>
  <c r="Z197" i="1"/>
  <c r="BN197" i="1"/>
  <c r="Z199" i="1"/>
  <c r="BN199" i="1"/>
  <c r="Z201" i="1"/>
  <c r="BN201" i="1"/>
  <c r="Y204" i="1"/>
  <c r="Y216" i="1"/>
  <c r="Y215" i="1"/>
  <c r="BP206" i="1"/>
  <c r="BN206" i="1"/>
  <c r="BP208" i="1"/>
  <c r="BN208" i="1"/>
  <c r="Z208" i="1"/>
  <c r="BP212" i="1"/>
  <c r="BN212" i="1"/>
  <c r="Z212" i="1"/>
  <c r="F9" i="1"/>
  <c r="J9" i="1"/>
  <c r="Y24" i="1"/>
  <c r="Y108" i="1"/>
  <c r="Y148" i="1"/>
  <c r="Y160" i="1"/>
  <c r="Y187" i="1"/>
  <c r="BP210" i="1"/>
  <c r="BN210" i="1"/>
  <c r="Z210" i="1"/>
  <c r="Z215" i="1" s="1"/>
  <c r="BP214" i="1"/>
  <c r="BN214" i="1"/>
  <c r="Z214" i="1"/>
  <c r="Z218" i="1"/>
  <c r="Z220" i="1" s="1"/>
  <c r="BN218" i="1"/>
  <c r="BP218" i="1"/>
  <c r="Y221" i="1"/>
  <c r="K515" i="1"/>
  <c r="Z225" i="1"/>
  <c r="Z231" i="1" s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Z247" i="1" s="1"/>
  <c r="BN242" i="1"/>
  <c r="BP242" i="1"/>
  <c r="Z243" i="1"/>
  <c r="BN243" i="1"/>
  <c r="Z245" i="1"/>
  <c r="BN245" i="1"/>
  <c r="Y248" i="1"/>
  <c r="L515" i="1"/>
  <c r="Z252" i="1"/>
  <c r="Z256" i="1" s="1"/>
  <c r="BN252" i="1"/>
  <c r="BP252" i="1"/>
  <c r="Z254" i="1"/>
  <c r="BN254" i="1"/>
  <c r="Y257" i="1"/>
  <c r="M515" i="1"/>
  <c r="Z262" i="1"/>
  <c r="Z264" i="1" s="1"/>
  <c r="BN262" i="1"/>
  <c r="BP262" i="1"/>
  <c r="Z263" i="1"/>
  <c r="BN263" i="1"/>
  <c r="Y264" i="1"/>
  <c r="Z268" i="1"/>
  <c r="Z271" i="1" s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Z295" i="1" s="1"/>
  <c r="BN289" i="1"/>
  <c r="BP289" i="1"/>
  <c r="Z291" i="1"/>
  <c r="BN291" i="1"/>
  <c r="Z293" i="1"/>
  <c r="BN293" i="1"/>
  <c r="Y296" i="1"/>
  <c r="Z299" i="1"/>
  <c r="Z305" i="1" s="1"/>
  <c r="BN299" i="1"/>
  <c r="Z301" i="1"/>
  <c r="BN301" i="1"/>
  <c r="Z303" i="1"/>
  <c r="BN303" i="1"/>
  <c r="Y306" i="1"/>
  <c r="Z309" i="1"/>
  <c r="Z313" i="1" s="1"/>
  <c r="BN309" i="1"/>
  <c r="BP309" i="1"/>
  <c r="Z311" i="1"/>
  <c r="BN311" i="1"/>
  <c r="Z317" i="1"/>
  <c r="Z319" i="1" s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6" i="1"/>
  <c r="Z338" i="1"/>
  <c r="BN338" i="1"/>
  <c r="Y339" i="1"/>
  <c r="Z344" i="1"/>
  <c r="BN344" i="1"/>
  <c r="BP344" i="1"/>
  <c r="Z346" i="1"/>
  <c r="BN346" i="1"/>
  <c r="Z348" i="1"/>
  <c r="BN348" i="1"/>
  <c r="Z350" i="1"/>
  <c r="BN350" i="1"/>
  <c r="Y351" i="1"/>
  <c r="Z354" i="1"/>
  <c r="Z356" i="1" s="1"/>
  <c r="BN354" i="1"/>
  <c r="BP354" i="1"/>
  <c r="Y357" i="1"/>
  <c r="Y361" i="1"/>
  <c r="Y362" i="1"/>
  <c r="Y365" i="1"/>
  <c r="BP364" i="1"/>
  <c r="BN364" i="1"/>
  <c r="Z364" i="1"/>
  <c r="Z365" i="1" s="1"/>
  <c r="Y366" i="1"/>
  <c r="U515" i="1"/>
  <c r="Y372" i="1"/>
  <c r="BP369" i="1"/>
  <c r="BN369" i="1"/>
  <c r="Z369" i="1"/>
  <c r="Y373" i="1"/>
  <c r="Y272" i="1"/>
  <c r="Y277" i="1"/>
  <c r="Y286" i="1"/>
  <c r="Y295" i="1"/>
  <c r="Y340" i="1"/>
  <c r="Y352" i="1"/>
  <c r="BP360" i="1"/>
  <c r="BN360" i="1"/>
  <c r="Z400" i="1"/>
  <c r="Y377" i="1"/>
  <c r="Y381" i="1"/>
  <c r="Z404" i="1"/>
  <c r="BN404" i="1"/>
  <c r="Y405" i="1"/>
  <c r="Y418" i="1"/>
  <c r="Y423" i="1"/>
  <c r="Y428" i="1"/>
  <c r="Z515" i="1"/>
  <c r="Y446" i="1"/>
  <c r="BP440" i="1"/>
  <c r="BN440" i="1"/>
  <c r="Z440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BP476" i="1"/>
  <c r="BN476" i="1"/>
  <c r="Z476" i="1"/>
  <c r="Z477" i="1" s="1"/>
  <c r="Y478" i="1"/>
  <c r="Y488" i="1"/>
  <c r="BP486" i="1"/>
  <c r="BN486" i="1"/>
  <c r="Z486" i="1"/>
  <c r="Z371" i="1"/>
  <c r="BN371" i="1"/>
  <c r="Z375" i="1"/>
  <c r="Z376" i="1" s="1"/>
  <c r="BN375" i="1"/>
  <c r="BP375" i="1"/>
  <c r="Z379" i="1"/>
  <c r="Z381" i="1" s="1"/>
  <c r="BN379" i="1"/>
  <c r="BP379" i="1"/>
  <c r="V515" i="1"/>
  <c r="Z391" i="1"/>
  <c r="BN391" i="1"/>
  <c r="Z393" i="1"/>
  <c r="BN393" i="1"/>
  <c r="Z395" i="1"/>
  <c r="BN395" i="1"/>
  <c r="Z397" i="1"/>
  <c r="BN397" i="1"/>
  <c r="Z399" i="1"/>
  <c r="BN399" i="1"/>
  <c r="Y400" i="1"/>
  <c r="Z403" i="1"/>
  <c r="Z405" i="1" s="1"/>
  <c r="BN403" i="1"/>
  <c r="BP403" i="1"/>
  <c r="Y411" i="1"/>
  <c r="Z414" i="1"/>
  <c r="Z417" i="1" s="1"/>
  <c r="BN414" i="1"/>
  <c r="Z416" i="1"/>
  <c r="BN416" i="1"/>
  <c r="Z421" i="1"/>
  <c r="Z422" i="1" s="1"/>
  <c r="BN421" i="1"/>
  <c r="BP421" i="1"/>
  <c r="Y422" i="1"/>
  <c r="Z426" i="1"/>
  <c r="Z427" i="1" s="1"/>
  <c r="BN426" i="1"/>
  <c r="BP426" i="1"/>
  <c r="Y427" i="1"/>
  <c r="Z432" i="1"/>
  <c r="BN432" i="1"/>
  <c r="BP432" i="1"/>
  <c r="Z434" i="1"/>
  <c r="BN434" i="1"/>
  <c r="Z435" i="1"/>
  <c r="BN435" i="1"/>
  <c r="Z437" i="1"/>
  <c r="BN437" i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3" i="1"/>
  <c r="Y468" i="1"/>
  <c r="BP465" i="1"/>
  <c r="BN465" i="1"/>
  <c r="Z465" i="1"/>
  <c r="Z468" i="1" s="1"/>
  <c r="BP487" i="1"/>
  <c r="BN487" i="1"/>
  <c r="Z487" i="1"/>
  <c r="Y489" i="1"/>
  <c r="Y499" i="1"/>
  <c r="Y498" i="1"/>
  <c r="BP496" i="1"/>
  <c r="BN496" i="1"/>
  <c r="Z496" i="1"/>
  <c r="Y477" i="1"/>
  <c r="Z497" i="1"/>
  <c r="BN497" i="1"/>
  <c r="Y504" i="1"/>
  <c r="Z502" i="1"/>
  <c r="Z503" i="1" s="1"/>
  <c r="BN502" i="1"/>
  <c r="BP502" i="1"/>
  <c r="Y503" i="1"/>
  <c r="Z498" i="1" l="1"/>
  <c r="Z446" i="1"/>
  <c r="Z372" i="1"/>
  <c r="Y505" i="1"/>
  <c r="Y509" i="1"/>
  <c r="Y506" i="1"/>
  <c r="Z488" i="1"/>
  <c r="Z462" i="1"/>
  <c r="Z351" i="1"/>
  <c r="Z339" i="1"/>
  <c r="Z332" i="1"/>
  <c r="Z326" i="1"/>
  <c r="Z203" i="1"/>
  <c r="Z65" i="1"/>
  <c r="Z510" i="1" s="1"/>
  <c r="Z32" i="1"/>
  <c r="Y507" i="1"/>
  <c r="Y508" i="1" l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<sst xmlns="http://schemas.openxmlformats.org/spreadsheetml/2006/main" count="2247" uniqueCount="824">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</sst>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45885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100</v>
      </c>
      <c r="Y53" s="558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9.2592592592592595</v>
      </c>
      <c r="Y58" s="559">
        <f>IFERROR(Y52/H52,"0")+IFERROR(Y53/H53,"0")+IFERROR(Y54/H54,"0")+IFERROR(Y55/H55,"0")+IFERROR(Y56/H56,"0")+IFERROR(Y57/H57,"0")</f>
        <v>10</v>
      </c>
      <c r="Z58" s="559">
        <f>IFERROR(IF(Z52="",0,Z52),"0")+IFERROR(IF(Z53="",0,Z53),"0")+IFERROR(IF(Z54="",0,Z54),"0")+IFERROR(IF(Z55="",0,Z55),"0")+IFERROR(IF(Z56="",0,Z56),"0")+IFERROR(IF(Z57="",0,Z57),"0")</f>
        <v>0.1898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100</v>
      </c>
      <c r="Y59" s="559">
        <f>IFERROR(SUM(Y52:Y57),"0")</f>
        <v>108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0</v>
      </c>
      <c r="Y211" s="558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0</v>
      </c>
      <c r="Y215" s="559">
        <f>IFERROR(Y206/H206,"0")+IFERROR(Y207/H207,"0")+IFERROR(Y208/H208,"0")+IFERROR(Y209/H209,"0")+IFERROR(Y210/H210,"0")+IFERROR(Y211/H211,"0")+IFERROR(Y212/H212,"0")+IFERROR(Y213/H213,"0")+IFERROR(Y214/H214,"0")</f>
        <v>0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0</v>
      </c>
      <c r="Y216" s="559">
        <f>IFERROR(SUM(Y206:Y214),"0")</f>
        <v>0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393</v>
      </c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398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405</v>
      </c>
      <c r="B253" s="54" t="s">
        <v>406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411</v>
      </c>
      <c r="B255" s="54" t="s">
        <v>412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414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419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426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428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438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445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450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451</v>
      </c>
      <c r="B289" s="54" t="s">
        <v>452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454</v>
      </c>
      <c r="B291" s="54" t="s">
        <v>457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458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460</v>
      </c>
      <c r="B292" s="54" t="s">
        <v>461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200</v>
      </c>
      <c r="Y316" s="558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212.35714285714286</v>
      </c>
      <c r="BN316" s="64">
        <f>IFERROR(Y316*I316/H316,"0")</f>
        <v>214.05600000000001</v>
      </c>
      <c r="BO316" s="64">
        <f>IFERROR(1/J316*(X316/H316),"0")</f>
        <v>0.37202380952380953</v>
      </c>
      <c r="BP316" s="64">
        <f>IFERROR(1/J316*(Y316/H316),"0")</f>
        <v>0.375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0</v>
      </c>
      <c r="Y317" s="55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23.80952380952381</v>
      </c>
      <c r="Y319" s="559">
        <f>IFERROR(Y316/H316,"0")+IFERROR(Y317/H317,"0")+IFERROR(Y318/H318,"0")</f>
        <v>24</v>
      </c>
      <c r="Z319" s="559">
        <f>IFERROR(IF(Z316="",0,Z316),"0")+IFERROR(IF(Z317="",0,Z317),"0")+IFERROR(IF(Z318="",0,Z318),"0")</f>
        <v>0.45552000000000004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200</v>
      </c>
      <c r="Y320" s="559">
        <f>IFERROR(SUM(Y316:Y318),"0")</f>
        <v>201.60000000000002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513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517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523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526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526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532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542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543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500</v>
      </c>
      <c r="Y345" s="558">
        <f t="shared" si="47"/>
        <v>510</v>
      </c>
      <c r="Z345" s="36">
        <f>IFERROR(IF(Y345=0,"",ROUNDUP(Y345/H345,0)*0.02175),"")</f>
        <v>0.73949999999999994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8"/>
        <v>516</v>
      </c>
      <c r="BN345" s="64">
        <f t="shared" si="49"/>
        <v>526.32000000000005</v>
      </c>
      <c r="BO345" s="64">
        <f t="shared" si="50"/>
        <v>0.69444444444444442</v>
      </c>
      <c r="BP345" s="64">
        <f t="shared" si="51"/>
        <v>0.70833333333333326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166.66666666666669</v>
      </c>
      <c r="Y351" s="559">
        <f>IFERROR(Y344/H344,"0")+IFERROR(Y345/H345,"0")+IFERROR(Y346/H346,"0")+IFERROR(Y347/H347,"0")+IFERROR(Y348/H348,"0")+IFERROR(Y349/H349,"0")+IFERROR(Y350/H350,"0")</f>
        <v>168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3.6539999999999999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2500</v>
      </c>
      <c r="Y352" s="559">
        <f>IFERROR(SUM(Y344:Y350),"0")</f>
        <v>2520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2800</v>
      </c>
      <c r="Y354" s="558">
        <f>IFERROR(IF(X354="",0,CEILING((X354/$H354),1)*$H354),"")</f>
        <v>2805</v>
      </c>
      <c r="Z354" s="36">
        <f>IFERROR(IF(Y354=0,"",ROUNDUP(Y354/H354,0)*0.02175),"")</f>
        <v>4.0672499999999996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2889.6</v>
      </c>
      <c r="BN354" s="64">
        <f>IFERROR(Y354*I354/H354,"0")</f>
        <v>2894.76</v>
      </c>
      <c r="BO354" s="64">
        <f>IFERROR(1/J354*(X354/H354),"0")</f>
        <v>3.8888888888888884</v>
      </c>
      <c r="BP354" s="64">
        <f>IFERROR(1/J354*(Y354/H354),"0")</f>
        <v>3.895833333333333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186.66666666666666</v>
      </c>
      <c r="Y356" s="559">
        <f>IFERROR(Y354/H354,"0")+IFERROR(Y355/H355,"0")</f>
        <v>187</v>
      </c>
      <c r="Z356" s="559">
        <f>IFERROR(IF(Z354="",0,Z354),"0")+IFERROR(IF(Z355="",0,Z355),"0")</f>
        <v>4.0672499999999996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2800</v>
      </c>
      <c r="Y357" s="559">
        <f>IFERROR(SUM(Y354:Y355),"0")</f>
        <v>2805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574</v>
      </c>
      <c r="B364" s="54" t="s">
        <v>575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400</v>
      </c>
      <c r="Y364" s="558">
        <f>IFERROR(IF(X364="",0,CEILING((X364/$H364),1)*$H364),"")</f>
        <v>405</v>
      </c>
      <c r="Z364" s="36">
        <f>IFERROR(IF(Y364=0,"",ROUNDUP(Y364/H364,0)*0.01898),"")</f>
        <v>0.85409999999999997</v>
      </c>
      <c r="AA364" s="56"/>
      <c r="AB364" s="57"/>
      <c r="AC364" s="413" t="s">
        <v>576</v>
      </c>
      <c r="AG364" s="64"/>
      <c r="AJ364" s="68"/>
      <c r="AK364" s="68">
        <v>0</v>
      </c>
      <c r="BB364" s="414" t="s">
        <v>1</v>
      </c>
      <c r="BM364" s="64">
        <f>IFERROR(X364*I364/H364,"0")</f>
        <v>423.06666666666666</v>
      </c>
      <c r="BN364" s="64">
        <f>IFERROR(Y364*I364/H364,"0")</f>
        <v>428.35500000000002</v>
      </c>
      <c r="BO364" s="64">
        <f>IFERROR(1/J364*(X364/H364),"0")</f>
        <v>0.69444444444444442</v>
      </c>
      <c r="BP364" s="64">
        <f>IFERROR(1/J364*(Y364/H364),"0")</f>
        <v>0.703125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44.444444444444443</v>
      </c>
      <c r="Y365" s="559">
        <f>IFERROR(Y364/H364,"0")</f>
        <v>45</v>
      </c>
      <c r="Z365" s="559">
        <f>IFERROR(IF(Z364="",0,Z364),"0")</f>
        <v>0.85409999999999997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400</v>
      </c>
      <c r="Y366" s="559">
        <f>IFERROR(SUM(Y364:Y364),"0")</f>
        <v>405</v>
      </c>
      <c r="Z366" s="37"/>
      <c r="AA366" s="560"/>
      <c r="AB366" s="560"/>
      <c r="AC366" s="560"/>
    </row>
    <row r="367" spans="1:68" ht="16.5" customHeight="1" x14ac:dyDescent="0.25">
      <c r="A367" s="580" t="s">
        <v>577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578</v>
      </c>
      <c r="B369" s="54" t="s">
        <v>579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581</v>
      </c>
      <c r="B370" s="54" t="s">
        <v>582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584</v>
      </c>
      <c r="B371" s="54" t="s">
        <v>585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583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586</v>
      </c>
      <c r="B375" s="54" t="s">
        <v>587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100</v>
      </c>
      <c r="Y375" s="558">
        <f>IFERROR(IF(X375="",0,CEILING((X375/$H375),1)*$H375),"")</f>
        <v>100.74</v>
      </c>
      <c r="Z375" s="36">
        <f>IFERROR(IF(Y375=0,"",ROUNDUP(Y375/H375,0)*0.00902),"")</f>
        <v>0.20746000000000001</v>
      </c>
      <c r="AA375" s="56"/>
      <c r="AB375" s="57"/>
      <c r="AC375" s="421" t="s">
        <v>588</v>
      </c>
      <c r="AG375" s="64"/>
      <c r="AJ375" s="68"/>
      <c r="AK375" s="68">
        <v>0</v>
      </c>
      <c r="BB375" s="422" t="s">
        <v>1</v>
      </c>
      <c r="BM375" s="64">
        <f>IFERROR(X375*I375/H375,"0")</f>
        <v>106.16438356164385</v>
      </c>
      <c r="BN375" s="64">
        <f>IFERROR(Y375*I375/H375,"0")</f>
        <v>106.95</v>
      </c>
      <c r="BO375" s="64">
        <f>IFERROR(1/J375*(X375/H375),"0")</f>
        <v>0.17296250172962502</v>
      </c>
      <c r="BP375" s="64">
        <f>IFERROR(1/J375*(Y375/H375),"0")</f>
        <v>0.17424242424242425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22.831050228310502</v>
      </c>
      <c r="Y376" s="559">
        <f>IFERROR(Y375/H375,"0")</f>
        <v>23</v>
      </c>
      <c r="Z376" s="559">
        <f>IFERROR(IF(Z375="",0,Z375),"0")</f>
        <v>0.20746000000000001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100</v>
      </c>
      <c r="Y377" s="559">
        <f>IFERROR(SUM(Y375:Y375),"0")</f>
        <v>100.74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589</v>
      </c>
      <c r="B379" s="54" t="s">
        <v>590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592</v>
      </c>
      <c r="B380" s="54" t="s">
        <v>593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591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594</v>
      </c>
      <c r="B384" s="54" t="s">
        <v>595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596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597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598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599</v>
      </c>
      <c r="B390" s="54" t="s">
        <v>600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602</v>
      </c>
      <c r="B391" s="54" t="s">
        <v>603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602</v>
      </c>
      <c r="B392" s="54" t="s">
        <v>605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604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601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601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613</v>
      </c>
      <c r="B396" s="54" t="s">
        <v>614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619</v>
      </c>
      <c r="B398" s="54" t="s">
        <v>620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622</v>
      </c>
      <c r="B399" s="54" t="s">
        <v>623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624</v>
      </c>
      <c r="B403" s="54" t="s">
        <v>625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627</v>
      </c>
      <c r="B404" s="54" t="s">
        <v>628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629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630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631</v>
      </c>
      <c r="B409" s="54" t="s">
        <v>632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633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634</v>
      </c>
      <c r="B413" s="54" t="s">
        <v>635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636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637</v>
      </c>
      <c r="B414" s="54" t="s">
        <v>638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639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640</v>
      </c>
      <c r="B415" s="54" t="s">
        <v>641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642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642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645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646</v>
      </c>
      <c r="B421" s="54" t="s">
        <v>647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648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649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650</v>
      </c>
      <c r="B426" s="54" t="s">
        <v>651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652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653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653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654</v>
      </c>
      <c r="B432" s="54" t="s">
        <v>655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657</v>
      </c>
      <c r="B433" s="54" t="s">
        <v>658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665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666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667</v>
      </c>
      <c r="B436" s="54" t="s">
        <v>668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669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100</v>
      </c>
      <c r="Y437" s="558">
        <f t="shared" si="58"/>
        <v>100.32000000000001</v>
      </c>
      <c r="Z437" s="36">
        <f t="shared" si="59"/>
        <v>0.22724</v>
      </c>
      <c r="AA437" s="56"/>
      <c r="AB437" s="57"/>
      <c r="AC437" s="477" t="s">
        <v>672</v>
      </c>
      <c r="AG437" s="64"/>
      <c r="AJ437" s="68"/>
      <c r="AK437" s="68">
        <v>0</v>
      </c>
      <c r="BB437" s="478" t="s">
        <v>1</v>
      </c>
      <c r="BM437" s="64">
        <f t="shared" si="60"/>
        <v>106.81818181818181</v>
      </c>
      <c r="BN437" s="64">
        <f t="shared" si="61"/>
        <v>107.16</v>
      </c>
      <c r="BO437" s="64">
        <f t="shared" si="62"/>
        <v>0.18210955710955709</v>
      </c>
      <c r="BP437" s="64">
        <f t="shared" si="63"/>
        <v>0.18269230769230771</v>
      </c>
    </row>
    <row r="438" spans="1:68" ht="16.5" customHeight="1" x14ac:dyDescent="0.25">
      <c r="A438" s="54" t="s">
        <v>673</v>
      </c>
      <c r="B438" s="54" t="s">
        <v>674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675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656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656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682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666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659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672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687</v>
      </c>
      <c r="B444" s="54" t="s">
        <v>688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672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687</v>
      </c>
      <c r="B445" s="54" t="s">
        <v>689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672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18.939393939393938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19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0.22724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100</v>
      </c>
      <c r="Y447" s="559">
        <f>IFERROR(SUM(Y432:Y445),"0")</f>
        <v>100.32000000000001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690</v>
      </c>
      <c r="B449" s="54" t="s">
        <v>691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100</v>
      </c>
      <c r="Y449" s="558">
        <f>IFERROR(IF(X449="",0,CEILING((X449/$H449),1)*$H449),"")</f>
        <v>100.32000000000001</v>
      </c>
      <c r="Z449" s="36">
        <f>IFERROR(IF(Y449=0,"",ROUNDUP(Y449/H449,0)*0.01196),"")</f>
        <v>0.22724</v>
      </c>
      <c r="AA449" s="56"/>
      <c r="AB449" s="57"/>
      <c r="AC449" s="495" t="s">
        <v>692</v>
      </c>
      <c r="AG449" s="64"/>
      <c r="AJ449" s="68"/>
      <c r="AK449" s="68">
        <v>0</v>
      </c>
      <c r="BB449" s="496" t="s">
        <v>1</v>
      </c>
      <c r="BM449" s="64">
        <f>IFERROR(X449*I449/H449,"0")</f>
        <v>106.81818181818181</v>
      </c>
      <c r="BN449" s="64">
        <f>IFERROR(Y449*I449/H449,"0")</f>
        <v>107.16</v>
      </c>
      <c r="BO449" s="64">
        <f>IFERROR(1/J449*(X449/H449),"0")</f>
        <v>0.18210955710955709</v>
      </c>
      <c r="BP449" s="64">
        <f>IFERROR(1/J449*(Y449/H449),"0")</f>
        <v>0.18269230769230771</v>
      </c>
    </row>
    <row r="450" spans="1:68" ht="16.5" customHeight="1" x14ac:dyDescent="0.25">
      <c r="A450" s="54" t="s">
        <v>693</v>
      </c>
      <c r="B450" s="54" t="s">
        <v>694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692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695</v>
      </c>
      <c r="B451" s="54" t="s">
        <v>696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692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18.939393939393938</v>
      </c>
      <c r="Y452" s="559">
        <f>IFERROR(Y449/H449,"0")+IFERROR(Y450/H450,"0")+IFERROR(Y451/H451,"0")</f>
        <v>19</v>
      </c>
      <c r="Z452" s="559">
        <f>IFERROR(IF(Z449="",0,Z449),"0")+IFERROR(IF(Z450="",0,Z450),"0")+IFERROR(IF(Z451="",0,Z451),"0")</f>
        <v>0.22724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100</v>
      </c>
      <c r="Y453" s="559">
        <f>IFERROR(SUM(Y449:Y451),"0")</f>
        <v>100.32000000000001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697</v>
      </c>
      <c r="B455" s="54" t="s">
        <v>698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699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700</v>
      </c>
      <c r="B456" s="54" t="s">
        <v>701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50</v>
      </c>
      <c r="Y456" s="558">
        <f t="shared" si="64"/>
        <v>52.800000000000004</v>
      </c>
      <c r="Z456" s="36">
        <f>IFERROR(IF(Y456=0,"",ROUNDUP(Y456/H456,0)*0.01196),"")</f>
        <v>0.1196</v>
      </c>
      <c r="AA456" s="56"/>
      <c r="AB456" s="57"/>
      <c r="AC456" s="503" t="s">
        <v>702</v>
      </c>
      <c r="AG456" s="64"/>
      <c r="AJ456" s="68"/>
      <c r="AK456" s="68">
        <v>0</v>
      </c>
      <c r="BB456" s="504" t="s">
        <v>1</v>
      </c>
      <c r="BM456" s="64">
        <f t="shared" si="65"/>
        <v>53.409090909090907</v>
      </c>
      <c r="BN456" s="64">
        <f t="shared" si="66"/>
        <v>56.400000000000006</v>
      </c>
      <c r="BO456" s="64">
        <f t="shared" si="67"/>
        <v>9.1054778554778545E-2</v>
      </c>
      <c r="BP456" s="64">
        <f t="shared" si="68"/>
        <v>9.6153846153846159E-2</v>
      </c>
    </row>
    <row r="457" spans="1:68" ht="27" customHeight="1" x14ac:dyDescent="0.25">
      <c r="A457" s="54" t="s">
        <v>703</v>
      </c>
      <c r="B457" s="54" t="s">
        <v>704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200</v>
      </c>
      <c r="Y457" s="558">
        <f t="shared" si="64"/>
        <v>200.64000000000001</v>
      </c>
      <c r="Z457" s="36">
        <f>IFERROR(IF(Y457=0,"",ROUNDUP(Y457/H457,0)*0.01196),"")</f>
        <v>0.45448</v>
      </c>
      <c r="AA457" s="56"/>
      <c r="AB457" s="57"/>
      <c r="AC457" s="505" t="s">
        <v>705</v>
      </c>
      <c r="AG457" s="64"/>
      <c r="AJ457" s="68"/>
      <c r="AK457" s="68">
        <v>0</v>
      </c>
      <c r="BB457" s="506" t="s">
        <v>1</v>
      </c>
      <c r="BM457" s="64">
        <f t="shared" si="65"/>
        <v>213.63636363636363</v>
      </c>
      <c r="BN457" s="64">
        <f t="shared" si="66"/>
        <v>214.32</v>
      </c>
      <c r="BO457" s="64">
        <f t="shared" si="67"/>
        <v>0.36421911421911418</v>
      </c>
      <c r="BP457" s="64">
        <f t="shared" si="68"/>
        <v>0.36538461538461542</v>
      </c>
    </row>
    <row r="458" spans="1:68" ht="27" customHeight="1" x14ac:dyDescent="0.25">
      <c r="A458" s="54" t="s">
        <v>706</v>
      </c>
      <c r="B458" s="54" t="s">
        <v>707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699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706</v>
      </c>
      <c r="B459" s="54" t="s">
        <v>708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699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709</v>
      </c>
      <c r="B460" s="54" t="s">
        <v>710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702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711</v>
      </c>
      <c r="B461" s="54" t="s">
        <v>712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56.818181818181813</v>
      </c>
      <c r="Y462" s="559">
        <f>IFERROR(Y455/H455,"0")+IFERROR(Y456/H456,"0")+IFERROR(Y457/H457,"0")+IFERROR(Y458/H458,"0")+IFERROR(Y459/H459,"0")+IFERROR(Y460/H460,"0")+IFERROR(Y461/H461,"0")</f>
        <v>58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0.69367999999999996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300</v>
      </c>
      <c r="Y463" s="559">
        <f>IFERROR(SUM(Y455:Y461),"0")</f>
        <v>306.24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713</v>
      </c>
      <c r="B465" s="54" t="s">
        <v>714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715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716</v>
      </c>
      <c r="B466" s="54" t="s">
        <v>717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718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719</v>
      </c>
      <c r="B467" s="54" t="s">
        <v>720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721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722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722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723</v>
      </c>
      <c r="B473" s="54" t="s">
        <v>724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725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727</v>
      </c>
      <c r="B474" s="54" t="s">
        <v>728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729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730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731</v>
      </c>
      <c r="B475" s="54" t="s">
        <v>732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733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726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6600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6647.2199999999993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6849.3068799541416</v>
      </c>
      <c r="Y506" s="559">
        <f>IFERROR(SUM(BN22:BN502),"0")</f>
        <v>6898.5509999999986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10</v>
      </c>
      <c r="Y507" s="38">
        <f>ROUNDUP(SUM(BP22:BP502),0)</f>
        <v>10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7099.3068799541416</v>
      </c>
      <c r="Y508" s="559">
        <f>GrossWeightTotalR+PalletQtyTotalR*25</f>
        <v>7148.5509999999986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548.37458077184101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553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10.57629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542</v>
      </c>
      <c r="U512" s="595"/>
      <c r="V512" s="578" t="s">
        <v>597</v>
      </c>
      <c r="W512" s="695"/>
      <c r="X512" s="695"/>
      <c r="Y512" s="595"/>
      <c r="Z512" s="554" t="s">
        <v>653</v>
      </c>
      <c r="AA512" s="578" t="s">
        <v>722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398</v>
      </c>
      <c r="M513" s="578" t="s">
        <v>414</v>
      </c>
      <c r="N513" s="555"/>
      <c r="O513" s="578" t="s">
        <v>428</v>
      </c>
      <c r="P513" s="578" t="s">
        <v>438</v>
      </c>
      <c r="Q513" s="578" t="s">
        <v>445</v>
      </c>
      <c r="R513" s="578" t="s">
        <v>450</v>
      </c>
      <c r="S513" s="578" t="s">
        <v>532</v>
      </c>
      <c r="T513" s="578" t="s">
        <v>543</v>
      </c>
      <c r="U513" s="578" t="s">
        <v>577</v>
      </c>
      <c r="V513" s="578" t="s">
        <v>598</v>
      </c>
      <c r="W513" s="578" t="s">
        <v>630</v>
      </c>
      <c r="X513" s="578" t="s">
        <v>645</v>
      </c>
      <c r="Y513" s="578" t="s">
        <v>649</v>
      </c>
      <c r="Z513" s="578" t="s">
        <v>653</v>
      </c>
      <c r="AA513" s="578" t="s">
        <v>722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201.60000000000002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5730</v>
      </c>
      <c r="U515" s="46">
        <f>IFERROR(Y369*1,"0")+IFERROR(Y370*1,"0")+IFERROR(Y371*1,"0")+IFERROR(Y375*1,"0")+IFERROR(Y379*1,"0")+IFERROR(Y380*1,"0")+IFERROR(Y384*1,"0")</f>
        <v>100.74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506.88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2025-08-15T07:47:44Z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