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Горняк(Луганск_Горловка) КИ доставка на 26,08,25\"/>
    </mc:Choice>
  </mc:AlternateContent>
  <xr:revisionPtr revIDLastSave="0" documentId="13_ncr:1_{FC495580-03E8-49CD-92E6-7E00C7828D7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P497" i="2"/>
  <c r="BO497" i="2"/>
  <c r="BM497" i="2"/>
  <c r="Y497" i="2"/>
  <c r="BN497" i="2" s="1"/>
  <c r="BO496" i="2"/>
  <c r="BM496" i="2"/>
  <c r="Y496" i="2"/>
  <c r="BP496" i="2" s="1"/>
  <c r="X494" i="2"/>
  <c r="X493" i="2"/>
  <c r="BO492" i="2"/>
  <c r="BM492" i="2"/>
  <c r="Y492" i="2"/>
  <c r="BP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Z486" i="2" s="1"/>
  <c r="X484" i="2"/>
  <c r="X483" i="2"/>
  <c r="BO482" i="2"/>
  <c r="BM482" i="2"/>
  <c r="Y482" i="2"/>
  <c r="BP482" i="2" s="1"/>
  <c r="BO481" i="2"/>
  <c r="BM481" i="2"/>
  <c r="Y481" i="2"/>
  <c r="BP481" i="2" s="1"/>
  <c r="BO480" i="2"/>
  <c r="BM480" i="2"/>
  <c r="Y480" i="2"/>
  <c r="BP480" i="2" s="1"/>
  <c r="X478" i="2"/>
  <c r="X477" i="2"/>
  <c r="BO476" i="2"/>
  <c r="BM476" i="2"/>
  <c r="Y476" i="2"/>
  <c r="BP476" i="2" s="1"/>
  <c r="P476" i="2"/>
  <c r="BO475" i="2"/>
  <c r="BM475" i="2"/>
  <c r="Y475" i="2"/>
  <c r="BP475" i="2" s="1"/>
  <c r="BO474" i="2"/>
  <c r="BN474" i="2"/>
  <c r="BM474" i="2"/>
  <c r="Z474" i="2"/>
  <c r="Y474" i="2"/>
  <c r="BP474" i="2" s="1"/>
  <c r="BP473" i="2"/>
  <c r="BO473" i="2"/>
  <c r="BM473" i="2"/>
  <c r="Y473" i="2"/>
  <c r="X469" i="2"/>
  <c r="X468" i="2"/>
  <c r="BO467" i="2"/>
  <c r="BM467" i="2"/>
  <c r="Y467" i="2"/>
  <c r="BP467" i="2" s="1"/>
  <c r="P467" i="2"/>
  <c r="BO466" i="2"/>
  <c r="BM466" i="2"/>
  <c r="Z466" i="2"/>
  <c r="Y466" i="2"/>
  <c r="BN466" i="2" s="1"/>
  <c r="P466" i="2"/>
  <c r="BO465" i="2"/>
  <c r="BM465" i="2"/>
  <c r="Y465" i="2"/>
  <c r="P465" i="2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Z458" i="2" s="1"/>
  <c r="P458" i="2"/>
  <c r="BO457" i="2"/>
  <c r="BM457" i="2"/>
  <c r="Y457" i="2"/>
  <c r="BP457" i="2" s="1"/>
  <c r="P457" i="2"/>
  <c r="BO456" i="2"/>
  <c r="BM456" i="2"/>
  <c r="Y456" i="2"/>
  <c r="Z456" i="2" s="1"/>
  <c r="P456" i="2"/>
  <c r="BO455" i="2"/>
  <c r="BM455" i="2"/>
  <c r="Y455" i="2"/>
  <c r="P455" i="2"/>
  <c r="X453" i="2"/>
  <c r="X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Z449" i="2" s="1"/>
  <c r="P449" i="2"/>
  <c r="X447" i="2"/>
  <c r="X446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BN443" i="2" s="1"/>
  <c r="P443" i="2"/>
  <c r="BO442" i="2"/>
  <c r="BM442" i="2"/>
  <c r="Y442" i="2"/>
  <c r="P442" i="2"/>
  <c r="BO441" i="2"/>
  <c r="BM441" i="2"/>
  <c r="Y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BO434" i="2"/>
  <c r="BM434" i="2"/>
  <c r="Y434" i="2"/>
  <c r="BP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Y423" i="2" s="1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Y418" i="2" s="1"/>
  <c r="P413" i="2"/>
  <c r="X411" i="2"/>
  <c r="X410" i="2"/>
  <c r="BO409" i="2"/>
  <c r="BM409" i="2"/>
  <c r="Y409" i="2"/>
  <c r="W515" i="2" s="1"/>
  <c r="P409" i="2"/>
  <c r="X406" i="2"/>
  <c r="X405" i="2"/>
  <c r="BO404" i="2"/>
  <c r="BM404" i="2"/>
  <c r="Y404" i="2"/>
  <c r="BP404" i="2" s="1"/>
  <c r="P404" i="2"/>
  <c r="BO403" i="2"/>
  <c r="BM403" i="2"/>
  <c r="Y403" i="2"/>
  <c r="P403" i="2"/>
  <c r="X401" i="2"/>
  <c r="X400" i="2"/>
  <c r="BO399" i="2"/>
  <c r="BM399" i="2"/>
  <c r="Y399" i="2"/>
  <c r="BP399" i="2" s="1"/>
  <c r="P399" i="2"/>
  <c r="BP398" i="2"/>
  <c r="BO398" i="2"/>
  <c r="BN398" i="2"/>
  <c r="BM398" i="2"/>
  <c r="Z398" i="2"/>
  <c r="Y398" i="2"/>
  <c r="P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X386" i="2"/>
  <c r="X385" i="2"/>
  <c r="BP384" i="2"/>
  <c r="BO384" i="2"/>
  <c r="BN384" i="2"/>
  <c r="BM384" i="2"/>
  <c r="Z384" i="2"/>
  <c r="Z385" i="2" s="1"/>
  <c r="Y384" i="2"/>
  <c r="Y385" i="2" s="1"/>
  <c r="P384" i="2"/>
  <c r="X382" i="2"/>
  <c r="X381" i="2"/>
  <c r="BO380" i="2"/>
  <c r="BM380" i="2"/>
  <c r="Y380" i="2"/>
  <c r="Z380" i="2" s="1"/>
  <c r="P380" i="2"/>
  <c r="BO379" i="2"/>
  <c r="BM379" i="2"/>
  <c r="Y379" i="2"/>
  <c r="Z379" i="2" s="1"/>
  <c r="Z381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Z369" i="2" s="1"/>
  <c r="P369" i="2"/>
  <c r="X366" i="2"/>
  <c r="X365" i="2"/>
  <c r="BO364" i="2"/>
  <c r="BM364" i="2"/>
  <c r="Y364" i="2"/>
  <c r="Y365" i="2" s="1"/>
  <c r="P364" i="2"/>
  <c r="X362" i="2"/>
  <c r="X361" i="2"/>
  <c r="BO360" i="2"/>
  <c r="BM360" i="2"/>
  <c r="Y360" i="2"/>
  <c r="BP360" i="2" s="1"/>
  <c r="P360" i="2"/>
  <c r="BO359" i="2"/>
  <c r="BM359" i="2"/>
  <c r="Y359" i="2"/>
  <c r="BP359" i="2" s="1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Z346" i="2"/>
  <c r="Y346" i="2"/>
  <c r="BP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BP336" i="2" s="1"/>
  <c r="P336" i="2"/>
  <c r="X333" i="2"/>
  <c r="X332" i="2"/>
  <c r="BO331" i="2"/>
  <c r="BM331" i="2"/>
  <c r="Y331" i="2"/>
  <c r="Z331" i="2" s="1"/>
  <c r="P331" i="2"/>
  <c r="BO330" i="2"/>
  <c r="BM330" i="2"/>
  <c r="Y330" i="2"/>
  <c r="BP330" i="2" s="1"/>
  <c r="P330" i="2"/>
  <c r="BO329" i="2"/>
  <c r="BM329" i="2"/>
  <c r="Y329" i="2"/>
  <c r="BP329" i="2" s="1"/>
  <c r="P329" i="2"/>
  <c r="X327" i="2"/>
  <c r="X326" i="2"/>
  <c r="BO325" i="2"/>
  <c r="BM325" i="2"/>
  <c r="Y325" i="2"/>
  <c r="P325" i="2"/>
  <c r="BO324" i="2"/>
  <c r="BM324" i="2"/>
  <c r="Y324" i="2"/>
  <c r="P324" i="2"/>
  <c r="BO323" i="2"/>
  <c r="BM323" i="2"/>
  <c r="Y323" i="2"/>
  <c r="BP323" i="2" s="1"/>
  <c r="BO322" i="2"/>
  <c r="BM322" i="2"/>
  <c r="Y322" i="2"/>
  <c r="Y326" i="2" s="1"/>
  <c r="X320" i="2"/>
  <c r="X319" i="2"/>
  <c r="BO318" i="2"/>
  <c r="BM318" i="2"/>
  <c r="Y318" i="2"/>
  <c r="BP318" i="2" s="1"/>
  <c r="P318" i="2"/>
  <c r="BO317" i="2"/>
  <c r="BM317" i="2"/>
  <c r="Y317" i="2"/>
  <c r="P317" i="2"/>
  <c r="BO316" i="2"/>
  <c r="BM316" i="2"/>
  <c r="Y316" i="2"/>
  <c r="BP316" i="2" s="1"/>
  <c r="P316" i="2"/>
  <c r="X314" i="2"/>
  <c r="X313" i="2"/>
  <c r="BO312" i="2"/>
  <c r="BM312" i="2"/>
  <c r="Y312" i="2"/>
  <c r="Z312" i="2" s="1"/>
  <c r="P312" i="2"/>
  <c r="BO311" i="2"/>
  <c r="BM311" i="2"/>
  <c r="Y311" i="2"/>
  <c r="Z311" i="2" s="1"/>
  <c r="P311" i="2"/>
  <c r="BO310" i="2"/>
  <c r="BM310" i="2"/>
  <c r="Y310" i="2"/>
  <c r="BP310" i="2" s="1"/>
  <c r="P310" i="2"/>
  <c r="BO309" i="2"/>
  <c r="BM309" i="2"/>
  <c r="Y309" i="2"/>
  <c r="BN309" i="2" s="1"/>
  <c r="P309" i="2"/>
  <c r="BO308" i="2"/>
  <c r="BM308" i="2"/>
  <c r="Y308" i="2"/>
  <c r="BP308" i="2" s="1"/>
  <c r="P308" i="2"/>
  <c r="X306" i="2"/>
  <c r="X305" i="2"/>
  <c r="BO304" i="2"/>
  <c r="BM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Z301" i="2" s="1"/>
  <c r="P301" i="2"/>
  <c r="BO300" i="2"/>
  <c r="BM300" i="2"/>
  <c r="Y300" i="2"/>
  <c r="BP300" i="2" s="1"/>
  <c r="P300" i="2"/>
  <c r="BO299" i="2"/>
  <c r="BM299" i="2"/>
  <c r="Y299" i="2"/>
  <c r="Y305" i="2" s="1"/>
  <c r="P299" i="2"/>
  <c r="BP298" i="2"/>
  <c r="BO298" i="2"/>
  <c r="BN298" i="2"/>
  <c r="BM298" i="2"/>
  <c r="Z298" i="2"/>
  <c r="Y298" i="2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Z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BO289" i="2"/>
  <c r="BM289" i="2"/>
  <c r="Y289" i="2"/>
  <c r="Y295" i="2" s="1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Y276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BP268" i="2" s="1"/>
  <c r="P268" i="2"/>
  <c r="X265" i="2"/>
  <c r="X264" i="2"/>
  <c r="BO263" i="2"/>
  <c r="BM263" i="2"/>
  <c r="Y263" i="2"/>
  <c r="BP263" i="2" s="1"/>
  <c r="BO262" i="2"/>
  <c r="BM262" i="2"/>
  <c r="Y262" i="2"/>
  <c r="BP262" i="2" s="1"/>
  <c r="P262" i="2"/>
  <c r="BO261" i="2"/>
  <c r="BM261" i="2"/>
  <c r="Y261" i="2"/>
  <c r="Z261" i="2" s="1"/>
  <c r="BP260" i="2"/>
  <c r="BO260" i="2"/>
  <c r="BN260" i="2"/>
  <c r="BM260" i="2"/>
  <c r="Z260" i="2"/>
  <c r="Y260" i="2"/>
  <c r="P260" i="2"/>
  <c r="X257" i="2"/>
  <c r="X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Z243" i="2" s="1"/>
  <c r="BO242" i="2"/>
  <c r="BM242" i="2"/>
  <c r="Y242" i="2"/>
  <c r="BN242" i="2" s="1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Z234" i="2" s="1"/>
  <c r="Z235" i="2" s="1"/>
  <c r="P234" i="2"/>
  <c r="X232" i="2"/>
  <c r="X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X221" i="2"/>
  <c r="X220" i="2"/>
  <c r="BO219" i="2"/>
  <c r="BM219" i="2"/>
  <c r="Y219" i="2"/>
  <c r="P219" i="2"/>
  <c r="BO218" i="2"/>
  <c r="BM218" i="2"/>
  <c r="Y218" i="2"/>
  <c r="Z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Z212" i="2"/>
  <c r="Y212" i="2"/>
  <c r="BN212" i="2" s="1"/>
  <c r="P212" i="2"/>
  <c r="BO211" i="2"/>
  <c r="BM211" i="2"/>
  <c r="Y211" i="2"/>
  <c r="Z211" i="2" s="1"/>
  <c r="P211" i="2"/>
  <c r="BO210" i="2"/>
  <c r="BN210" i="2"/>
  <c r="BM210" i="2"/>
  <c r="Z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P207" i="2"/>
  <c r="BO206" i="2"/>
  <c r="BN206" i="2"/>
  <c r="BM206" i="2"/>
  <c r="Z206" i="2"/>
  <c r="Y206" i="2"/>
  <c r="P206" i="2"/>
  <c r="X204" i="2"/>
  <c r="X203" i="2"/>
  <c r="BO202" i="2"/>
  <c r="BM202" i="2"/>
  <c r="Y202" i="2"/>
  <c r="BN202" i="2" s="1"/>
  <c r="P202" i="2"/>
  <c r="BO201" i="2"/>
  <c r="BM201" i="2"/>
  <c r="Y201" i="2"/>
  <c r="Z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X193" i="2"/>
  <c r="X192" i="2"/>
  <c r="BO191" i="2"/>
  <c r="BM191" i="2"/>
  <c r="Y191" i="2"/>
  <c r="Z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7" i="2" s="1"/>
  <c r="P185" i="2"/>
  <c r="X182" i="2"/>
  <c r="X181" i="2"/>
  <c r="BO180" i="2"/>
  <c r="BM180" i="2"/>
  <c r="Y180" i="2"/>
  <c r="Z180" i="2" s="1"/>
  <c r="Z181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BP170" i="2" s="1"/>
  <c r="P170" i="2"/>
  <c r="BO169" i="2"/>
  <c r="BM169" i="2"/>
  <c r="Z169" i="2"/>
  <c r="Y169" i="2"/>
  <c r="BN169" i="2" s="1"/>
  <c r="P169" i="2"/>
  <c r="BO168" i="2"/>
  <c r="BM168" i="2"/>
  <c r="Y168" i="2"/>
  <c r="Z168" i="2" s="1"/>
  <c r="P168" i="2"/>
  <c r="BO167" i="2"/>
  <c r="BN167" i="2"/>
  <c r="BM167" i="2"/>
  <c r="Z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P162" i="2" s="1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O151" i="2"/>
  <c r="BM151" i="2"/>
  <c r="Y151" i="2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G515" i="2" s="1"/>
  <c r="P130" i="2"/>
  <c r="X127" i="2"/>
  <c r="X126" i="2"/>
  <c r="BO125" i="2"/>
  <c r="BM125" i="2"/>
  <c r="Z125" i="2"/>
  <c r="Y125" i="2"/>
  <c r="BP125" i="2" s="1"/>
  <c r="P125" i="2"/>
  <c r="BO124" i="2"/>
  <c r="BM124" i="2"/>
  <c r="Y124" i="2"/>
  <c r="BP124" i="2" s="1"/>
  <c r="P124" i="2"/>
  <c r="X122" i="2"/>
  <c r="X121" i="2"/>
  <c r="BO120" i="2"/>
  <c r="BM120" i="2"/>
  <c r="Y120" i="2"/>
  <c r="Z120" i="2" s="1"/>
  <c r="P120" i="2"/>
  <c r="BO119" i="2"/>
  <c r="BN119" i="2"/>
  <c r="BM119" i="2"/>
  <c r="Z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Z117" i="2" s="1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BO104" i="2"/>
  <c r="BM104" i="2"/>
  <c r="Y104" i="2"/>
  <c r="P104" i="2"/>
  <c r="X101" i="2"/>
  <c r="X100" i="2"/>
  <c r="BO99" i="2"/>
  <c r="BM99" i="2"/>
  <c r="Y99" i="2"/>
  <c r="Z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E515" i="2" s="1"/>
  <c r="P89" i="2"/>
  <c r="X86" i="2"/>
  <c r="X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P77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Y59" i="2" s="1"/>
  <c r="P52" i="2"/>
  <c r="X49" i="2"/>
  <c r="X48" i="2"/>
  <c r="BO47" i="2"/>
  <c r="BM47" i="2"/>
  <c r="Z47" i="2"/>
  <c r="Z48" i="2" s="1"/>
  <c r="Y47" i="2"/>
  <c r="BN47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H10" i="2"/>
  <c r="A9" i="2"/>
  <c r="A10" i="2" s="1"/>
  <c r="D7" i="2"/>
  <c r="Q6" i="2"/>
  <c r="P2" i="2"/>
  <c r="Z31" i="2" l="1"/>
  <c r="BN31" i="2"/>
  <c r="Z62" i="2"/>
  <c r="Z150" i="2"/>
  <c r="BN150" i="2"/>
  <c r="Y153" i="2"/>
  <c r="Z186" i="2"/>
  <c r="BN186" i="2"/>
  <c r="Y221" i="2"/>
  <c r="Z275" i="2"/>
  <c r="Z276" i="2" s="1"/>
  <c r="Z318" i="2"/>
  <c r="BN318" i="2"/>
  <c r="Z322" i="2"/>
  <c r="BN322" i="2"/>
  <c r="BP322" i="2"/>
  <c r="Z350" i="2"/>
  <c r="BN350" i="2"/>
  <c r="Z395" i="2"/>
  <c r="Z433" i="2"/>
  <c r="BN433" i="2"/>
  <c r="Z434" i="2"/>
  <c r="Z435" i="2"/>
  <c r="B515" i="2"/>
  <c r="Z43" i="2"/>
  <c r="Z56" i="2"/>
  <c r="BN56" i="2"/>
  <c r="Z64" i="2"/>
  <c r="Z90" i="2"/>
  <c r="BN90" i="2"/>
  <c r="Z95" i="2"/>
  <c r="BN95" i="2"/>
  <c r="F515" i="2"/>
  <c r="Z107" i="2"/>
  <c r="Y114" i="2"/>
  <c r="Z113" i="2"/>
  <c r="Z136" i="2"/>
  <c r="Z152" i="2"/>
  <c r="BN152" i="2"/>
  <c r="I515" i="2"/>
  <c r="Y178" i="2"/>
  <c r="Z190" i="2"/>
  <c r="Z192" i="2" s="1"/>
  <c r="BN190" i="2"/>
  <c r="Z196" i="2"/>
  <c r="Y215" i="2"/>
  <c r="Z214" i="2"/>
  <c r="Z227" i="2"/>
  <c r="Z242" i="2"/>
  <c r="Z251" i="2"/>
  <c r="BN251" i="2"/>
  <c r="M515" i="2"/>
  <c r="Z263" i="2"/>
  <c r="BN263" i="2"/>
  <c r="Z270" i="2"/>
  <c r="Z279" i="2"/>
  <c r="Z280" i="2" s="1"/>
  <c r="Z304" i="2"/>
  <c r="BN304" i="2"/>
  <c r="Z308" i="2"/>
  <c r="BN308" i="2"/>
  <c r="Z338" i="2"/>
  <c r="BN338" i="2"/>
  <c r="Z359" i="2"/>
  <c r="BN359" i="2"/>
  <c r="Z360" i="2"/>
  <c r="Y361" i="2"/>
  <c r="Y386" i="2"/>
  <c r="V515" i="2"/>
  <c r="Z396" i="2"/>
  <c r="BN396" i="2"/>
  <c r="BP409" i="2"/>
  <c r="Z439" i="2"/>
  <c r="BN439" i="2"/>
  <c r="BP443" i="2"/>
  <c r="Z461" i="2"/>
  <c r="X507" i="2"/>
  <c r="X508" i="2" s="1"/>
  <c r="Z515" i="2"/>
  <c r="Z364" i="2"/>
  <c r="Z365" i="2" s="1"/>
  <c r="Y319" i="2"/>
  <c r="Z316" i="2"/>
  <c r="BN316" i="2"/>
  <c r="X509" i="2"/>
  <c r="Y85" i="2"/>
  <c r="Y86" i="2"/>
  <c r="X506" i="2"/>
  <c r="F9" i="2"/>
  <c r="J9" i="2"/>
  <c r="Z22" i="2"/>
  <c r="Z23" i="2" s="1"/>
  <c r="BN22" i="2"/>
  <c r="BP22" i="2"/>
  <c r="Y23" i="2"/>
  <c r="X505" i="2"/>
  <c r="Z27" i="2"/>
  <c r="Z29" i="2"/>
  <c r="Z30" i="2"/>
  <c r="BN30" i="2"/>
  <c r="BN41" i="2"/>
  <c r="BP41" i="2"/>
  <c r="Y45" i="2"/>
  <c r="Z52" i="2"/>
  <c r="Z54" i="2"/>
  <c r="Z55" i="2"/>
  <c r="BN55" i="2"/>
  <c r="Z57" i="2"/>
  <c r="BN57" i="2"/>
  <c r="BP62" i="2"/>
  <c r="BP64" i="2"/>
  <c r="BN68" i="2"/>
  <c r="BP68" i="2"/>
  <c r="BN70" i="2"/>
  <c r="Z76" i="2"/>
  <c r="Y81" i="2"/>
  <c r="BN83" i="2"/>
  <c r="BP83" i="2"/>
  <c r="BN84" i="2"/>
  <c r="Z89" i="2"/>
  <c r="Z92" i="2" s="1"/>
  <c r="BN89" i="2"/>
  <c r="BP89" i="2"/>
  <c r="Z96" i="2"/>
  <c r="Z104" i="2"/>
  <c r="Z108" i="2" s="1"/>
  <c r="BN104" i="2"/>
  <c r="BP104" i="2"/>
  <c r="Z106" i="2"/>
  <c r="BN106" i="2"/>
  <c r="BP107" i="2"/>
  <c r="BP111" i="2"/>
  <c r="BP113" i="2"/>
  <c r="BN117" i="2"/>
  <c r="BP117" i="2"/>
  <c r="Z130" i="2"/>
  <c r="Y133" i="2"/>
  <c r="BP136" i="2"/>
  <c r="BN140" i="2"/>
  <c r="BP140" i="2"/>
  <c r="Y142" i="2"/>
  <c r="Y143" i="2"/>
  <c r="H515" i="2"/>
  <c r="BN146" i="2"/>
  <c r="BP146" i="2"/>
  <c r="Y147" i="2"/>
  <c r="Y148" i="2"/>
  <c r="Y154" i="2"/>
  <c r="Z151" i="2"/>
  <c r="BN151" i="2"/>
  <c r="BP151" i="2"/>
  <c r="Z163" i="2"/>
  <c r="BN165" i="2"/>
  <c r="BP165" i="2"/>
  <c r="BP169" i="2"/>
  <c r="BN175" i="2"/>
  <c r="BP175" i="2"/>
  <c r="Z185" i="2"/>
  <c r="Z187" i="2" s="1"/>
  <c r="BN185" i="2"/>
  <c r="BP185" i="2"/>
  <c r="Y188" i="2"/>
  <c r="Y204" i="2"/>
  <c r="Z200" i="2"/>
  <c r="BN200" i="2"/>
  <c r="Z202" i="2"/>
  <c r="Y216" i="2"/>
  <c r="BN208" i="2"/>
  <c r="BP208" i="2"/>
  <c r="BP212" i="2"/>
  <c r="BP214" i="2"/>
  <c r="BN218" i="2"/>
  <c r="BP218" i="2"/>
  <c r="Y220" i="2"/>
  <c r="Y232" i="2"/>
  <c r="BN234" i="2"/>
  <c r="BP234" i="2"/>
  <c r="Y235" i="2"/>
  <c r="Y236" i="2"/>
  <c r="Y240" i="2"/>
  <c r="BP242" i="2"/>
  <c r="Y247" i="2"/>
  <c r="L515" i="2"/>
  <c r="Z252" i="2"/>
  <c r="Y257" i="2"/>
  <c r="BN261" i="2"/>
  <c r="BP261" i="2"/>
  <c r="BN262" i="2"/>
  <c r="Y264" i="2"/>
  <c r="BP275" i="2"/>
  <c r="BP279" i="2"/>
  <c r="Y280" i="2"/>
  <c r="Z284" i="2"/>
  <c r="Z285" i="2" s="1"/>
  <c r="Y285" i="2"/>
  <c r="Z289" i="2"/>
  <c r="Z299" i="2"/>
  <c r="Z309" i="2"/>
  <c r="BP317" i="2"/>
  <c r="BN317" i="2"/>
  <c r="Z317" i="2"/>
  <c r="BN331" i="2"/>
  <c r="BP331" i="2"/>
  <c r="S515" i="2"/>
  <c r="Z336" i="2"/>
  <c r="BN344" i="2"/>
  <c r="BN348" i="2"/>
  <c r="Z348" i="2"/>
  <c r="BN354" i="2"/>
  <c r="Z375" i="2"/>
  <c r="Z376" i="2" s="1"/>
  <c r="Y377" i="2"/>
  <c r="BN375" i="2"/>
  <c r="BP375" i="2"/>
  <c r="Y400" i="2"/>
  <c r="BP393" i="2"/>
  <c r="Z393" i="2"/>
  <c r="BP397" i="2"/>
  <c r="BN397" i="2"/>
  <c r="Z397" i="2"/>
  <c r="BP403" i="2"/>
  <c r="Z403" i="2"/>
  <c r="Y515" i="2"/>
  <c r="Y427" i="2"/>
  <c r="BN426" i="2"/>
  <c r="BP438" i="2"/>
  <c r="BN438" i="2"/>
  <c r="Z438" i="2"/>
  <c r="BP441" i="2"/>
  <c r="BN441" i="2"/>
  <c r="Z441" i="2"/>
  <c r="BP442" i="2"/>
  <c r="Z442" i="2"/>
  <c r="BP451" i="2"/>
  <c r="BN451" i="2"/>
  <c r="Z451" i="2"/>
  <c r="Y452" i="2"/>
  <c r="Y453" i="2"/>
  <c r="BP455" i="2"/>
  <c r="BN455" i="2"/>
  <c r="Z455" i="2"/>
  <c r="Y469" i="2"/>
  <c r="BP465" i="2"/>
  <c r="BN465" i="2"/>
  <c r="Z465" i="2"/>
  <c r="AA515" i="2"/>
  <c r="Z473" i="2"/>
  <c r="H9" i="2"/>
  <c r="F10" i="2"/>
  <c r="Y24" i="2"/>
  <c r="BP27" i="2"/>
  <c r="BP29" i="2"/>
  <c r="BN35" i="2"/>
  <c r="BP52" i="2"/>
  <c r="BP54" i="2"/>
  <c r="BN74" i="2"/>
  <c r="BP74" i="2"/>
  <c r="BN78" i="2"/>
  <c r="BP78" i="2"/>
  <c r="Y92" i="2"/>
  <c r="BP91" i="2"/>
  <c r="BP96" i="2"/>
  <c r="BN98" i="2"/>
  <c r="BP98" i="2"/>
  <c r="BN99" i="2"/>
  <c r="BP99" i="2"/>
  <c r="BP130" i="2"/>
  <c r="BN180" i="2"/>
  <c r="BP180" i="2"/>
  <c r="Y181" i="2"/>
  <c r="Y182" i="2"/>
  <c r="BN198" i="2"/>
  <c r="BP198" i="2"/>
  <c r="BP202" i="2"/>
  <c r="Y203" i="2"/>
  <c r="BN224" i="2"/>
  <c r="BP224" i="2"/>
  <c r="BN225" i="2"/>
  <c r="BN229" i="2"/>
  <c r="BP229" i="2"/>
  <c r="BN238" i="2"/>
  <c r="BP238" i="2"/>
  <c r="BN243" i="2"/>
  <c r="BP243" i="2"/>
  <c r="BN244" i="2"/>
  <c r="BP244" i="2"/>
  <c r="BN245" i="2"/>
  <c r="BP252" i="2"/>
  <c r="BN254" i="2"/>
  <c r="BP254" i="2"/>
  <c r="BN255" i="2"/>
  <c r="BP255" i="2"/>
  <c r="BN268" i="2"/>
  <c r="Y271" i="2"/>
  <c r="BP289" i="2"/>
  <c r="BN291" i="2"/>
  <c r="BP291" i="2"/>
  <c r="BN292" i="2"/>
  <c r="BP292" i="2"/>
  <c r="BN293" i="2"/>
  <c r="BP299" i="2"/>
  <c r="BN301" i="2"/>
  <c r="BP301" i="2"/>
  <c r="BN302" i="2"/>
  <c r="BP302" i="2"/>
  <c r="BN303" i="2"/>
  <c r="BP309" i="2"/>
  <c r="BN311" i="2"/>
  <c r="BP311" i="2"/>
  <c r="BN312" i="2"/>
  <c r="BP312" i="2"/>
  <c r="BP324" i="2"/>
  <c r="BN324" i="2"/>
  <c r="Z324" i="2"/>
  <c r="Y327" i="2"/>
  <c r="Z325" i="2"/>
  <c r="Y333" i="2"/>
  <c r="Z329" i="2"/>
  <c r="BP337" i="2"/>
  <c r="BN337" i="2"/>
  <c r="Z337" i="2"/>
  <c r="BP349" i="2"/>
  <c r="BN349" i="2"/>
  <c r="Z349" i="2"/>
  <c r="BN371" i="2"/>
  <c r="Z371" i="2"/>
  <c r="BN390" i="2"/>
  <c r="BN399" i="2"/>
  <c r="Z399" i="2"/>
  <c r="X515" i="2"/>
  <c r="BP421" i="2"/>
  <c r="BN421" i="2"/>
  <c r="Z421" i="2"/>
  <c r="Z422" i="2" s="1"/>
  <c r="BN432" i="2"/>
  <c r="BN437" i="2"/>
  <c r="Z437" i="2"/>
  <c r="BP440" i="2"/>
  <c r="BN440" i="2"/>
  <c r="Z440" i="2"/>
  <c r="BN444" i="2"/>
  <c r="BP444" i="2"/>
  <c r="BN445" i="2"/>
  <c r="BN475" i="2"/>
  <c r="Y320" i="2"/>
  <c r="BN323" i="2"/>
  <c r="BP364" i="2"/>
  <c r="U515" i="2"/>
  <c r="BN379" i="2"/>
  <c r="BP379" i="2"/>
  <c r="BN380" i="2"/>
  <c r="BP380" i="2"/>
  <c r="Y381" i="2"/>
  <c r="Y382" i="2"/>
  <c r="BN391" i="2"/>
  <c r="BP395" i="2"/>
  <c r="Y411" i="2"/>
  <c r="BN414" i="2"/>
  <c r="BP414" i="2"/>
  <c r="BN415" i="2"/>
  <c r="BP415" i="2"/>
  <c r="BN416" i="2"/>
  <c r="BN449" i="2"/>
  <c r="BP449" i="2"/>
  <c r="BN450" i="2"/>
  <c r="Y462" i="2"/>
  <c r="BP456" i="2"/>
  <c r="BN458" i="2"/>
  <c r="BP458" i="2"/>
  <c r="BN459" i="2"/>
  <c r="BP459" i="2"/>
  <c r="BP466" i="2"/>
  <c r="Z481" i="2"/>
  <c r="BN481" i="2"/>
  <c r="Z482" i="2"/>
  <c r="BN482" i="2"/>
  <c r="Y484" i="2"/>
  <c r="Z492" i="2"/>
  <c r="BN492" i="2"/>
  <c r="BN480" i="2"/>
  <c r="BN486" i="2"/>
  <c r="BP486" i="2"/>
  <c r="BN491" i="2"/>
  <c r="Y498" i="2"/>
  <c r="Z488" i="2"/>
  <c r="Y108" i="2"/>
  <c r="BN26" i="2"/>
  <c r="Y37" i="2"/>
  <c r="BN61" i="2"/>
  <c r="Y72" i="2"/>
  <c r="Z97" i="2"/>
  <c r="Z100" i="2" s="1"/>
  <c r="BN120" i="2"/>
  <c r="Z131" i="2"/>
  <c r="BN158" i="2"/>
  <c r="BN168" i="2"/>
  <c r="Y171" i="2"/>
  <c r="BN191" i="2"/>
  <c r="BN201" i="2"/>
  <c r="BN211" i="2"/>
  <c r="Z253" i="2"/>
  <c r="Y265" i="2"/>
  <c r="Z290" i="2"/>
  <c r="Z300" i="2"/>
  <c r="Z310" i="2"/>
  <c r="Z330" i="2"/>
  <c r="Z332" i="2" s="1"/>
  <c r="BN345" i="2"/>
  <c r="BN355" i="2"/>
  <c r="BN392" i="2"/>
  <c r="Y405" i="2"/>
  <c r="Z413" i="2"/>
  <c r="Y428" i="2"/>
  <c r="Z457" i="2"/>
  <c r="Z467" i="2"/>
  <c r="Y477" i="2"/>
  <c r="BN487" i="2"/>
  <c r="J515" i="2"/>
  <c r="BP28" i="2"/>
  <c r="BN125" i="2"/>
  <c r="BN196" i="2"/>
  <c r="BN227" i="2"/>
  <c r="Y248" i="2"/>
  <c r="BN270" i="2"/>
  <c r="BN284" i="2"/>
  <c r="Y296" i="2"/>
  <c r="Y306" i="2"/>
  <c r="BN325" i="2"/>
  <c r="BN360" i="2"/>
  <c r="Y376" i="2"/>
  <c r="BN434" i="2"/>
  <c r="BN442" i="2"/>
  <c r="Y463" i="2"/>
  <c r="K515" i="2"/>
  <c r="Y48" i="2"/>
  <c r="BN163" i="2"/>
  <c r="Z69" i="2"/>
  <c r="Y93" i="2"/>
  <c r="Y100" i="2"/>
  <c r="Y109" i="2"/>
  <c r="Z118" i="2"/>
  <c r="Z121" i="2" s="1"/>
  <c r="BP120" i="2"/>
  <c r="BN131" i="2"/>
  <c r="BP168" i="2"/>
  <c r="BP201" i="2"/>
  <c r="Z230" i="2"/>
  <c r="BN253" i="2"/>
  <c r="Y256" i="2"/>
  <c r="Y277" i="2"/>
  <c r="BN290" i="2"/>
  <c r="BN300" i="2"/>
  <c r="BN310" i="2"/>
  <c r="Y313" i="2"/>
  <c r="BN330" i="2"/>
  <c r="BP345" i="2"/>
  <c r="BP355" i="2"/>
  <c r="Y366" i="2"/>
  <c r="Z390" i="2"/>
  <c r="BP392" i="2"/>
  <c r="Y401" i="2"/>
  <c r="BN413" i="2"/>
  <c r="Z445" i="2"/>
  <c r="BN457" i="2"/>
  <c r="BN467" i="2"/>
  <c r="BP487" i="2"/>
  <c r="BN43" i="2"/>
  <c r="BN76" i="2"/>
  <c r="BP26" i="2"/>
  <c r="Y49" i="2"/>
  <c r="BP61" i="2"/>
  <c r="Z79" i="2"/>
  <c r="BN97" i="2"/>
  <c r="Z141" i="2"/>
  <c r="Z142" i="2" s="1"/>
  <c r="BP158" i="2"/>
  <c r="Z166" i="2"/>
  <c r="Z176" i="2"/>
  <c r="BP191" i="2"/>
  <c r="Z199" i="2"/>
  <c r="Z209" i="2"/>
  <c r="BP211" i="2"/>
  <c r="Z219" i="2"/>
  <c r="Z220" i="2" s="1"/>
  <c r="Y32" i="2"/>
  <c r="Z41" i="2"/>
  <c r="Z84" i="2"/>
  <c r="Z85" i="2" s="1"/>
  <c r="Y172" i="2"/>
  <c r="BP206" i="2"/>
  <c r="Z225" i="2"/>
  <c r="Z245" i="2"/>
  <c r="Z262" i="2"/>
  <c r="Z264" i="2" s="1"/>
  <c r="Z268" i="2"/>
  <c r="BP284" i="2"/>
  <c r="Z293" i="2"/>
  <c r="Z303" i="2"/>
  <c r="Z323" i="2"/>
  <c r="Z326" i="2" s="1"/>
  <c r="BP325" i="2"/>
  <c r="BN336" i="2"/>
  <c r="Y339" i="2"/>
  <c r="Y351" i="2"/>
  <c r="Y406" i="2"/>
  <c r="Z416" i="2"/>
  <c r="Y422" i="2"/>
  <c r="Z432" i="2"/>
  <c r="Z450" i="2"/>
  <c r="Z452" i="2" s="1"/>
  <c r="Z460" i="2"/>
  <c r="Y478" i="2"/>
  <c r="Y493" i="2"/>
  <c r="BN69" i="2"/>
  <c r="BN79" i="2"/>
  <c r="BN118" i="2"/>
  <c r="Y121" i="2"/>
  <c r="BN141" i="2"/>
  <c r="Y159" i="2"/>
  <c r="BN166" i="2"/>
  <c r="BN176" i="2"/>
  <c r="Y192" i="2"/>
  <c r="BN199" i="2"/>
  <c r="BN209" i="2"/>
  <c r="BN219" i="2"/>
  <c r="BN230" i="2"/>
  <c r="Y356" i="2"/>
  <c r="BP413" i="2"/>
  <c r="Y488" i="2"/>
  <c r="O515" i="2"/>
  <c r="Y44" i="2"/>
  <c r="Y101" i="2"/>
  <c r="Y314" i="2"/>
  <c r="BN460" i="2"/>
  <c r="Z475" i="2"/>
  <c r="Z480" i="2"/>
  <c r="Z483" i="2" s="1"/>
  <c r="Y483" i="2"/>
  <c r="Y499" i="2"/>
  <c r="P515" i="2"/>
  <c r="Y71" i="2"/>
  <c r="Y126" i="2"/>
  <c r="Y33" i="2"/>
  <c r="Y132" i="2"/>
  <c r="Z164" i="2"/>
  <c r="Z174" i="2"/>
  <c r="Z197" i="2"/>
  <c r="Z207" i="2"/>
  <c r="BP219" i="2"/>
  <c r="Z228" i="2"/>
  <c r="Y340" i="2"/>
  <c r="Y352" i="2"/>
  <c r="BP390" i="2"/>
  <c r="Z409" i="2"/>
  <c r="Z410" i="2" s="1"/>
  <c r="Z443" i="2"/>
  <c r="Y468" i="2"/>
  <c r="Y494" i="2"/>
  <c r="Q515" i="2"/>
  <c r="BP47" i="2"/>
  <c r="Z77" i="2"/>
  <c r="BN52" i="2"/>
  <c r="Y65" i="2"/>
  <c r="BN111" i="2"/>
  <c r="Y122" i="2"/>
  <c r="Y137" i="2"/>
  <c r="Y160" i="2"/>
  <c r="Y193" i="2"/>
  <c r="Z238" i="2"/>
  <c r="Z239" i="2" s="1"/>
  <c r="BN279" i="2"/>
  <c r="BN346" i="2"/>
  <c r="Y357" i="2"/>
  <c r="BN369" i="2"/>
  <c r="Y372" i="2"/>
  <c r="BN393" i="2"/>
  <c r="BN403" i="2"/>
  <c r="BP432" i="2"/>
  <c r="BN435" i="2"/>
  <c r="Y489" i="2"/>
  <c r="Z502" i="2"/>
  <c r="Z503" i="2" s="1"/>
  <c r="R515" i="2"/>
  <c r="Y80" i="2"/>
  <c r="Y127" i="2"/>
  <c r="BN164" i="2"/>
  <c r="BN174" i="2"/>
  <c r="Y177" i="2"/>
  <c r="BN197" i="2"/>
  <c r="BN207" i="2"/>
  <c r="BN228" i="2"/>
  <c r="Y231" i="2"/>
  <c r="Y272" i="2"/>
  <c r="Y362" i="2"/>
  <c r="BN409" i="2"/>
  <c r="Y446" i="2"/>
  <c r="Z496" i="2"/>
  <c r="Z35" i="2"/>
  <c r="Z36" i="2" s="1"/>
  <c r="Z70" i="2"/>
  <c r="Z344" i="2"/>
  <c r="Z354" i="2"/>
  <c r="Z356" i="2" s="1"/>
  <c r="BP369" i="2"/>
  <c r="Z391" i="2"/>
  <c r="Y417" i="2"/>
  <c r="Z426" i="2"/>
  <c r="Z427" i="2" s="1"/>
  <c r="Z491" i="2"/>
  <c r="Z493" i="2" s="1"/>
  <c r="BN502" i="2"/>
  <c r="T515" i="2"/>
  <c r="Z42" i="2"/>
  <c r="Y58" i="2"/>
  <c r="Y66" i="2"/>
  <c r="Z75" i="2"/>
  <c r="Z80" i="2" s="1"/>
  <c r="Y115" i="2"/>
  <c r="Z124" i="2"/>
  <c r="Z126" i="2" s="1"/>
  <c r="Y138" i="2"/>
  <c r="Z162" i="2"/>
  <c r="Z195" i="2"/>
  <c r="BP207" i="2"/>
  <c r="Z226" i="2"/>
  <c r="Z246" i="2"/>
  <c r="Z269" i="2"/>
  <c r="Z294" i="2"/>
  <c r="Y373" i="2"/>
  <c r="BN496" i="2"/>
  <c r="Y447" i="2"/>
  <c r="BP502" i="2"/>
  <c r="Z112" i="2"/>
  <c r="Z114" i="2" s="1"/>
  <c r="BN124" i="2"/>
  <c r="Z135" i="2"/>
  <c r="BN162" i="2"/>
  <c r="Z170" i="2"/>
  <c r="BN195" i="2"/>
  <c r="Z213" i="2"/>
  <c r="BN226" i="2"/>
  <c r="BN246" i="2"/>
  <c r="BN269" i="2"/>
  <c r="BN294" i="2"/>
  <c r="Z347" i="2"/>
  <c r="Z370" i="2"/>
  <c r="Z372" i="2" s="1"/>
  <c r="Z394" i="2"/>
  <c r="Z404" i="2"/>
  <c r="Z405" i="2" s="1"/>
  <c r="Y410" i="2"/>
  <c r="Z436" i="2"/>
  <c r="BN461" i="2"/>
  <c r="Z476" i="2"/>
  <c r="D515" i="2"/>
  <c r="BP35" i="2"/>
  <c r="BN91" i="2"/>
  <c r="BN130" i="2"/>
  <c r="BN275" i="2"/>
  <c r="BN289" i="2"/>
  <c r="BN299" i="2"/>
  <c r="BN329" i="2"/>
  <c r="Y332" i="2"/>
  <c r="BN364" i="2"/>
  <c r="BP426" i="2"/>
  <c r="BN456" i="2"/>
  <c r="BN473" i="2"/>
  <c r="Y503" i="2"/>
  <c r="Z28" i="2"/>
  <c r="Z32" i="2" s="1"/>
  <c r="BN42" i="2"/>
  <c r="Z53" i="2"/>
  <c r="Z58" i="2" s="1"/>
  <c r="Z63" i="2"/>
  <c r="Z65" i="2" s="1"/>
  <c r="BN75" i="2"/>
  <c r="BN53" i="2"/>
  <c r="BN63" i="2"/>
  <c r="BN112" i="2"/>
  <c r="BN135" i="2"/>
  <c r="Z146" i="2"/>
  <c r="Z147" i="2" s="1"/>
  <c r="BN170" i="2"/>
  <c r="BP195" i="2"/>
  <c r="BN213" i="2"/>
  <c r="BP246" i="2"/>
  <c r="BN347" i="2"/>
  <c r="BN370" i="2"/>
  <c r="BN394" i="2"/>
  <c r="BN404" i="2"/>
  <c r="BN436" i="2"/>
  <c r="BN476" i="2"/>
  <c r="Z497" i="2"/>
  <c r="Z158" i="2"/>
  <c r="Z159" i="2" s="1"/>
  <c r="Z392" i="2"/>
  <c r="Y504" i="2"/>
  <c r="Z137" i="2" l="1"/>
  <c r="Z256" i="2"/>
  <c r="Z319" i="2"/>
  <c r="Z153" i="2"/>
  <c r="Z171" i="2"/>
  <c r="Z231" i="2"/>
  <c r="Z71" i="2"/>
  <c r="Z468" i="2"/>
  <c r="Z132" i="2"/>
  <c r="Z339" i="2"/>
  <c r="Z361" i="2"/>
  <c r="Y507" i="2"/>
  <c r="Z305" i="2"/>
  <c r="Y506" i="2"/>
  <c r="Y508" i="2" s="1"/>
  <c r="Y505" i="2"/>
  <c r="Z498" i="2"/>
  <c r="Z215" i="2"/>
  <c r="Z477" i="2"/>
  <c r="Y509" i="2"/>
  <c r="Z271" i="2"/>
  <c r="Z247" i="2"/>
  <c r="Z400" i="2"/>
  <c r="Z462" i="2"/>
  <c r="Z313" i="2"/>
  <c r="Z295" i="2"/>
  <c r="Z177" i="2"/>
  <c r="Z446" i="2"/>
  <c r="Z417" i="2"/>
  <c r="Z44" i="2"/>
  <c r="Z351" i="2"/>
  <c r="Z203" i="2"/>
  <c r="Z510" i="2" l="1"/>
</calcChain>
</file>

<file path=xl/sharedStrings.xml><?xml version="1.0" encoding="utf-8"?>
<sst xmlns="http://schemas.openxmlformats.org/spreadsheetml/2006/main" count="3747" uniqueCount="817">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</sst>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7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topLeftCell="A351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82" t="s">
        <v>26</v>
      </c>
      <c r="E1" s="882"/>
      <c r="F1" s="882"/>
      <c r="G1" s="14" t="s">
        <v>66</v>
      </c>
      <c r="H1" s="882" t="s">
        <v>46</v>
      </c>
      <c r="I1" s="882"/>
      <c r="J1" s="882"/>
      <c r="K1" s="882"/>
      <c r="L1" s="882"/>
      <c r="M1" s="882"/>
      <c r="N1" s="882"/>
      <c r="O1" s="882"/>
      <c r="P1" s="882"/>
      <c r="Q1" s="882"/>
      <c r="R1" s="883" t="s">
        <v>67</v>
      </c>
      <c r="S1" s="884"/>
      <c r="T1" s="8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5"/>
      <c r="R2" s="885"/>
      <c r="S2" s="885"/>
      <c r="T2" s="885"/>
      <c r="U2" s="885"/>
      <c r="V2" s="885"/>
      <c r="W2" s="8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5"/>
      <c r="Q3" s="885"/>
      <c r="R3" s="885"/>
      <c r="S3" s="885"/>
      <c r="T3" s="885"/>
      <c r="U3" s="885"/>
      <c r="V3" s="885"/>
      <c r="W3" s="8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64" t="s">
        <v>8</v>
      </c>
      <c r="B5" s="864"/>
      <c r="C5" s="864"/>
      <c r="D5" s="886"/>
      <c r="E5" s="886"/>
      <c r="F5" s="887" t="s">
        <v>14</v>
      </c>
      <c r="G5" s="887"/>
      <c r="H5" s="886"/>
      <c r="I5" s="886"/>
      <c r="J5" s="886"/>
      <c r="K5" s="886"/>
      <c r="L5" s="886"/>
      <c r="M5" s="886"/>
      <c r="N5" s="72"/>
      <c r="P5" s="27" t="s">
        <v>4</v>
      </c>
      <c r="Q5" s="888"/>
      <c r="R5" s="888"/>
      <c r="T5" s="889" t="s">
        <v>3</v>
      </c>
      <c r="U5" s="890"/>
      <c r="V5" s="891" t="s">
        <v>788</v>
      </c>
      <c r="W5" s="892"/>
      <c r="AB5" s="59"/>
      <c r="AC5" s="59"/>
      <c r="AD5" s="59"/>
      <c r="AE5" s="59"/>
    </row>
    <row r="6" spans="1:32" s="17" customFormat="1" ht="24" customHeight="1" x14ac:dyDescent="0.2">
      <c r="A6" s="864" t="s">
        <v>1</v>
      </c>
      <c r="B6" s="864"/>
      <c r="C6" s="864"/>
      <c r="D6" s="865" t="s">
        <v>799</v>
      </c>
      <c r="E6" s="865"/>
      <c r="F6" s="865"/>
      <c r="G6" s="865"/>
      <c r="H6" s="865"/>
      <c r="I6" s="865"/>
      <c r="J6" s="865"/>
      <c r="K6" s="865"/>
      <c r="L6" s="865"/>
      <c r="M6" s="865"/>
      <c r="N6" s="73"/>
      <c r="P6" s="27" t="s">
        <v>27</v>
      </c>
      <c r="Q6" s="866" t="str">
        <f>IF(Q5=0," ",CHOOSE(WEEKDAY(Q5,2),"Понедельник","Вторник","Среда","Четверг","Пятница","Суббота","Воскресенье"))</f>
        <v xml:space="preserve"> </v>
      </c>
      <c r="R6" s="866"/>
      <c r="T6" s="867" t="s">
        <v>5</v>
      </c>
      <c r="U6" s="868"/>
      <c r="V6" s="869" t="s">
        <v>69</v>
      </c>
      <c r="W6" s="87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75" t="str">
        <f>IFERROR(VLOOKUP(DeliveryAddress,Table,3,0),1)</f>
        <v>4</v>
      </c>
      <c r="E7" s="876"/>
      <c r="F7" s="876"/>
      <c r="G7" s="876"/>
      <c r="H7" s="876"/>
      <c r="I7" s="876"/>
      <c r="J7" s="876"/>
      <c r="K7" s="876"/>
      <c r="L7" s="876"/>
      <c r="M7" s="877"/>
      <c r="N7" s="74"/>
      <c r="P7" s="29"/>
      <c r="Q7" s="48"/>
      <c r="R7" s="48"/>
      <c r="T7" s="867"/>
      <c r="U7" s="868"/>
      <c r="V7" s="871"/>
      <c r="W7" s="872"/>
      <c r="AB7" s="59"/>
      <c r="AC7" s="59"/>
      <c r="AD7" s="59"/>
      <c r="AE7" s="59"/>
    </row>
    <row r="8" spans="1:32" s="17" customFormat="1" ht="25.5" customHeight="1" x14ac:dyDescent="0.2">
      <c r="A8" s="878" t="s">
        <v>57</v>
      </c>
      <c r="B8" s="878"/>
      <c r="C8" s="878"/>
      <c r="D8" s="879"/>
      <c r="E8" s="879"/>
      <c r="F8" s="879"/>
      <c r="G8" s="879"/>
      <c r="H8" s="879"/>
      <c r="I8" s="879"/>
      <c r="J8" s="879"/>
      <c r="K8" s="879"/>
      <c r="L8" s="879"/>
      <c r="M8" s="879"/>
      <c r="N8" s="75"/>
      <c r="P8" s="27" t="s">
        <v>11</v>
      </c>
      <c r="Q8" s="862"/>
      <c r="R8" s="862"/>
      <c r="T8" s="867"/>
      <c r="U8" s="868"/>
      <c r="V8" s="871"/>
      <c r="W8" s="872"/>
      <c r="AB8" s="59"/>
      <c r="AC8" s="59"/>
      <c r="AD8" s="59"/>
      <c r="AE8" s="59"/>
    </row>
    <row r="9" spans="1:32" s="17" customFormat="1" ht="39.950000000000003" customHeight="1" x14ac:dyDescent="0.2">
      <c r="A9" s="8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4"/>
      <c r="C9" s="854"/>
      <c r="D9" s="855" t="s">
        <v>45</v>
      </c>
      <c r="E9" s="856"/>
      <c r="F9" s="8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4"/>
      <c r="H9" s="880" t="str">
        <f>IF(AND($A$9="Тип доверенности/получателя при получении в адресе перегруза:",$D$9="Разовая доверенность"),"Введите ФИО","")</f>
        <v/>
      </c>
      <c r="I9" s="880"/>
      <c r="J9" s="8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0"/>
      <c r="L9" s="880"/>
      <c r="M9" s="880"/>
      <c r="N9" s="70"/>
      <c r="P9" s="31" t="s">
        <v>15</v>
      </c>
      <c r="Q9" s="881">
        <v>45895</v>
      </c>
      <c r="R9" s="881"/>
      <c r="T9" s="867"/>
      <c r="U9" s="868"/>
      <c r="V9" s="873"/>
      <c r="W9" s="87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4"/>
      <c r="C10" s="854"/>
      <c r="D10" s="855"/>
      <c r="E10" s="856"/>
      <c r="F10" s="8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4"/>
      <c r="H10" s="857" t="str">
        <f>IFERROR(VLOOKUP($D$10,Proxy,2,FALSE),"")</f>
        <v/>
      </c>
      <c r="I10" s="857"/>
      <c r="J10" s="857"/>
      <c r="K10" s="857"/>
      <c r="L10" s="857"/>
      <c r="M10" s="857"/>
      <c r="N10" s="71"/>
      <c r="P10" s="31" t="s">
        <v>32</v>
      </c>
      <c r="Q10" s="858">
        <v>0.54166666666666663</v>
      </c>
      <c r="R10" s="858"/>
      <c r="U10" s="29" t="s">
        <v>12</v>
      </c>
      <c r="V10" s="859" t="s">
        <v>70</v>
      </c>
      <c r="W10" s="86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1"/>
      <c r="R11" s="861"/>
      <c r="U11" s="29" t="s">
        <v>28</v>
      </c>
      <c r="V11" s="840" t="s">
        <v>54</v>
      </c>
      <c r="W11" s="84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9" t="s">
        <v>71</v>
      </c>
      <c r="B12" s="839"/>
      <c r="C12" s="839"/>
      <c r="D12" s="839"/>
      <c r="E12" s="839"/>
      <c r="F12" s="839"/>
      <c r="G12" s="839"/>
      <c r="H12" s="839"/>
      <c r="I12" s="839"/>
      <c r="J12" s="839"/>
      <c r="K12" s="839"/>
      <c r="L12" s="839"/>
      <c r="M12" s="839"/>
      <c r="N12" s="76"/>
      <c r="P12" s="27" t="s">
        <v>30</v>
      </c>
      <c r="Q12" s="862"/>
      <c r="R12" s="862"/>
      <c r="S12" s="28"/>
      <c r="T12"/>
      <c r="U12" s="29" t="s">
        <v>45</v>
      </c>
      <c r="V12" s="863"/>
      <c r="W12" s="863"/>
      <c r="X12"/>
      <c r="AB12" s="59"/>
      <c r="AC12" s="59"/>
      <c r="AD12" s="59"/>
      <c r="AE12" s="59"/>
    </row>
    <row r="13" spans="1:32" s="17" customFormat="1" ht="23.25" customHeight="1" x14ac:dyDescent="0.2">
      <c r="A13" s="839" t="s">
        <v>72</v>
      </c>
      <c r="B13" s="839"/>
      <c r="C13" s="839"/>
      <c r="D13" s="839"/>
      <c r="E13" s="839"/>
      <c r="F13" s="839"/>
      <c r="G13" s="839"/>
      <c r="H13" s="839"/>
      <c r="I13" s="839"/>
      <c r="J13" s="839"/>
      <c r="K13" s="839"/>
      <c r="L13" s="839"/>
      <c r="M13" s="839"/>
      <c r="N13" s="76"/>
      <c r="O13" s="31"/>
      <c r="P13" s="31" t="s">
        <v>31</v>
      </c>
      <c r="Q13" s="840"/>
      <c r="R13" s="84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9" t="s">
        <v>73</v>
      </c>
      <c r="B14" s="839"/>
      <c r="C14" s="839"/>
      <c r="D14" s="839"/>
      <c r="E14" s="839"/>
      <c r="F14" s="839"/>
      <c r="G14" s="839"/>
      <c r="H14" s="839"/>
      <c r="I14" s="839"/>
      <c r="J14" s="839"/>
      <c r="K14" s="839"/>
      <c r="L14" s="839"/>
      <c r="M14" s="83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1" t="s">
        <v>74</v>
      </c>
      <c r="B15" s="841"/>
      <c r="C15" s="841"/>
      <c r="D15" s="841"/>
      <c r="E15" s="841"/>
      <c r="F15" s="841"/>
      <c r="G15" s="841"/>
      <c r="H15" s="841"/>
      <c r="I15" s="841"/>
      <c r="J15" s="841"/>
      <c r="K15" s="841"/>
      <c r="L15" s="841"/>
      <c r="M15" s="841"/>
      <c r="N15" s="77"/>
      <c r="O15"/>
      <c r="P15" s="842" t="s">
        <v>60</v>
      </c>
      <c r="Q15" s="842"/>
      <c r="R15" s="842"/>
      <c r="S15" s="842"/>
      <c r="T15" s="84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3"/>
      <c r="Q16" s="843"/>
      <c r="R16" s="843"/>
      <c r="S16" s="843"/>
      <c r="T16" s="8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5" t="s">
        <v>58</v>
      </c>
      <c r="B17" s="825" t="s">
        <v>48</v>
      </c>
      <c r="C17" s="846" t="s">
        <v>47</v>
      </c>
      <c r="D17" s="848" t="s">
        <v>49</v>
      </c>
      <c r="E17" s="849"/>
      <c r="F17" s="825" t="s">
        <v>21</v>
      </c>
      <c r="G17" s="825" t="s">
        <v>24</v>
      </c>
      <c r="H17" s="825" t="s">
        <v>22</v>
      </c>
      <c r="I17" s="825" t="s">
        <v>23</v>
      </c>
      <c r="J17" s="825" t="s">
        <v>16</v>
      </c>
      <c r="K17" s="825" t="s">
        <v>65</v>
      </c>
      <c r="L17" s="825" t="s">
        <v>63</v>
      </c>
      <c r="M17" s="825" t="s">
        <v>2</v>
      </c>
      <c r="N17" s="825" t="s">
        <v>62</v>
      </c>
      <c r="O17" s="825" t="s">
        <v>25</v>
      </c>
      <c r="P17" s="848" t="s">
        <v>17</v>
      </c>
      <c r="Q17" s="852"/>
      <c r="R17" s="852"/>
      <c r="S17" s="852"/>
      <c r="T17" s="849"/>
      <c r="U17" s="844" t="s">
        <v>55</v>
      </c>
      <c r="V17" s="845"/>
      <c r="W17" s="825" t="s">
        <v>6</v>
      </c>
      <c r="X17" s="825" t="s">
        <v>41</v>
      </c>
      <c r="Y17" s="827" t="s">
        <v>53</v>
      </c>
      <c r="Z17" s="829" t="s">
        <v>18</v>
      </c>
      <c r="AA17" s="831" t="s">
        <v>59</v>
      </c>
      <c r="AB17" s="831" t="s">
        <v>19</v>
      </c>
      <c r="AC17" s="831" t="s">
        <v>64</v>
      </c>
      <c r="AD17" s="833" t="s">
        <v>56</v>
      </c>
      <c r="AE17" s="834"/>
      <c r="AF17" s="835"/>
      <c r="AG17" s="82"/>
      <c r="BD17" s="81" t="s">
        <v>61</v>
      </c>
    </row>
    <row r="18" spans="1:68" ht="14.25" customHeight="1" x14ac:dyDescent="0.2">
      <c r="A18" s="826"/>
      <c r="B18" s="826"/>
      <c r="C18" s="847"/>
      <c r="D18" s="850"/>
      <c r="E18" s="85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50"/>
      <c r="Q18" s="853"/>
      <c r="R18" s="853"/>
      <c r="S18" s="853"/>
      <c r="T18" s="851"/>
      <c r="U18" s="83" t="s">
        <v>44</v>
      </c>
      <c r="V18" s="83" t="s">
        <v>43</v>
      </c>
      <c r="W18" s="826"/>
      <c r="X18" s="826"/>
      <c r="Y18" s="828"/>
      <c r="Z18" s="830"/>
      <c r="AA18" s="832"/>
      <c r="AB18" s="832"/>
      <c r="AC18" s="832"/>
      <c r="AD18" s="836"/>
      <c r="AE18" s="837"/>
      <c r="AF18" s="838"/>
      <c r="AG18" s="82"/>
      <c r="BD18" s="81"/>
    </row>
    <row r="19" spans="1:68" ht="27.75" hidden="1" customHeight="1" x14ac:dyDescent="0.2">
      <c r="A19" s="595" t="s">
        <v>75</v>
      </c>
      <c r="B19" s="595"/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5"/>
      <c r="P19" s="595"/>
      <c r="Q19" s="595"/>
      <c r="R19" s="595"/>
      <c r="S19" s="595"/>
      <c r="T19" s="595"/>
      <c r="U19" s="595"/>
      <c r="V19" s="595"/>
      <c r="W19" s="595"/>
      <c r="X19" s="595"/>
      <c r="Y19" s="595"/>
      <c r="Z19" s="595"/>
      <c r="AA19" s="54"/>
      <c r="AB19" s="54"/>
      <c r="AC19" s="54"/>
    </row>
    <row r="20" spans="1:68" ht="16.5" hidden="1" customHeight="1" x14ac:dyDescent="0.25">
      <c r="A20" s="586" t="s">
        <v>75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65"/>
      <c r="AB20" s="65"/>
      <c r="AC20" s="79"/>
    </row>
    <row r="21" spans="1:68" ht="14.25" hidden="1" customHeight="1" x14ac:dyDescent="0.25">
      <c r="A21" s="570" t="s">
        <v>76</v>
      </c>
      <c r="B21" s="570"/>
      <c r="C21" s="570"/>
      <c r="D21" s="570"/>
      <c r="E21" s="570"/>
      <c r="F21" s="570"/>
      <c r="G21" s="570"/>
      <c r="H21" s="570"/>
      <c r="I21" s="570"/>
      <c r="J21" s="570"/>
      <c r="K21" s="570"/>
      <c r="L21" s="570"/>
      <c r="M21" s="570"/>
      <c r="N21" s="570"/>
      <c r="O21" s="570"/>
      <c r="P21" s="570"/>
      <c r="Q21" s="570"/>
      <c r="R21" s="570"/>
      <c r="S21" s="570"/>
      <c r="T21" s="570"/>
      <c r="U21" s="570"/>
      <c r="V21" s="570"/>
      <c r="W21" s="570"/>
      <c r="X21" s="570"/>
      <c r="Y21" s="570"/>
      <c r="Z21" s="570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4301031278</v>
      </c>
      <c r="D22" s="571">
        <v>4680115886643</v>
      </c>
      <c r="E22" s="57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823" t="s">
        <v>79</v>
      </c>
      <c r="Q22" s="573"/>
      <c r="R22" s="573"/>
      <c r="S22" s="573"/>
      <c r="T22" s="57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78"/>
      <c r="B23" s="578"/>
      <c r="C23" s="578"/>
      <c r="D23" s="578"/>
      <c r="E23" s="578"/>
      <c r="F23" s="578"/>
      <c r="G23" s="578"/>
      <c r="H23" s="578"/>
      <c r="I23" s="578"/>
      <c r="J23" s="578"/>
      <c r="K23" s="578"/>
      <c r="L23" s="578"/>
      <c r="M23" s="578"/>
      <c r="N23" s="578"/>
      <c r="O23" s="579"/>
      <c r="P23" s="575" t="s">
        <v>40</v>
      </c>
      <c r="Q23" s="576"/>
      <c r="R23" s="576"/>
      <c r="S23" s="576"/>
      <c r="T23" s="576"/>
      <c r="U23" s="576"/>
      <c r="V23" s="57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78"/>
      <c r="B24" s="578"/>
      <c r="C24" s="578"/>
      <c r="D24" s="578"/>
      <c r="E24" s="578"/>
      <c r="F24" s="578"/>
      <c r="G24" s="578"/>
      <c r="H24" s="578"/>
      <c r="I24" s="578"/>
      <c r="J24" s="578"/>
      <c r="K24" s="578"/>
      <c r="L24" s="578"/>
      <c r="M24" s="578"/>
      <c r="N24" s="578"/>
      <c r="O24" s="579"/>
      <c r="P24" s="575" t="s">
        <v>40</v>
      </c>
      <c r="Q24" s="576"/>
      <c r="R24" s="576"/>
      <c r="S24" s="576"/>
      <c r="T24" s="576"/>
      <c r="U24" s="576"/>
      <c r="V24" s="57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70" t="s">
        <v>83</v>
      </c>
      <c r="B25" s="570"/>
      <c r="C25" s="570"/>
      <c r="D25" s="570"/>
      <c r="E25" s="570"/>
      <c r="F25" s="570"/>
      <c r="G25" s="570"/>
      <c r="H25" s="570"/>
      <c r="I25" s="570"/>
      <c r="J25" s="570"/>
      <c r="K25" s="570"/>
      <c r="L25" s="570"/>
      <c r="M25" s="570"/>
      <c r="N25" s="570"/>
      <c r="O25" s="570"/>
      <c r="P25" s="570"/>
      <c r="Q25" s="570"/>
      <c r="R25" s="570"/>
      <c r="S25" s="570"/>
      <c r="T25" s="570"/>
      <c r="U25" s="570"/>
      <c r="V25" s="570"/>
      <c r="W25" s="570"/>
      <c r="X25" s="570"/>
      <c r="Y25" s="570"/>
      <c r="Z25" s="570"/>
      <c r="AA25" s="66"/>
      <c r="AB25" s="66"/>
      <c r="AC25" s="80"/>
    </row>
    <row r="26" spans="1:68" ht="27" hidden="1" customHeight="1" x14ac:dyDescent="0.25">
      <c r="A26" s="63" t="s">
        <v>84</v>
      </c>
      <c r="B26" s="63" t="s">
        <v>85</v>
      </c>
      <c r="C26" s="36">
        <v>4301051866</v>
      </c>
      <c r="D26" s="571">
        <v>4680115885912</v>
      </c>
      <c r="E26" s="57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89</v>
      </c>
      <c r="B27" s="63" t="s">
        <v>90</v>
      </c>
      <c r="C27" s="36">
        <v>4301051556</v>
      </c>
      <c r="D27" s="571">
        <v>4607091388237</v>
      </c>
      <c r="E27" s="57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91</v>
      </c>
      <c r="B28" s="63" t="s">
        <v>92</v>
      </c>
      <c r="C28" s="36">
        <v>4301051907</v>
      </c>
      <c r="D28" s="571">
        <v>4680115886230</v>
      </c>
      <c r="E28" s="57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8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94</v>
      </c>
      <c r="B29" s="63" t="s">
        <v>95</v>
      </c>
      <c r="C29" s="36">
        <v>4301051909</v>
      </c>
      <c r="D29" s="571">
        <v>4680115886247</v>
      </c>
      <c r="E29" s="57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8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97</v>
      </c>
      <c r="B30" s="63" t="s">
        <v>98</v>
      </c>
      <c r="C30" s="36">
        <v>4301051861</v>
      </c>
      <c r="D30" s="571">
        <v>4680115885905</v>
      </c>
      <c r="E30" s="57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100</v>
      </c>
      <c r="B31" s="63" t="s">
        <v>101</v>
      </c>
      <c r="C31" s="36">
        <v>4301051595</v>
      </c>
      <c r="D31" s="571">
        <v>4607091388244</v>
      </c>
      <c r="E31" s="57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78"/>
      <c r="B32" s="578"/>
      <c r="C32" s="578"/>
      <c r="D32" s="578"/>
      <c r="E32" s="578"/>
      <c r="F32" s="578"/>
      <c r="G32" s="578"/>
      <c r="H32" s="578"/>
      <c r="I32" s="578"/>
      <c r="J32" s="578"/>
      <c r="K32" s="578"/>
      <c r="L32" s="578"/>
      <c r="M32" s="578"/>
      <c r="N32" s="578"/>
      <c r="O32" s="579"/>
      <c r="P32" s="575" t="s">
        <v>40</v>
      </c>
      <c r="Q32" s="576"/>
      <c r="R32" s="576"/>
      <c r="S32" s="576"/>
      <c r="T32" s="576"/>
      <c r="U32" s="576"/>
      <c r="V32" s="57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78"/>
      <c r="B33" s="578"/>
      <c r="C33" s="578"/>
      <c r="D33" s="578"/>
      <c r="E33" s="578"/>
      <c r="F33" s="578"/>
      <c r="G33" s="578"/>
      <c r="H33" s="578"/>
      <c r="I33" s="578"/>
      <c r="J33" s="578"/>
      <c r="K33" s="578"/>
      <c r="L33" s="578"/>
      <c r="M33" s="578"/>
      <c r="N33" s="578"/>
      <c r="O33" s="579"/>
      <c r="P33" s="575" t="s">
        <v>40</v>
      </c>
      <c r="Q33" s="576"/>
      <c r="R33" s="576"/>
      <c r="S33" s="576"/>
      <c r="T33" s="576"/>
      <c r="U33" s="576"/>
      <c r="V33" s="57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70" t="s">
        <v>104</v>
      </c>
      <c r="B34" s="570"/>
      <c r="C34" s="570"/>
      <c r="D34" s="570"/>
      <c r="E34" s="570"/>
      <c r="F34" s="570"/>
      <c r="G34" s="570"/>
      <c r="H34" s="570"/>
      <c r="I34" s="570"/>
      <c r="J34" s="570"/>
      <c r="K34" s="570"/>
      <c r="L34" s="570"/>
      <c r="M34" s="570"/>
      <c r="N34" s="570"/>
      <c r="O34" s="570"/>
      <c r="P34" s="570"/>
      <c r="Q34" s="570"/>
      <c r="R34" s="570"/>
      <c r="S34" s="570"/>
      <c r="T34" s="570"/>
      <c r="U34" s="570"/>
      <c r="V34" s="570"/>
      <c r="W34" s="570"/>
      <c r="X34" s="570"/>
      <c r="Y34" s="570"/>
      <c r="Z34" s="570"/>
      <c r="AA34" s="66"/>
      <c r="AB34" s="66"/>
      <c r="AC34" s="80"/>
    </row>
    <row r="35" spans="1:68" ht="27" hidden="1" customHeight="1" x14ac:dyDescent="0.25">
      <c r="A35" s="63" t="s">
        <v>105</v>
      </c>
      <c r="B35" s="63" t="s">
        <v>106</v>
      </c>
      <c r="C35" s="36">
        <v>4301032013</v>
      </c>
      <c r="D35" s="571">
        <v>4607091388503</v>
      </c>
      <c r="E35" s="57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8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78"/>
      <c r="B36" s="578"/>
      <c r="C36" s="578"/>
      <c r="D36" s="578"/>
      <c r="E36" s="578"/>
      <c r="F36" s="578"/>
      <c r="G36" s="578"/>
      <c r="H36" s="578"/>
      <c r="I36" s="578"/>
      <c r="J36" s="578"/>
      <c r="K36" s="578"/>
      <c r="L36" s="578"/>
      <c r="M36" s="578"/>
      <c r="N36" s="578"/>
      <c r="O36" s="579"/>
      <c r="P36" s="575" t="s">
        <v>40</v>
      </c>
      <c r="Q36" s="576"/>
      <c r="R36" s="576"/>
      <c r="S36" s="576"/>
      <c r="T36" s="576"/>
      <c r="U36" s="576"/>
      <c r="V36" s="57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78"/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9"/>
      <c r="P37" s="575" t="s">
        <v>40</v>
      </c>
      <c r="Q37" s="576"/>
      <c r="R37" s="576"/>
      <c r="S37" s="576"/>
      <c r="T37" s="576"/>
      <c r="U37" s="576"/>
      <c r="V37" s="57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95" t="s">
        <v>110</v>
      </c>
      <c r="B38" s="595"/>
      <c r="C38" s="595"/>
      <c r="D38" s="595"/>
      <c r="E38" s="595"/>
      <c r="F38" s="595"/>
      <c r="G38" s="595"/>
      <c r="H38" s="595"/>
      <c r="I38" s="595"/>
      <c r="J38" s="595"/>
      <c r="K38" s="595"/>
      <c r="L38" s="595"/>
      <c r="M38" s="595"/>
      <c r="N38" s="595"/>
      <c r="O38" s="595"/>
      <c r="P38" s="595"/>
      <c r="Q38" s="595"/>
      <c r="R38" s="595"/>
      <c r="S38" s="595"/>
      <c r="T38" s="595"/>
      <c r="U38" s="595"/>
      <c r="V38" s="595"/>
      <c r="W38" s="595"/>
      <c r="X38" s="595"/>
      <c r="Y38" s="595"/>
      <c r="Z38" s="595"/>
      <c r="AA38" s="54"/>
      <c r="AB38" s="54"/>
      <c r="AC38" s="54"/>
    </row>
    <row r="39" spans="1:68" ht="16.5" hidden="1" customHeight="1" x14ac:dyDescent="0.25">
      <c r="A39" s="586" t="s">
        <v>111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65"/>
      <c r="AB39" s="65"/>
      <c r="AC39" s="79"/>
    </row>
    <row r="40" spans="1:68" ht="14.25" hidden="1" customHeight="1" x14ac:dyDescent="0.25">
      <c r="A40" s="570" t="s">
        <v>112</v>
      </c>
      <c r="B40" s="570"/>
      <c r="C40" s="570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570"/>
      <c r="U40" s="570"/>
      <c r="V40" s="570"/>
      <c r="W40" s="570"/>
      <c r="X40" s="570"/>
      <c r="Y40" s="570"/>
      <c r="Z40" s="570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571">
        <v>4607091385670</v>
      </c>
      <c r="E41" s="57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9" t="s">
        <v>45</v>
      </c>
      <c r="V41" s="39" t="s">
        <v>45</v>
      </c>
      <c r="W41" s="40" t="s">
        <v>0</v>
      </c>
      <c r="X41" s="58">
        <v>86.4</v>
      </c>
      <c r="Y41" s="55">
        <f>IFERROR(IF(X41="",0,CEILING((X41/$H41),1)*$H41),"")</f>
        <v>86.4</v>
      </c>
      <c r="Z41" s="41">
        <f>IFERROR(IF(Y41=0,"",ROUNDUP(Y41/H41,0)*0.01898),"")</f>
        <v>0.15184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89.88</v>
      </c>
      <c r="BN41" s="78">
        <f>IFERROR(Y41*I41/H41,"0")</f>
        <v>89.88</v>
      </c>
      <c r="BO41" s="78">
        <f>IFERROR(1/J41*(X41/H41),"0")</f>
        <v>0.125</v>
      </c>
      <c r="BP41" s="78">
        <f>IFERROR(1/J41*(Y41/H41),"0")</f>
        <v>0.125</v>
      </c>
    </row>
    <row r="42" spans="1:68" ht="27" hidden="1" customHeight="1" x14ac:dyDescent="0.25">
      <c r="A42" s="63" t="s">
        <v>118</v>
      </c>
      <c r="B42" s="63" t="s">
        <v>119</v>
      </c>
      <c r="C42" s="36">
        <v>4301011382</v>
      </c>
      <c r="D42" s="571">
        <v>4607091385687</v>
      </c>
      <c r="E42" s="57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8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121</v>
      </c>
      <c r="B43" s="63" t="s">
        <v>122</v>
      </c>
      <c r="C43" s="36">
        <v>4301011565</v>
      </c>
      <c r="D43" s="571">
        <v>4680115882539</v>
      </c>
      <c r="E43" s="57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8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8"/>
      <c r="B44" s="578"/>
      <c r="C44" s="578"/>
      <c r="D44" s="578"/>
      <c r="E44" s="578"/>
      <c r="F44" s="578"/>
      <c r="G44" s="578"/>
      <c r="H44" s="578"/>
      <c r="I44" s="578"/>
      <c r="J44" s="578"/>
      <c r="K44" s="578"/>
      <c r="L44" s="578"/>
      <c r="M44" s="578"/>
      <c r="N44" s="578"/>
      <c r="O44" s="579"/>
      <c r="P44" s="575" t="s">
        <v>40</v>
      </c>
      <c r="Q44" s="576"/>
      <c r="R44" s="576"/>
      <c r="S44" s="576"/>
      <c r="T44" s="576"/>
      <c r="U44" s="576"/>
      <c r="V44" s="577"/>
      <c r="W44" s="42" t="s">
        <v>39</v>
      </c>
      <c r="X44" s="43">
        <f>IFERROR(X41/H41,"0")+IFERROR(X42/H42,"0")+IFERROR(X43/H43,"0")</f>
        <v>8</v>
      </c>
      <c r="Y44" s="43">
        <f>IFERROR(Y41/H41,"0")+IFERROR(Y42/H42,"0")+IFERROR(Y43/H43,"0")</f>
        <v>8</v>
      </c>
      <c r="Z44" s="43">
        <f>IFERROR(IF(Z41="",0,Z41),"0")+IFERROR(IF(Z42="",0,Z42),"0")+IFERROR(IF(Z43="",0,Z43),"0")</f>
        <v>0.15184</v>
      </c>
      <c r="AA44" s="67"/>
      <c r="AB44" s="67"/>
      <c r="AC44" s="67"/>
    </row>
    <row r="45" spans="1:68" x14ac:dyDescent="0.2">
      <c r="A45" s="578"/>
      <c r="B45" s="578"/>
      <c r="C45" s="578"/>
      <c r="D45" s="578"/>
      <c r="E45" s="578"/>
      <c r="F45" s="578"/>
      <c r="G45" s="578"/>
      <c r="H45" s="578"/>
      <c r="I45" s="578"/>
      <c r="J45" s="578"/>
      <c r="K45" s="578"/>
      <c r="L45" s="578"/>
      <c r="M45" s="578"/>
      <c r="N45" s="578"/>
      <c r="O45" s="579"/>
      <c r="P45" s="575" t="s">
        <v>40</v>
      </c>
      <c r="Q45" s="576"/>
      <c r="R45" s="576"/>
      <c r="S45" s="576"/>
      <c r="T45" s="576"/>
      <c r="U45" s="576"/>
      <c r="V45" s="577"/>
      <c r="W45" s="42" t="s">
        <v>0</v>
      </c>
      <c r="X45" s="43">
        <f>IFERROR(SUM(X41:X43),"0")</f>
        <v>86.4</v>
      </c>
      <c r="Y45" s="43">
        <f>IFERROR(SUM(Y41:Y43),"0")</f>
        <v>86.4</v>
      </c>
      <c r="Z45" s="42"/>
      <c r="AA45" s="67"/>
      <c r="AB45" s="67"/>
      <c r="AC45" s="67"/>
    </row>
    <row r="46" spans="1:68" ht="14.25" hidden="1" customHeight="1" x14ac:dyDescent="0.25">
      <c r="A46" s="570" t="s">
        <v>83</v>
      </c>
      <c r="B46" s="570"/>
      <c r="C46" s="570"/>
      <c r="D46" s="570"/>
      <c r="E46" s="570"/>
      <c r="F46" s="570"/>
      <c r="G46" s="570"/>
      <c r="H46" s="570"/>
      <c r="I46" s="570"/>
      <c r="J46" s="570"/>
      <c r="K46" s="570"/>
      <c r="L46" s="570"/>
      <c r="M46" s="570"/>
      <c r="N46" s="570"/>
      <c r="O46" s="570"/>
      <c r="P46" s="570"/>
      <c r="Q46" s="570"/>
      <c r="R46" s="570"/>
      <c r="S46" s="570"/>
      <c r="T46" s="570"/>
      <c r="U46" s="570"/>
      <c r="V46" s="570"/>
      <c r="W46" s="570"/>
      <c r="X46" s="570"/>
      <c r="Y46" s="570"/>
      <c r="Z46" s="570"/>
      <c r="AA46" s="66"/>
      <c r="AB46" s="66"/>
      <c r="AC46" s="80"/>
    </row>
    <row r="47" spans="1:68" ht="16.5" hidden="1" customHeight="1" x14ac:dyDescent="0.25">
      <c r="A47" s="63" t="s">
        <v>123</v>
      </c>
      <c r="B47" s="63" t="s">
        <v>124</v>
      </c>
      <c r="C47" s="36">
        <v>4301051820</v>
      </c>
      <c r="D47" s="571">
        <v>4680115884915</v>
      </c>
      <c r="E47" s="57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8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78"/>
      <c r="B48" s="578"/>
      <c r="C48" s="578"/>
      <c r="D48" s="578"/>
      <c r="E48" s="578"/>
      <c r="F48" s="578"/>
      <c r="G48" s="578"/>
      <c r="H48" s="578"/>
      <c r="I48" s="578"/>
      <c r="J48" s="578"/>
      <c r="K48" s="578"/>
      <c r="L48" s="578"/>
      <c r="M48" s="578"/>
      <c r="N48" s="578"/>
      <c r="O48" s="579"/>
      <c r="P48" s="575" t="s">
        <v>40</v>
      </c>
      <c r="Q48" s="576"/>
      <c r="R48" s="576"/>
      <c r="S48" s="576"/>
      <c r="T48" s="576"/>
      <c r="U48" s="576"/>
      <c r="V48" s="57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78"/>
      <c r="B49" s="578"/>
      <c r="C49" s="578"/>
      <c r="D49" s="578"/>
      <c r="E49" s="578"/>
      <c r="F49" s="578"/>
      <c r="G49" s="578"/>
      <c r="H49" s="578"/>
      <c r="I49" s="578"/>
      <c r="J49" s="578"/>
      <c r="K49" s="578"/>
      <c r="L49" s="578"/>
      <c r="M49" s="578"/>
      <c r="N49" s="578"/>
      <c r="O49" s="579"/>
      <c r="P49" s="575" t="s">
        <v>40</v>
      </c>
      <c r="Q49" s="576"/>
      <c r="R49" s="576"/>
      <c r="S49" s="576"/>
      <c r="T49" s="576"/>
      <c r="U49" s="576"/>
      <c r="V49" s="57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86" t="s">
        <v>126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65"/>
      <c r="AB50" s="65"/>
      <c r="AC50" s="79"/>
    </row>
    <row r="51" spans="1:68" ht="14.25" hidden="1" customHeight="1" x14ac:dyDescent="0.25">
      <c r="A51" s="570" t="s">
        <v>112</v>
      </c>
      <c r="B51" s="570"/>
      <c r="C51" s="570"/>
      <c r="D51" s="570"/>
      <c r="E51" s="570"/>
      <c r="F51" s="570"/>
      <c r="G51" s="570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570"/>
      <c r="U51" s="570"/>
      <c r="V51" s="570"/>
      <c r="W51" s="570"/>
      <c r="X51" s="570"/>
      <c r="Y51" s="570"/>
      <c r="Z51" s="570"/>
      <c r="AA51" s="66"/>
      <c r="AB51" s="66"/>
      <c r="AC51" s="80"/>
    </row>
    <row r="52" spans="1:68" ht="27" hidden="1" customHeight="1" x14ac:dyDescent="0.25">
      <c r="A52" s="63" t="s">
        <v>127</v>
      </c>
      <c r="B52" s="63" t="s">
        <v>128</v>
      </c>
      <c r="C52" s="36">
        <v>4301012030</v>
      </c>
      <c r="D52" s="571">
        <v>4680115885882</v>
      </c>
      <c r="E52" s="57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80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71">
        <v>4680115881426</v>
      </c>
      <c r="E53" s="57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8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9" t="s">
        <v>45</v>
      </c>
      <c r="V53" s="39" t="s">
        <v>45</v>
      </c>
      <c r="W53" s="40" t="s">
        <v>0</v>
      </c>
      <c r="X53" s="58">
        <v>86.4</v>
      </c>
      <c r="Y53" s="55">
        <f t="shared" si="6"/>
        <v>86.4</v>
      </c>
      <c r="Z53" s="41">
        <f>IFERROR(IF(Y53=0,"",ROUNDUP(Y53/H53,0)*0.01898),"")</f>
        <v>0.15184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89.88</v>
      </c>
      <c r="BN53" s="78">
        <f t="shared" si="8"/>
        <v>89.88</v>
      </c>
      <c r="BO53" s="78">
        <f t="shared" si="9"/>
        <v>0.125</v>
      </c>
      <c r="BP53" s="78">
        <f t="shared" si="10"/>
        <v>0.125</v>
      </c>
    </row>
    <row r="54" spans="1:68" ht="27" hidden="1" customHeight="1" x14ac:dyDescent="0.25">
      <c r="A54" s="63" t="s">
        <v>133</v>
      </c>
      <c r="B54" s="63" t="s">
        <v>134</v>
      </c>
      <c r="C54" s="36">
        <v>4301011386</v>
      </c>
      <c r="D54" s="571">
        <v>4680115880283</v>
      </c>
      <c r="E54" s="57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81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136</v>
      </c>
      <c r="B55" s="63" t="s">
        <v>137</v>
      </c>
      <c r="C55" s="36">
        <v>4301011806</v>
      </c>
      <c r="D55" s="571">
        <v>4680115881525</v>
      </c>
      <c r="E55" s="57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81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138</v>
      </c>
      <c r="B56" s="63" t="s">
        <v>139</v>
      </c>
      <c r="C56" s="36">
        <v>4301011589</v>
      </c>
      <c r="D56" s="571">
        <v>4680115885899</v>
      </c>
      <c r="E56" s="57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8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141</v>
      </c>
      <c r="B57" s="63" t="s">
        <v>142</v>
      </c>
      <c r="C57" s="36">
        <v>4301011801</v>
      </c>
      <c r="D57" s="571">
        <v>4680115881419</v>
      </c>
      <c r="E57" s="57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80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78"/>
      <c r="B58" s="578"/>
      <c r="C58" s="578"/>
      <c r="D58" s="578"/>
      <c r="E58" s="578"/>
      <c r="F58" s="578"/>
      <c r="G58" s="578"/>
      <c r="H58" s="578"/>
      <c r="I58" s="578"/>
      <c r="J58" s="578"/>
      <c r="K58" s="578"/>
      <c r="L58" s="578"/>
      <c r="M58" s="578"/>
      <c r="N58" s="578"/>
      <c r="O58" s="579"/>
      <c r="P58" s="575" t="s">
        <v>40</v>
      </c>
      <c r="Q58" s="576"/>
      <c r="R58" s="576"/>
      <c r="S58" s="576"/>
      <c r="T58" s="576"/>
      <c r="U58" s="576"/>
      <c r="V58" s="577"/>
      <c r="W58" s="42" t="s">
        <v>39</v>
      </c>
      <c r="X58" s="43">
        <f>IFERROR(X52/H52,"0")+IFERROR(X53/H53,"0")+IFERROR(X54/H54,"0")+IFERROR(X55/H55,"0")+IFERROR(X56/H56,"0")+IFERROR(X57/H57,"0")</f>
        <v>8</v>
      </c>
      <c r="Y58" s="43">
        <f>IFERROR(Y52/H52,"0")+IFERROR(Y53/H53,"0")+IFERROR(Y54/H54,"0")+IFERROR(Y55/H55,"0")+IFERROR(Y56/H56,"0")+IFERROR(Y57/H57,"0")</f>
        <v>8</v>
      </c>
      <c r="Z58" s="43">
        <f>IFERROR(IF(Z52="",0,Z52),"0")+IFERROR(IF(Z53="",0,Z53),"0")+IFERROR(IF(Z54="",0,Z54),"0")+IFERROR(IF(Z55="",0,Z55),"0")+IFERROR(IF(Z56="",0,Z56),"0")+IFERROR(IF(Z57="",0,Z57),"0")</f>
        <v>0.15184</v>
      </c>
      <c r="AA58" s="67"/>
      <c r="AB58" s="67"/>
      <c r="AC58" s="67"/>
    </row>
    <row r="59" spans="1:68" x14ac:dyDescent="0.2">
      <c r="A59" s="578"/>
      <c r="B59" s="578"/>
      <c r="C59" s="578"/>
      <c r="D59" s="578"/>
      <c r="E59" s="578"/>
      <c r="F59" s="578"/>
      <c r="G59" s="578"/>
      <c r="H59" s="578"/>
      <c r="I59" s="578"/>
      <c r="J59" s="578"/>
      <c r="K59" s="578"/>
      <c r="L59" s="578"/>
      <c r="M59" s="578"/>
      <c r="N59" s="578"/>
      <c r="O59" s="579"/>
      <c r="P59" s="575" t="s">
        <v>40</v>
      </c>
      <c r="Q59" s="576"/>
      <c r="R59" s="576"/>
      <c r="S59" s="576"/>
      <c r="T59" s="576"/>
      <c r="U59" s="576"/>
      <c r="V59" s="577"/>
      <c r="W59" s="42" t="s">
        <v>0</v>
      </c>
      <c r="X59" s="43">
        <f>IFERROR(SUM(X52:X57),"0")</f>
        <v>86.4</v>
      </c>
      <c r="Y59" s="43">
        <f>IFERROR(SUM(Y52:Y57),"0")</f>
        <v>86.4</v>
      </c>
      <c r="Z59" s="42"/>
      <c r="AA59" s="67"/>
      <c r="AB59" s="67"/>
      <c r="AC59" s="67"/>
    </row>
    <row r="60" spans="1:68" ht="14.25" hidden="1" customHeight="1" x14ac:dyDescent="0.25">
      <c r="A60" s="570" t="s">
        <v>144</v>
      </c>
      <c r="B60" s="570"/>
      <c r="C60" s="570"/>
      <c r="D60" s="570"/>
      <c r="E60" s="570"/>
      <c r="F60" s="570"/>
      <c r="G60" s="570"/>
      <c r="H60" s="570"/>
      <c r="I60" s="570"/>
      <c r="J60" s="570"/>
      <c r="K60" s="570"/>
      <c r="L60" s="570"/>
      <c r="M60" s="570"/>
      <c r="N60" s="570"/>
      <c r="O60" s="570"/>
      <c r="P60" s="570"/>
      <c r="Q60" s="570"/>
      <c r="R60" s="570"/>
      <c r="S60" s="570"/>
      <c r="T60" s="570"/>
      <c r="U60" s="570"/>
      <c r="V60" s="570"/>
      <c r="W60" s="570"/>
      <c r="X60" s="570"/>
      <c r="Y60" s="570"/>
      <c r="Z60" s="570"/>
      <c r="AA60" s="66"/>
      <c r="AB60" s="66"/>
      <c r="AC60" s="80"/>
    </row>
    <row r="61" spans="1:68" ht="16.5" hidden="1" customHeight="1" x14ac:dyDescent="0.25">
      <c r="A61" s="63" t="s">
        <v>145</v>
      </c>
      <c r="B61" s="63" t="s">
        <v>146</v>
      </c>
      <c r="C61" s="36">
        <v>4301020298</v>
      </c>
      <c r="D61" s="571">
        <v>4680115881440</v>
      </c>
      <c r="E61" s="57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8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148</v>
      </c>
      <c r="B62" s="63" t="s">
        <v>149</v>
      </c>
      <c r="C62" s="36">
        <v>4301020228</v>
      </c>
      <c r="D62" s="571">
        <v>4680115882751</v>
      </c>
      <c r="E62" s="571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8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151</v>
      </c>
      <c r="B63" s="63" t="s">
        <v>152</v>
      </c>
      <c r="C63" s="36">
        <v>4301020358</v>
      </c>
      <c r="D63" s="571">
        <v>4680115885950</v>
      </c>
      <c r="E63" s="571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80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153</v>
      </c>
      <c r="B64" s="63" t="s">
        <v>154</v>
      </c>
      <c r="C64" s="36">
        <v>4301020296</v>
      </c>
      <c r="D64" s="571">
        <v>4680115881433</v>
      </c>
      <c r="E64" s="571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80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578"/>
      <c r="B65" s="578"/>
      <c r="C65" s="578"/>
      <c r="D65" s="578"/>
      <c r="E65" s="578"/>
      <c r="F65" s="578"/>
      <c r="G65" s="578"/>
      <c r="H65" s="578"/>
      <c r="I65" s="578"/>
      <c r="J65" s="578"/>
      <c r="K65" s="578"/>
      <c r="L65" s="578"/>
      <c r="M65" s="578"/>
      <c r="N65" s="578"/>
      <c r="O65" s="579"/>
      <c r="P65" s="575" t="s">
        <v>40</v>
      </c>
      <c r="Q65" s="576"/>
      <c r="R65" s="576"/>
      <c r="S65" s="576"/>
      <c r="T65" s="576"/>
      <c r="U65" s="576"/>
      <c r="V65" s="577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578"/>
      <c r="B66" s="578"/>
      <c r="C66" s="578"/>
      <c r="D66" s="578"/>
      <c r="E66" s="578"/>
      <c r="F66" s="578"/>
      <c r="G66" s="578"/>
      <c r="H66" s="578"/>
      <c r="I66" s="578"/>
      <c r="J66" s="578"/>
      <c r="K66" s="578"/>
      <c r="L66" s="578"/>
      <c r="M66" s="578"/>
      <c r="N66" s="578"/>
      <c r="O66" s="579"/>
      <c r="P66" s="575" t="s">
        <v>40</v>
      </c>
      <c r="Q66" s="576"/>
      <c r="R66" s="576"/>
      <c r="S66" s="576"/>
      <c r="T66" s="576"/>
      <c r="U66" s="576"/>
      <c r="V66" s="577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570" t="s">
        <v>76</v>
      </c>
      <c r="B67" s="570"/>
      <c r="C67" s="570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66"/>
      <c r="AB67" s="66"/>
      <c r="AC67" s="80"/>
    </row>
    <row r="68" spans="1:68" ht="27" hidden="1" customHeight="1" x14ac:dyDescent="0.25">
      <c r="A68" s="63" t="s">
        <v>155</v>
      </c>
      <c r="B68" s="63" t="s">
        <v>156</v>
      </c>
      <c r="C68" s="36">
        <v>4301031243</v>
      </c>
      <c r="D68" s="571">
        <v>4680115885073</v>
      </c>
      <c r="E68" s="57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8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158</v>
      </c>
      <c r="B69" s="63" t="s">
        <v>159</v>
      </c>
      <c r="C69" s="36">
        <v>4301031241</v>
      </c>
      <c r="D69" s="571">
        <v>4680115885059</v>
      </c>
      <c r="E69" s="57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161</v>
      </c>
      <c r="B70" s="63" t="s">
        <v>162</v>
      </c>
      <c r="C70" s="36">
        <v>4301031316</v>
      </c>
      <c r="D70" s="571">
        <v>4680115885097</v>
      </c>
      <c r="E70" s="57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8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78"/>
      <c r="B71" s="578"/>
      <c r="C71" s="578"/>
      <c r="D71" s="578"/>
      <c r="E71" s="578"/>
      <c r="F71" s="578"/>
      <c r="G71" s="578"/>
      <c r="H71" s="578"/>
      <c r="I71" s="578"/>
      <c r="J71" s="578"/>
      <c r="K71" s="578"/>
      <c r="L71" s="578"/>
      <c r="M71" s="578"/>
      <c r="N71" s="578"/>
      <c r="O71" s="579"/>
      <c r="P71" s="575" t="s">
        <v>40</v>
      </c>
      <c r="Q71" s="576"/>
      <c r="R71" s="576"/>
      <c r="S71" s="576"/>
      <c r="T71" s="576"/>
      <c r="U71" s="576"/>
      <c r="V71" s="577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78"/>
      <c r="B72" s="578"/>
      <c r="C72" s="578"/>
      <c r="D72" s="578"/>
      <c r="E72" s="578"/>
      <c r="F72" s="578"/>
      <c r="G72" s="578"/>
      <c r="H72" s="578"/>
      <c r="I72" s="578"/>
      <c r="J72" s="578"/>
      <c r="K72" s="578"/>
      <c r="L72" s="578"/>
      <c r="M72" s="578"/>
      <c r="N72" s="578"/>
      <c r="O72" s="579"/>
      <c r="P72" s="575" t="s">
        <v>40</v>
      </c>
      <c r="Q72" s="576"/>
      <c r="R72" s="576"/>
      <c r="S72" s="576"/>
      <c r="T72" s="576"/>
      <c r="U72" s="576"/>
      <c r="V72" s="577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70" t="s">
        <v>83</v>
      </c>
      <c r="B73" s="570"/>
      <c r="C73" s="570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66"/>
      <c r="AB73" s="66"/>
      <c r="AC73" s="80"/>
    </row>
    <row r="74" spans="1:68" ht="16.5" hidden="1" customHeight="1" x14ac:dyDescent="0.25">
      <c r="A74" s="63" t="s">
        <v>164</v>
      </c>
      <c r="B74" s="63" t="s">
        <v>165</v>
      </c>
      <c r="C74" s="36">
        <v>4301051838</v>
      </c>
      <c r="D74" s="571">
        <v>4680115881891</v>
      </c>
      <c r="E74" s="571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7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167</v>
      </c>
      <c r="B75" s="63" t="s">
        <v>168</v>
      </c>
      <c r="C75" s="36">
        <v>4301051846</v>
      </c>
      <c r="D75" s="571">
        <v>4680115885769</v>
      </c>
      <c r="E75" s="571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7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170</v>
      </c>
      <c r="B76" s="63" t="s">
        <v>171</v>
      </c>
      <c r="C76" s="36">
        <v>4301051927</v>
      </c>
      <c r="D76" s="571">
        <v>4680115884410</v>
      </c>
      <c r="E76" s="571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7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173</v>
      </c>
      <c r="B77" s="63" t="s">
        <v>174</v>
      </c>
      <c r="C77" s="36">
        <v>4301051837</v>
      </c>
      <c r="D77" s="571">
        <v>4680115884311</v>
      </c>
      <c r="E77" s="571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7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175</v>
      </c>
      <c r="B78" s="63" t="s">
        <v>176</v>
      </c>
      <c r="C78" s="36">
        <v>4301051844</v>
      </c>
      <c r="D78" s="571">
        <v>4680115885929</v>
      </c>
      <c r="E78" s="571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7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177</v>
      </c>
      <c r="B79" s="63" t="s">
        <v>178</v>
      </c>
      <c r="C79" s="36">
        <v>4301051929</v>
      </c>
      <c r="D79" s="571">
        <v>4680115884403</v>
      </c>
      <c r="E79" s="571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578"/>
      <c r="B80" s="578"/>
      <c r="C80" s="578"/>
      <c r="D80" s="578"/>
      <c r="E80" s="578"/>
      <c r="F80" s="578"/>
      <c r="G80" s="578"/>
      <c r="H80" s="578"/>
      <c r="I80" s="578"/>
      <c r="J80" s="578"/>
      <c r="K80" s="578"/>
      <c r="L80" s="578"/>
      <c r="M80" s="578"/>
      <c r="N80" s="578"/>
      <c r="O80" s="579"/>
      <c r="P80" s="575" t="s">
        <v>40</v>
      </c>
      <c r="Q80" s="576"/>
      <c r="R80" s="576"/>
      <c r="S80" s="576"/>
      <c r="T80" s="576"/>
      <c r="U80" s="576"/>
      <c r="V80" s="577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578"/>
      <c r="B81" s="578"/>
      <c r="C81" s="578"/>
      <c r="D81" s="578"/>
      <c r="E81" s="578"/>
      <c r="F81" s="578"/>
      <c r="G81" s="578"/>
      <c r="H81" s="578"/>
      <c r="I81" s="578"/>
      <c r="J81" s="578"/>
      <c r="K81" s="578"/>
      <c r="L81" s="578"/>
      <c r="M81" s="578"/>
      <c r="N81" s="578"/>
      <c r="O81" s="579"/>
      <c r="P81" s="575" t="s">
        <v>40</v>
      </c>
      <c r="Q81" s="576"/>
      <c r="R81" s="576"/>
      <c r="S81" s="576"/>
      <c r="T81" s="576"/>
      <c r="U81" s="576"/>
      <c r="V81" s="577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570" t="s">
        <v>179</v>
      </c>
      <c r="B82" s="570"/>
      <c r="C82" s="570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571">
        <v>4680115881532</v>
      </c>
      <c r="E83" s="571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7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9" t="s">
        <v>45</v>
      </c>
      <c r="V83" s="39" t="s">
        <v>45</v>
      </c>
      <c r="W83" s="40" t="s">
        <v>0</v>
      </c>
      <c r="X83" s="58">
        <v>62.4</v>
      </c>
      <c r="Y83" s="55">
        <f>IFERROR(IF(X83="",0,CEILING((X83/$H83),1)*$H83),"")</f>
        <v>62.4</v>
      </c>
      <c r="Z83" s="41">
        <f>IFERROR(IF(Y83=0,"",ROUNDUP(Y83/H83,0)*0.01898),"")</f>
        <v>0.15184</v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65.88</v>
      </c>
      <c r="BN83" s="78">
        <f>IFERROR(Y83*I83/H83,"0")</f>
        <v>65.88</v>
      </c>
      <c r="BO83" s="78">
        <f>IFERROR(1/J83*(X83/H83),"0")</f>
        <v>0.125</v>
      </c>
      <c r="BP83" s="78">
        <f>IFERROR(1/J83*(Y83/H83),"0")</f>
        <v>0.125</v>
      </c>
    </row>
    <row r="84" spans="1:68" ht="27" hidden="1" customHeight="1" x14ac:dyDescent="0.25">
      <c r="A84" s="63" t="s">
        <v>183</v>
      </c>
      <c r="B84" s="63" t="s">
        <v>184</v>
      </c>
      <c r="C84" s="36">
        <v>4301060351</v>
      </c>
      <c r="D84" s="571">
        <v>4680115881464</v>
      </c>
      <c r="E84" s="571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7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78"/>
      <c r="B85" s="578"/>
      <c r="C85" s="578"/>
      <c r="D85" s="578"/>
      <c r="E85" s="578"/>
      <c r="F85" s="578"/>
      <c r="G85" s="578"/>
      <c r="H85" s="578"/>
      <c r="I85" s="578"/>
      <c r="J85" s="578"/>
      <c r="K85" s="578"/>
      <c r="L85" s="578"/>
      <c r="M85" s="578"/>
      <c r="N85" s="578"/>
      <c r="O85" s="579"/>
      <c r="P85" s="575" t="s">
        <v>40</v>
      </c>
      <c r="Q85" s="576"/>
      <c r="R85" s="576"/>
      <c r="S85" s="576"/>
      <c r="T85" s="576"/>
      <c r="U85" s="576"/>
      <c r="V85" s="577"/>
      <c r="W85" s="42" t="s">
        <v>39</v>
      </c>
      <c r="X85" s="43">
        <f>IFERROR(X83/H83,"0")+IFERROR(X84/H84,"0")</f>
        <v>8</v>
      </c>
      <c r="Y85" s="43">
        <f>IFERROR(Y83/H83,"0")+IFERROR(Y84/H84,"0")</f>
        <v>8</v>
      </c>
      <c r="Z85" s="43">
        <f>IFERROR(IF(Z83="",0,Z83),"0")+IFERROR(IF(Z84="",0,Z84),"0")</f>
        <v>0.15184</v>
      </c>
      <c r="AA85" s="67"/>
      <c r="AB85" s="67"/>
      <c r="AC85" s="67"/>
    </row>
    <row r="86" spans="1:68" x14ac:dyDescent="0.2">
      <c r="A86" s="578"/>
      <c r="B86" s="578"/>
      <c r="C86" s="578"/>
      <c r="D86" s="578"/>
      <c r="E86" s="578"/>
      <c r="F86" s="578"/>
      <c r="G86" s="578"/>
      <c r="H86" s="578"/>
      <c r="I86" s="578"/>
      <c r="J86" s="578"/>
      <c r="K86" s="578"/>
      <c r="L86" s="578"/>
      <c r="M86" s="578"/>
      <c r="N86" s="578"/>
      <c r="O86" s="579"/>
      <c r="P86" s="575" t="s">
        <v>40</v>
      </c>
      <c r="Q86" s="576"/>
      <c r="R86" s="576"/>
      <c r="S86" s="576"/>
      <c r="T86" s="576"/>
      <c r="U86" s="576"/>
      <c r="V86" s="577"/>
      <c r="W86" s="42" t="s">
        <v>0</v>
      </c>
      <c r="X86" s="43">
        <f>IFERROR(SUM(X83:X84),"0")</f>
        <v>62.4</v>
      </c>
      <c r="Y86" s="43">
        <f>IFERROR(SUM(Y83:Y84),"0")</f>
        <v>62.4</v>
      </c>
      <c r="Z86" s="42"/>
      <c r="AA86" s="67"/>
      <c r="AB86" s="67"/>
      <c r="AC86" s="67"/>
    </row>
    <row r="87" spans="1:68" ht="16.5" hidden="1" customHeight="1" x14ac:dyDescent="0.25">
      <c r="A87" s="586" t="s">
        <v>186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65"/>
      <c r="AB87" s="65"/>
      <c r="AC87" s="79"/>
    </row>
    <row r="88" spans="1:68" ht="14.25" hidden="1" customHeight="1" x14ac:dyDescent="0.25">
      <c r="A88" s="570" t="s">
        <v>112</v>
      </c>
      <c r="B88" s="570"/>
      <c r="C88" s="570"/>
      <c r="D88" s="570"/>
      <c r="E88" s="570"/>
      <c r="F88" s="570"/>
      <c r="G88" s="570"/>
      <c r="H88" s="570"/>
      <c r="I88" s="570"/>
      <c r="J88" s="570"/>
      <c r="K88" s="570"/>
      <c r="L88" s="570"/>
      <c r="M88" s="570"/>
      <c r="N88" s="570"/>
      <c r="O88" s="570"/>
      <c r="P88" s="570"/>
      <c r="Q88" s="570"/>
      <c r="R88" s="570"/>
      <c r="S88" s="570"/>
      <c r="T88" s="570"/>
      <c r="U88" s="570"/>
      <c r="V88" s="570"/>
      <c r="W88" s="570"/>
      <c r="X88" s="570"/>
      <c r="Y88" s="570"/>
      <c r="Z88" s="570"/>
      <c r="AA88" s="66"/>
      <c r="AB88" s="66"/>
      <c r="AC88" s="80"/>
    </row>
    <row r="89" spans="1:68" ht="27" hidden="1" customHeight="1" x14ac:dyDescent="0.25">
      <c r="A89" s="63" t="s">
        <v>187</v>
      </c>
      <c r="B89" s="63" t="s">
        <v>188</v>
      </c>
      <c r="C89" s="36">
        <v>4301011468</v>
      </c>
      <c r="D89" s="571">
        <v>4680115881327</v>
      </c>
      <c r="E89" s="571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hidden="1" customHeight="1" x14ac:dyDescent="0.25">
      <c r="A90" s="63" t="s">
        <v>190</v>
      </c>
      <c r="B90" s="63" t="s">
        <v>191</v>
      </c>
      <c r="C90" s="36">
        <v>4301011476</v>
      </c>
      <c r="D90" s="571">
        <v>4680115881518</v>
      </c>
      <c r="E90" s="571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192</v>
      </c>
      <c r="B91" s="63" t="s">
        <v>193</v>
      </c>
      <c r="C91" s="36">
        <v>4301011443</v>
      </c>
      <c r="D91" s="571">
        <v>4680115881303</v>
      </c>
      <c r="E91" s="571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578"/>
      <c r="B92" s="578"/>
      <c r="C92" s="578"/>
      <c r="D92" s="578"/>
      <c r="E92" s="578"/>
      <c r="F92" s="578"/>
      <c r="G92" s="578"/>
      <c r="H92" s="578"/>
      <c r="I92" s="578"/>
      <c r="J92" s="578"/>
      <c r="K92" s="578"/>
      <c r="L92" s="578"/>
      <c r="M92" s="578"/>
      <c r="N92" s="578"/>
      <c r="O92" s="579"/>
      <c r="P92" s="575" t="s">
        <v>40</v>
      </c>
      <c r="Q92" s="576"/>
      <c r="R92" s="576"/>
      <c r="S92" s="576"/>
      <c r="T92" s="576"/>
      <c r="U92" s="576"/>
      <c r="V92" s="577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578"/>
      <c r="B93" s="578"/>
      <c r="C93" s="578"/>
      <c r="D93" s="578"/>
      <c r="E93" s="578"/>
      <c r="F93" s="578"/>
      <c r="G93" s="578"/>
      <c r="H93" s="578"/>
      <c r="I93" s="578"/>
      <c r="J93" s="578"/>
      <c r="K93" s="578"/>
      <c r="L93" s="578"/>
      <c r="M93" s="578"/>
      <c r="N93" s="578"/>
      <c r="O93" s="579"/>
      <c r="P93" s="575" t="s">
        <v>40</v>
      </c>
      <c r="Q93" s="576"/>
      <c r="R93" s="576"/>
      <c r="S93" s="576"/>
      <c r="T93" s="576"/>
      <c r="U93" s="576"/>
      <c r="V93" s="577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570" t="s">
        <v>83</v>
      </c>
      <c r="B94" s="570"/>
      <c r="C94" s="570"/>
      <c r="D94" s="570"/>
      <c r="E94" s="570"/>
      <c r="F94" s="570"/>
      <c r="G94" s="570"/>
      <c r="H94" s="570"/>
      <c r="I94" s="570"/>
      <c r="J94" s="570"/>
      <c r="K94" s="570"/>
      <c r="L94" s="570"/>
      <c r="M94" s="570"/>
      <c r="N94" s="570"/>
      <c r="O94" s="570"/>
      <c r="P94" s="570"/>
      <c r="Q94" s="570"/>
      <c r="R94" s="570"/>
      <c r="S94" s="570"/>
      <c r="T94" s="570"/>
      <c r="U94" s="570"/>
      <c r="V94" s="570"/>
      <c r="W94" s="570"/>
      <c r="X94" s="570"/>
      <c r="Y94" s="570"/>
      <c r="Z94" s="570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571">
        <v>4607091386967</v>
      </c>
      <c r="E95" s="571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790" t="s">
        <v>196</v>
      </c>
      <c r="Q95" s="573"/>
      <c r="R95" s="573"/>
      <c r="S95" s="573"/>
      <c r="T95" s="574"/>
      <c r="U95" s="39" t="s">
        <v>45</v>
      </c>
      <c r="V95" s="39" t="s">
        <v>45</v>
      </c>
      <c r="W95" s="40" t="s">
        <v>0</v>
      </c>
      <c r="X95" s="58">
        <v>64.8</v>
      </c>
      <c r="Y95" s="55">
        <f>IFERROR(IF(X95="",0,CEILING((X95/$H95),1)*$H95),"")</f>
        <v>64.8</v>
      </c>
      <c r="Z95" s="41">
        <f>IFERROR(IF(Y95=0,"",ROUNDUP(Y95/H95,0)*0.01898),"")</f>
        <v>0.15184</v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68.951999999999998</v>
      </c>
      <c r="BN95" s="78">
        <f>IFERROR(Y95*I95/H95,"0")</f>
        <v>68.951999999999998</v>
      </c>
      <c r="BO95" s="78">
        <f>IFERROR(1/J95*(X95/H95),"0")</f>
        <v>0.125</v>
      </c>
      <c r="BP95" s="78">
        <f>IFERROR(1/J95*(Y95/H95),"0")</f>
        <v>0.125</v>
      </c>
    </row>
    <row r="96" spans="1:68" ht="27" hidden="1" customHeight="1" x14ac:dyDescent="0.25">
      <c r="A96" s="63" t="s">
        <v>198</v>
      </c>
      <c r="B96" s="63" t="s">
        <v>199</v>
      </c>
      <c r="C96" s="36">
        <v>4301051788</v>
      </c>
      <c r="D96" s="571">
        <v>4680115884953</v>
      </c>
      <c r="E96" s="571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88</v>
      </c>
      <c r="L96" s="37" t="s">
        <v>45</v>
      </c>
      <c r="M96" s="38" t="s">
        <v>87</v>
      </c>
      <c r="N96" s="38"/>
      <c r="O96" s="37">
        <v>45</v>
      </c>
      <c r="P96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201</v>
      </c>
      <c r="B97" s="63" t="s">
        <v>202</v>
      </c>
      <c r="C97" s="36">
        <v>4301051718</v>
      </c>
      <c r="D97" s="571">
        <v>4607091385731</v>
      </c>
      <c r="E97" s="571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88</v>
      </c>
      <c r="L97" s="37" t="s">
        <v>45</v>
      </c>
      <c r="M97" s="38" t="s">
        <v>103</v>
      </c>
      <c r="N97" s="38"/>
      <c r="O97" s="37">
        <v>45</v>
      </c>
      <c r="P97" s="7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197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201</v>
      </c>
      <c r="B98" s="63" t="s">
        <v>203</v>
      </c>
      <c r="C98" s="36">
        <v>4301052039</v>
      </c>
      <c r="D98" s="571">
        <v>4607091385731</v>
      </c>
      <c r="E98" s="571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205</v>
      </c>
      <c r="B99" s="63" t="s">
        <v>206</v>
      </c>
      <c r="C99" s="36">
        <v>4301051438</v>
      </c>
      <c r="D99" s="571">
        <v>4680115880894</v>
      </c>
      <c r="E99" s="571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7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578"/>
      <c r="B100" s="578"/>
      <c r="C100" s="578"/>
      <c r="D100" s="578"/>
      <c r="E100" s="578"/>
      <c r="F100" s="578"/>
      <c r="G100" s="578"/>
      <c r="H100" s="578"/>
      <c r="I100" s="578"/>
      <c r="J100" s="578"/>
      <c r="K100" s="578"/>
      <c r="L100" s="578"/>
      <c r="M100" s="578"/>
      <c r="N100" s="578"/>
      <c r="O100" s="579"/>
      <c r="P100" s="575" t="s">
        <v>40</v>
      </c>
      <c r="Q100" s="576"/>
      <c r="R100" s="576"/>
      <c r="S100" s="576"/>
      <c r="T100" s="576"/>
      <c r="U100" s="576"/>
      <c r="V100" s="577"/>
      <c r="W100" s="42" t="s">
        <v>39</v>
      </c>
      <c r="X100" s="43">
        <f>IFERROR(X95/H95,"0")+IFERROR(X96/H96,"0")+IFERROR(X97/H97,"0")+IFERROR(X98/H98,"0")+IFERROR(X99/H99,"0")</f>
        <v>8</v>
      </c>
      <c r="Y100" s="43">
        <f>IFERROR(Y95/H95,"0")+IFERROR(Y96/H96,"0")+IFERROR(Y97/H97,"0")+IFERROR(Y98/H98,"0")+IFERROR(Y99/H99,"0")</f>
        <v>8</v>
      </c>
      <c r="Z100" s="43">
        <f>IFERROR(IF(Z95="",0,Z95),"0")+IFERROR(IF(Z96="",0,Z96),"0")+IFERROR(IF(Z97="",0,Z97),"0")+IFERROR(IF(Z98="",0,Z98),"0")+IFERROR(IF(Z99="",0,Z99),"0")</f>
        <v>0.15184</v>
      </c>
      <c r="AA100" s="67"/>
      <c r="AB100" s="67"/>
      <c r="AC100" s="67"/>
    </row>
    <row r="101" spans="1:68" x14ac:dyDescent="0.2">
      <c r="A101" s="578"/>
      <c r="B101" s="578"/>
      <c r="C101" s="578"/>
      <c r="D101" s="578"/>
      <c r="E101" s="578"/>
      <c r="F101" s="578"/>
      <c r="G101" s="578"/>
      <c r="H101" s="578"/>
      <c r="I101" s="578"/>
      <c r="J101" s="578"/>
      <c r="K101" s="578"/>
      <c r="L101" s="578"/>
      <c r="M101" s="578"/>
      <c r="N101" s="578"/>
      <c r="O101" s="579"/>
      <c r="P101" s="575" t="s">
        <v>40</v>
      </c>
      <c r="Q101" s="576"/>
      <c r="R101" s="576"/>
      <c r="S101" s="576"/>
      <c r="T101" s="576"/>
      <c r="U101" s="576"/>
      <c r="V101" s="577"/>
      <c r="W101" s="42" t="s">
        <v>0</v>
      </c>
      <c r="X101" s="43">
        <f>IFERROR(SUM(X95:X99),"0")</f>
        <v>64.8</v>
      </c>
      <c r="Y101" s="43">
        <f>IFERROR(SUM(Y95:Y99),"0")</f>
        <v>64.8</v>
      </c>
      <c r="Z101" s="42"/>
      <c r="AA101" s="67"/>
      <c r="AB101" s="67"/>
      <c r="AC101" s="67"/>
    </row>
    <row r="102" spans="1:68" ht="16.5" hidden="1" customHeight="1" x14ac:dyDescent="0.25">
      <c r="A102" s="586" t="s">
        <v>208</v>
      </c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6"/>
      <c r="P102" s="586"/>
      <c r="Q102" s="586"/>
      <c r="R102" s="586"/>
      <c r="S102" s="586"/>
      <c r="T102" s="586"/>
      <c r="U102" s="586"/>
      <c r="V102" s="586"/>
      <c r="W102" s="586"/>
      <c r="X102" s="586"/>
      <c r="Y102" s="586"/>
      <c r="Z102" s="586"/>
      <c r="AA102" s="65"/>
      <c r="AB102" s="65"/>
      <c r="AC102" s="79"/>
    </row>
    <row r="103" spans="1:68" ht="14.25" hidden="1" customHeight="1" x14ac:dyDescent="0.25">
      <c r="A103" s="570" t="s">
        <v>112</v>
      </c>
      <c r="B103" s="570"/>
      <c r="C103" s="570"/>
      <c r="D103" s="570"/>
      <c r="E103" s="570"/>
      <c r="F103" s="570"/>
      <c r="G103" s="570"/>
      <c r="H103" s="570"/>
      <c r="I103" s="570"/>
      <c r="J103" s="570"/>
      <c r="K103" s="570"/>
      <c r="L103" s="570"/>
      <c r="M103" s="570"/>
      <c r="N103" s="570"/>
      <c r="O103" s="570"/>
      <c r="P103" s="570"/>
      <c r="Q103" s="570"/>
      <c r="R103" s="570"/>
      <c r="S103" s="570"/>
      <c r="T103" s="570"/>
      <c r="U103" s="570"/>
      <c r="V103" s="570"/>
      <c r="W103" s="570"/>
      <c r="X103" s="570"/>
      <c r="Y103" s="570"/>
      <c r="Z103" s="570"/>
      <c r="AA103" s="66"/>
      <c r="AB103" s="66"/>
      <c r="AC103" s="80"/>
    </row>
    <row r="104" spans="1:68" ht="16.5" customHeight="1" x14ac:dyDescent="0.25">
      <c r="A104" s="63" t="s">
        <v>209</v>
      </c>
      <c r="B104" s="63" t="s">
        <v>210</v>
      </c>
      <c r="C104" s="36">
        <v>4301011514</v>
      </c>
      <c r="D104" s="571">
        <v>4680115882133</v>
      </c>
      <c r="E104" s="571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117</v>
      </c>
      <c r="L104" s="37" t="s">
        <v>45</v>
      </c>
      <c r="M104" s="38" t="s">
        <v>116</v>
      </c>
      <c r="N104" s="38"/>
      <c r="O104" s="37">
        <v>50</v>
      </c>
      <c r="P104" s="7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9" t="s">
        <v>45</v>
      </c>
      <c r="V104" s="39" t="s">
        <v>45</v>
      </c>
      <c r="W104" s="40" t="s">
        <v>0</v>
      </c>
      <c r="X104" s="58">
        <v>86.4</v>
      </c>
      <c r="Y104" s="55">
        <f>IFERROR(IF(X104="",0,CEILING((X104/$H104),1)*$H104),"")</f>
        <v>86.4</v>
      </c>
      <c r="Z104" s="41">
        <f>IFERROR(IF(Y104=0,"",ROUNDUP(Y104/H104,0)*0.01898),"")</f>
        <v>0.15184</v>
      </c>
      <c r="AA104" s="68" t="s">
        <v>45</v>
      </c>
      <c r="AB104" s="69" t="s">
        <v>45</v>
      </c>
      <c r="AC104" s="168" t="s">
        <v>211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89.88</v>
      </c>
      <c r="BN104" s="78">
        <f>IFERROR(Y104*I104/H104,"0")</f>
        <v>89.88</v>
      </c>
      <c r="BO104" s="78">
        <f>IFERROR(1/J104*(X104/H104),"0")</f>
        <v>0.125</v>
      </c>
      <c r="BP104" s="78">
        <f>IFERROR(1/J104*(Y104/H104),"0")</f>
        <v>0.125</v>
      </c>
    </row>
    <row r="105" spans="1:68" ht="16.5" hidden="1" customHeight="1" x14ac:dyDescent="0.25">
      <c r="A105" s="63" t="s">
        <v>212</v>
      </c>
      <c r="B105" s="63" t="s">
        <v>213</v>
      </c>
      <c r="C105" s="36">
        <v>4301011417</v>
      </c>
      <c r="D105" s="571">
        <v>4680115880269</v>
      </c>
      <c r="E105" s="571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120</v>
      </c>
      <c r="L105" s="37" t="s">
        <v>45</v>
      </c>
      <c r="M105" s="38" t="s">
        <v>87</v>
      </c>
      <c r="N105" s="38"/>
      <c r="O105" s="37">
        <v>50</v>
      </c>
      <c r="P105" s="7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211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214</v>
      </c>
      <c r="B106" s="63" t="s">
        <v>215</v>
      </c>
      <c r="C106" s="36">
        <v>4301011415</v>
      </c>
      <c r="D106" s="571">
        <v>4680115880429</v>
      </c>
      <c r="E106" s="57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216</v>
      </c>
      <c r="B107" s="63" t="s">
        <v>217</v>
      </c>
      <c r="C107" s="36">
        <v>4301011462</v>
      </c>
      <c r="D107" s="571">
        <v>4680115881457</v>
      </c>
      <c r="E107" s="571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78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211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78"/>
      <c r="B108" s="578"/>
      <c r="C108" s="578"/>
      <c r="D108" s="578"/>
      <c r="E108" s="578"/>
      <c r="F108" s="578"/>
      <c r="G108" s="578"/>
      <c r="H108" s="578"/>
      <c r="I108" s="578"/>
      <c r="J108" s="578"/>
      <c r="K108" s="578"/>
      <c r="L108" s="578"/>
      <c r="M108" s="578"/>
      <c r="N108" s="578"/>
      <c r="O108" s="579"/>
      <c r="P108" s="575" t="s">
        <v>40</v>
      </c>
      <c r="Q108" s="576"/>
      <c r="R108" s="576"/>
      <c r="S108" s="576"/>
      <c r="T108" s="576"/>
      <c r="U108" s="576"/>
      <c r="V108" s="577"/>
      <c r="W108" s="42" t="s">
        <v>39</v>
      </c>
      <c r="X108" s="43">
        <f>IFERROR(X104/H104,"0")+IFERROR(X105/H105,"0")+IFERROR(X106/H106,"0")+IFERROR(X107/H107,"0")</f>
        <v>8</v>
      </c>
      <c r="Y108" s="43">
        <f>IFERROR(Y104/H104,"0")+IFERROR(Y105/H105,"0")+IFERROR(Y106/H106,"0")+IFERROR(Y107/H107,"0")</f>
        <v>8</v>
      </c>
      <c r="Z108" s="43">
        <f>IFERROR(IF(Z104="",0,Z104),"0")+IFERROR(IF(Z105="",0,Z105),"0")+IFERROR(IF(Z106="",0,Z106),"0")+IFERROR(IF(Z107="",0,Z107),"0")</f>
        <v>0.15184</v>
      </c>
      <c r="AA108" s="67"/>
      <c r="AB108" s="67"/>
      <c r="AC108" s="67"/>
    </row>
    <row r="109" spans="1:68" x14ac:dyDescent="0.2">
      <c r="A109" s="578"/>
      <c r="B109" s="578"/>
      <c r="C109" s="578"/>
      <c r="D109" s="578"/>
      <c r="E109" s="578"/>
      <c r="F109" s="578"/>
      <c r="G109" s="578"/>
      <c r="H109" s="578"/>
      <c r="I109" s="578"/>
      <c r="J109" s="578"/>
      <c r="K109" s="578"/>
      <c r="L109" s="578"/>
      <c r="M109" s="578"/>
      <c r="N109" s="578"/>
      <c r="O109" s="579"/>
      <c r="P109" s="575" t="s">
        <v>40</v>
      </c>
      <c r="Q109" s="576"/>
      <c r="R109" s="576"/>
      <c r="S109" s="576"/>
      <c r="T109" s="576"/>
      <c r="U109" s="576"/>
      <c r="V109" s="577"/>
      <c r="W109" s="42" t="s">
        <v>0</v>
      </c>
      <c r="X109" s="43">
        <f>IFERROR(SUM(X104:X107),"0")</f>
        <v>86.4</v>
      </c>
      <c r="Y109" s="43">
        <f>IFERROR(SUM(Y104:Y107),"0")</f>
        <v>86.4</v>
      </c>
      <c r="Z109" s="42"/>
      <c r="AA109" s="67"/>
      <c r="AB109" s="67"/>
      <c r="AC109" s="67"/>
    </row>
    <row r="110" spans="1:68" ht="14.25" hidden="1" customHeight="1" x14ac:dyDescent="0.25">
      <c r="A110" s="570" t="s">
        <v>144</v>
      </c>
      <c r="B110" s="570"/>
      <c r="C110" s="570"/>
      <c r="D110" s="570"/>
      <c r="E110" s="570"/>
      <c r="F110" s="570"/>
      <c r="G110" s="570"/>
      <c r="H110" s="570"/>
      <c r="I110" s="570"/>
      <c r="J110" s="570"/>
      <c r="K110" s="570"/>
      <c r="L110" s="570"/>
      <c r="M110" s="570"/>
      <c r="N110" s="570"/>
      <c r="O110" s="570"/>
      <c r="P110" s="570"/>
      <c r="Q110" s="570"/>
      <c r="R110" s="570"/>
      <c r="S110" s="570"/>
      <c r="T110" s="570"/>
      <c r="U110" s="570"/>
      <c r="V110" s="570"/>
      <c r="W110" s="570"/>
      <c r="X110" s="570"/>
      <c r="Y110" s="570"/>
      <c r="Z110" s="570"/>
      <c r="AA110" s="66"/>
      <c r="AB110" s="66"/>
      <c r="AC110" s="80"/>
    </row>
    <row r="111" spans="1:68" ht="16.5" hidden="1" customHeight="1" x14ac:dyDescent="0.25">
      <c r="A111" s="63" t="s">
        <v>218</v>
      </c>
      <c r="B111" s="63" t="s">
        <v>219</v>
      </c>
      <c r="C111" s="36">
        <v>4301020345</v>
      </c>
      <c r="D111" s="571">
        <v>4680115881488</v>
      </c>
      <c r="E111" s="571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117</v>
      </c>
      <c r="L111" s="37" t="s">
        <v>45</v>
      </c>
      <c r="M111" s="38" t="s">
        <v>116</v>
      </c>
      <c r="N111" s="38"/>
      <c r="O111" s="37">
        <v>55</v>
      </c>
      <c r="P111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220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221</v>
      </c>
      <c r="B112" s="63" t="s">
        <v>222</v>
      </c>
      <c r="C112" s="36">
        <v>4301020346</v>
      </c>
      <c r="D112" s="571">
        <v>4680115882775</v>
      </c>
      <c r="E112" s="571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82</v>
      </c>
      <c r="L112" s="37" t="s">
        <v>45</v>
      </c>
      <c r="M112" s="38" t="s">
        <v>116</v>
      </c>
      <c r="N112" s="38"/>
      <c r="O112" s="37">
        <v>55</v>
      </c>
      <c r="P112" s="77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220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223</v>
      </c>
      <c r="B113" s="63" t="s">
        <v>224</v>
      </c>
      <c r="C113" s="36">
        <v>4301020344</v>
      </c>
      <c r="D113" s="571">
        <v>4680115880658</v>
      </c>
      <c r="E113" s="571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88</v>
      </c>
      <c r="L113" s="37" t="s">
        <v>45</v>
      </c>
      <c r="M113" s="38" t="s">
        <v>116</v>
      </c>
      <c r="N113" s="38"/>
      <c r="O113" s="37">
        <v>55</v>
      </c>
      <c r="P113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578"/>
      <c r="B114" s="578"/>
      <c r="C114" s="578"/>
      <c r="D114" s="578"/>
      <c r="E114" s="578"/>
      <c r="F114" s="578"/>
      <c r="G114" s="578"/>
      <c r="H114" s="578"/>
      <c r="I114" s="578"/>
      <c r="J114" s="578"/>
      <c r="K114" s="578"/>
      <c r="L114" s="578"/>
      <c r="M114" s="578"/>
      <c r="N114" s="578"/>
      <c r="O114" s="579"/>
      <c r="P114" s="575" t="s">
        <v>40</v>
      </c>
      <c r="Q114" s="576"/>
      <c r="R114" s="576"/>
      <c r="S114" s="576"/>
      <c r="T114" s="576"/>
      <c r="U114" s="576"/>
      <c r="V114" s="577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578"/>
      <c r="B115" s="578"/>
      <c r="C115" s="578"/>
      <c r="D115" s="578"/>
      <c r="E115" s="578"/>
      <c r="F115" s="578"/>
      <c r="G115" s="578"/>
      <c r="H115" s="578"/>
      <c r="I115" s="578"/>
      <c r="J115" s="578"/>
      <c r="K115" s="578"/>
      <c r="L115" s="578"/>
      <c r="M115" s="578"/>
      <c r="N115" s="578"/>
      <c r="O115" s="579"/>
      <c r="P115" s="575" t="s">
        <v>40</v>
      </c>
      <c r="Q115" s="576"/>
      <c r="R115" s="576"/>
      <c r="S115" s="576"/>
      <c r="T115" s="576"/>
      <c r="U115" s="576"/>
      <c r="V115" s="577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570" t="s">
        <v>83</v>
      </c>
      <c r="B116" s="570"/>
      <c r="C116" s="570"/>
      <c r="D116" s="570"/>
      <c r="E116" s="570"/>
      <c r="F116" s="570"/>
      <c r="G116" s="570"/>
      <c r="H116" s="570"/>
      <c r="I116" s="570"/>
      <c r="J116" s="570"/>
      <c r="K116" s="570"/>
      <c r="L116" s="570"/>
      <c r="M116" s="570"/>
      <c r="N116" s="570"/>
      <c r="O116" s="570"/>
      <c r="P116" s="570"/>
      <c r="Q116" s="570"/>
      <c r="R116" s="570"/>
      <c r="S116" s="570"/>
      <c r="T116" s="570"/>
      <c r="U116" s="570"/>
      <c r="V116" s="570"/>
      <c r="W116" s="570"/>
      <c r="X116" s="570"/>
      <c r="Y116" s="570"/>
      <c r="Z116" s="570"/>
      <c r="AA116" s="66"/>
      <c r="AB116" s="66"/>
      <c r="AC116" s="80"/>
    </row>
    <row r="117" spans="1:68" ht="16.5" customHeight="1" x14ac:dyDescent="0.25">
      <c r="A117" s="63" t="s">
        <v>225</v>
      </c>
      <c r="B117" s="63" t="s">
        <v>226</v>
      </c>
      <c r="C117" s="36">
        <v>4301051724</v>
      </c>
      <c r="D117" s="571">
        <v>4607091385168</v>
      </c>
      <c r="E117" s="571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117</v>
      </c>
      <c r="L117" s="37" t="s">
        <v>45</v>
      </c>
      <c r="M117" s="38" t="s">
        <v>103</v>
      </c>
      <c r="N117" s="38"/>
      <c r="O117" s="37">
        <v>45</v>
      </c>
      <c r="P117" s="77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9" t="s">
        <v>45</v>
      </c>
      <c r="V117" s="39" t="s">
        <v>45</v>
      </c>
      <c r="W117" s="40" t="s">
        <v>0</v>
      </c>
      <c r="X117" s="58">
        <v>64.8</v>
      </c>
      <c r="Y117" s="55">
        <f>IFERROR(IF(X117="",0,CEILING((X117/$H117),1)*$H117),"")</f>
        <v>64.8</v>
      </c>
      <c r="Z117" s="41">
        <f>IFERROR(IF(Y117=0,"",ROUNDUP(Y117/H117,0)*0.01898),"")</f>
        <v>0.15184</v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68.903999999999996</v>
      </c>
      <c r="BN117" s="78">
        <f>IFERROR(Y117*I117/H117,"0")</f>
        <v>68.903999999999996</v>
      </c>
      <c r="BO117" s="78">
        <f>IFERROR(1/J117*(X117/H117),"0")</f>
        <v>0.125</v>
      </c>
      <c r="BP117" s="78">
        <f>IFERROR(1/J117*(Y117/H117),"0")</f>
        <v>0.125</v>
      </c>
    </row>
    <row r="118" spans="1:68" ht="27" hidden="1" customHeight="1" x14ac:dyDescent="0.25">
      <c r="A118" s="63" t="s">
        <v>228</v>
      </c>
      <c r="B118" s="63" t="s">
        <v>229</v>
      </c>
      <c r="C118" s="36">
        <v>4301051730</v>
      </c>
      <c r="D118" s="571">
        <v>4607091383256</v>
      </c>
      <c r="E118" s="571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88</v>
      </c>
      <c r="L118" s="37" t="s">
        <v>45</v>
      </c>
      <c r="M118" s="38" t="s">
        <v>103</v>
      </c>
      <c r="N118" s="38"/>
      <c r="O118" s="37">
        <v>45</v>
      </c>
      <c r="P118" s="77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227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230</v>
      </c>
      <c r="B119" s="63" t="s">
        <v>231</v>
      </c>
      <c r="C119" s="36">
        <v>4301051721</v>
      </c>
      <c r="D119" s="571">
        <v>4607091385748</v>
      </c>
      <c r="E119" s="571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7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232</v>
      </c>
      <c r="B120" s="63" t="s">
        <v>233</v>
      </c>
      <c r="C120" s="36">
        <v>4301051740</v>
      </c>
      <c r="D120" s="571">
        <v>4680115884533</v>
      </c>
      <c r="E120" s="571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88</v>
      </c>
      <c r="L120" s="37" t="s">
        <v>45</v>
      </c>
      <c r="M120" s="38" t="s">
        <v>87</v>
      </c>
      <c r="N120" s="38"/>
      <c r="O120" s="37">
        <v>45</v>
      </c>
      <c r="P120" s="7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78"/>
      <c r="B121" s="578"/>
      <c r="C121" s="578"/>
      <c r="D121" s="578"/>
      <c r="E121" s="578"/>
      <c r="F121" s="578"/>
      <c r="G121" s="578"/>
      <c r="H121" s="578"/>
      <c r="I121" s="578"/>
      <c r="J121" s="578"/>
      <c r="K121" s="578"/>
      <c r="L121" s="578"/>
      <c r="M121" s="578"/>
      <c r="N121" s="578"/>
      <c r="O121" s="579"/>
      <c r="P121" s="575" t="s">
        <v>40</v>
      </c>
      <c r="Q121" s="576"/>
      <c r="R121" s="576"/>
      <c r="S121" s="576"/>
      <c r="T121" s="576"/>
      <c r="U121" s="576"/>
      <c r="V121" s="577"/>
      <c r="W121" s="42" t="s">
        <v>39</v>
      </c>
      <c r="X121" s="43">
        <f>IFERROR(X117/H117,"0")+IFERROR(X118/H118,"0")+IFERROR(X119/H119,"0")+IFERROR(X120/H120,"0")</f>
        <v>8</v>
      </c>
      <c r="Y121" s="43">
        <f>IFERROR(Y117/H117,"0")+IFERROR(Y118/H118,"0")+IFERROR(Y119/H119,"0")+IFERROR(Y120/H120,"0")</f>
        <v>8</v>
      </c>
      <c r="Z121" s="43">
        <f>IFERROR(IF(Z117="",0,Z117),"0")+IFERROR(IF(Z118="",0,Z118),"0")+IFERROR(IF(Z119="",0,Z119),"0")+IFERROR(IF(Z120="",0,Z120),"0")</f>
        <v>0.15184</v>
      </c>
      <c r="AA121" s="67"/>
      <c r="AB121" s="67"/>
      <c r="AC121" s="67"/>
    </row>
    <row r="122" spans="1:68" x14ac:dyDescent="0.2">
      <c r="A122" s="578"/>
      <c r="B122" s="578"/>
      <c r="C122" s="578"/>
      <c r="D122" s="578"/>
      <c r="E122" s="578"/>
      <c r="F122" s="578"/>
      <c r="G122" s="578"/>
      <c r="H122" s="578"/>
      <c r="I122" s="578"/>
      <c r="J122" s="578"/>
      <c r="K122" s="578"/>
      <c r="L122" s="578"/>
      <c r="M122" s="578"/>
      <c r="N122" s="578"/>
      <c r="O122" s="579"/>
      <c r="P122" s="575" t="s">
        <v>40</v>
      </c>
      <c r="Q122" s="576"/>
      <c r="R122" s="576"/>
      <c r="S122" s="576"/>
      <c r="T122" s="576"/>
      <c r="U122" s="576"/>
      <c r="V122" s="577"/>
      <c r="W122" s="42" t="s">
        <v>0</v>
      </c>
      <c r="X122" s="43">
        <f>IFERROR(SUM(X117:X120),"0")</f>
        <v>64.8</v>
      </c>
      <c r="Y122" s="43">
        <f>IFERROR(SUM(Y117:Y120),"0")</f>
        <v>64.8</v>
      </c>
      <c r="Z122" s="42"/>
      <c r="AA122" s="67"/>
      <c r="AB122" s="67"/>
      <c r="AC122" s="67"/>
    </row>
    <row r="123" spans="1:68" ht="14.25" hidden="1" customHeight="1" x14ac:dyDescent="0.25">
      <c r="A123" s="570" t="s">
        <v>179</v>
      </c>
      <c r="B123" s="570"/>
      <c r="C123" s="570"/>
      <c r="D123" s="570"/>
      <c r="E123" s="570"/>
      <c r="F123" s="570"/>
      <c r="G123" s="570"/>
      <c r="H123" s="570"/>
      <c r="I123" s="570"/>
      <c r="J123" s="570"/>
      <c r="K123" s="570"/>
      <c r="L123" s="570"/>
      <c r="M123" s="570"/>
      <c r="N123" s="570"/>
      <c r="O123" s="570"/>
      <c r="P123" s="570"/>
      <c r="Q123" s="570"/>
      <c r="R123" s="570"/>
      <c r="S123" s="570"/>
      <c r="T123" s="570"/>
      <c r="U123" s="570"/>
      <c r="V123" s="570"/>
      <c r="W123" s="570"/>
      <c r="X123" s="570"/>
      <c r="Y123" s="570"/>
      <c r="Z123" s="570"/>
      <c r="AA123" s="66"/>
      <c r="AB123" s="66"/>
      <c r="AC123" s="80"/>
    </row>
    <row r="124" spans="1:68" ht="27" hidden="1" customHeight="1" x14ac:dyDescent="0.25">
      <c r="A124" s="63" t="s">
        <v>235</v>
      </c>
      <c r="B124" s="63" t="s">
        <v>236</v>
      </c>
      <c r="C124" s="36">
        <v>4301060357</v>
      </c>
      <c r="D124" s="571">
        <v>4680115882652</v>
      </c>
      <c r="E124" s="571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88</v>
      </c>
      <c r="L124" s="37" t="s">
        <v>45</v>
      </c>
      <c r="M124" s="38" t="s">
        <v>87</v>
      </c>
      <c r="N124" s="38"/>
      <c r="O124" s="37">
        <v>40</v>
      </c>
      <c r="P124" s="7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237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238</v>
      </c>
      <c r="B125" s="63" t="s">
        <v>239</v>
      </c>
      <c r="C125" s="36">
        <v>4301060317</v>
      </c>
      <c r="D125" s="571">
        <v>4680115880238</v>
      </c>
      <c r="E125" s="571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7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240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578"/>
      <c r="B126" s="578"/>
      <c r="C126" s="578"/>
      <c r="D126" s="578"/>
      <c r="E126" s="578"/>
      <c r="F126" s="578"/>
      <c r="G126" s="578"/>
      <c r="H126" s="578"/>
      <c r="I126" s="578"/>
      <c r="J126" s="578"/>
      <c r="K126" s="578"/>
      <c r="L126" s="578"/>
      <c r="M126" s="578"/>
      <c r="N126" s="578"/>
      <c r="O126" s="579"/>
      <c r="P126" s="575" t="s">
        <v>40</v>
      </c>
      <c r="Q126" s="576"/>
      <c r="R126" s="576"/>
      <c r="S126" s="576"/>
      <c r="T126" s="576"/>
      <c r="U126" s="576"/>
      <c r="V126" s="577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578"/>
      <c r="B127" s="578"/>
      <c r="C127" s="578"/>
      <c r="D127" s="578"/>
      <c r="E127" s="578"/>
      <c r="F127" s="578"/>
      <c r="G127" s="578"/>
      <c r="H127" s="578"/>
      <c r="I127" s="578"/>
      <c r="J127" s="578"/>
      <c r="K127" s="578"/>
      <c r="L127" s="578"/>
      <c r="M127" s="578"/>
      <c r="N127" s="578"/>
      <c r="O127" s="579"/>
      <c r="P127" s="575" t="s">
        <v>40</v>
      </c>
      <c r="Q127" s="576"/>
      <c r="R127" s="576"/>
      <c r="S127" s="576"/>
      <c r="T127" s="576"/>
      <c r="U127" s="576"/>
      <c r="V127" s="577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586" t="s">
        <v>241</v>
      </c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6"/>
      <c r="P128" s="586"/>
      <c r="Q128" s="586"/>
      <c r="R128" s="586"/>
      <c r="S128" s="586"/>
      <c r="T128" s="586"/>
      <c r="U128" s="586"/>
      <c r="V128" s="586"/>
      <c r="W128" s="586"/>
      <c r="X128" s="586"/>
      <c r="Y128" s="586"/>
      <c r="Z128" s="586"/>
      <c r="AA128" s="65"/>
      <c r="AB128" s="65"/>
      <c r="AC128" s="79"/>
    </row>
    <row r="129" spans="1:68" ht="14.25" hidden="1" customHeight="1" x14ac:dyDescent="0.25">
      <c r="A129" s="570" t="s">
        <v>112</v>
      </c>
      <c r="B129" s="570"/>
      <c r="C129" s="570"/>
      <c r="D129" s="570"/>
      <c r="E129" s="570"/>
      <c r="F129" s="570"/>
      <c r="G129" s="570"/>
      <c r="H129" s="570"/>
      <c r="I129" s="570"/>
      <c r="J129" s="570"/>
      <c r="K129" s="570"/>
      <c r="L129" s="570"/>
      <c r="M129" s="570"/>
      <c r="N129" s="570"/>
      <c r="O129" s="570"/>
      <c r="P129" s="570"/>
      <c r="Q129" s="570"/>
      <c r="R129" s="570"/>
      <c r="S129" s="570"/>
      <c r="T129" s="570"/>
      <c r="U129" s="570"/>
      <c r="V129" s="570"/>
      <c r="W129" s="570"/>
      <c r="X129" s="570"/>
      <c r="Y129" s="570"/>
      <c r="Z129" s="570"/>
      <c r="AA129" s="66"/>
      <c r="AB129" s="66"/>
      <c r="AC129" s="80"/>
    </row>
    <row r="130" spans="1:68" ht="27" hidden="1" customHeight="1" x14ac:dyDescent="0.25">
      <c r="A130" s="63" t="s">
        <v>242</v>
      </c>
      <c r="B130" s="63" t="s">
        <v>243</v>
      </c>
      <c r="C130" s="36">
        <v>4301011564</v>
      </c>
      <c r="D130" s="571">
        <v>4680115882577</v>
      </c>
      <c r="E130" s="571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88</v>
      </c>
      <c r="L130" s="37" t="s">
        <v>45</v>
      </c>
      <c r="M130" s="38" t="s">
        <v>109</v>
      </c>
      <c r="N130" s="38"/>
      <c r="O130" s="37">
        <v>90</v>
      </c>
      <c r="P130" s="7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244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242</v>
      </c>
      <c r="B131" s="63" t="s">
        <v>245</v>
      </c>
      <c r="C131" s="36">
        <v>4301011562</v>
      </c>
      <c r="D131" s="571">
        <v>4680115882577</v>
      </c>
      <c r="E131" s="571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244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578"/>
      <c r="B132" s="578"/>
      <c r="C132" s="578"/>
      <c r="D132" s="578"/>
      <c r="E132" s="578"/>
      <c r="F132" s="578"/>
      <c r="G132" s="578"/>
      <c r="H132" s="578"/>
      <c r="I132" s="578"/>
      <c r="J132" s="578"/>
      <c r="K132" s="578"/>
      <c r="L132" s="578"/>
      <c r="M132" s="578"/>
      <c r="N132" s="578"/>
      <c r="O132" s="579"/>
      <c r="P132" s="575" t="s">
        <v>40</v>
      </c>
      <c r="Q132" s="576"/>
      <c r="R132" s="576"/>
      <c r="S132" s="576"/>
      <c r="T132" s="576"/>
      <c r="U132" s="576"/>
      <c r="V132" s="57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578"/>
      <c r="B133" s="578"/>
      <c r="C133" s="578"/>
      <c r="D133" s="578"/>
      <c r="E133" s="578"/>
      <c r="F133" s="578"/>
      <c r="G133" s="578"/>
      <c r="H133" s="578"/>
      <c r="I133" s="578"/>
      <c r="J133" s="578"/>
      <c r="K133" s="578"/>
      <c r="L133" s="578"/>
      <c r="M133" s="578"/>
      <c r="N133" s="578"/>
      <c r="O133" s="579"/>
      <c r="P133" s="575" t="s">
        <v>40</v>
      </c>
      <c r="Q133" s="576"/>
      <c r="R133" s="576"/>
      <c r="S133" s="576"/>
      <c r="T133" s="576"/>
      <c r="U133" s="576"/>
      <c r="V133" s="57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570" t="s">
        <v>76</v>
      </c>
      <c r="B134" s="570"/>
      <c r="C134" s="570"/>
      <c r="D134" s="570"/>
      <c r="E134" s="570"/>
      <c r="F134" s="570"/>
      <c r="G134" s="570"/>
      <c r="H134" s="570"/>
      <c r="I134" s="570"/>
      <c r="J134" s="570"/>
      <c r="K134" s="570"/>
      <c r="L134" s="570"/>
      <c r="M134" s="570"/>
      <c r="N134" s="570"/>
      <c r="O134" s="570"/>
      <c r="P134" s="570"/>
      <c r="Q134" s="570"/>
      <c r="R134" s="570"/>
      <c r="S134" s="570"/>
      <c r="T134" s="570"/>
      <c r="U134" s="570"/>
      <c r="V134" s="570"/>
      <c r="W134" s="570"/>
      <c r="X134" s="570"/>
      <c r="Y134" s="570"/>
      <c r="Z134" s="570"/>
      <c r="AA134" s="66"/>
      <c r="AB134" s="66"/>
      <c r="AC134" s="80"/>
    </row>
    <row r="135" spans="1:68" ht="27" hidden="1" customHeight="1" x14ac:dyDescent="0.25">
      <c r="A135" s="63" t="s">
        <v>246</v>
      </c>
      <c r="B135" s="63" t="s">
        <v>247</v>
      </c>
      <c r="C135" s="36">
        <v>4301031234</v>
      </c>
      <c r="D135" s="571">
        <v>4680115883444</v>
      </c>
      <c r="E135" s="571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88</v>
      </c>
      <c r="L135" s="37" t="s">
        <v>45</v>
      </c>
      <c r="M135" s="38" t="s">
        <v>109</v>
      </c>
      <c r="N135" s="38"/>
      <c r="O135" s="37">
        <v>90</v>
      </c>
      <c r="P135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248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246</v>
      </c>
      <c r="B136" s="63" t="s">
        <v>249</v>
      </c>
      <c r="C136" s="36">
        <v>4301031235</v>
      </c>
      <c r="D136" s="571">
        <v>4680115883444</v>
      </c>
      <c r="E136" s="571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248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578"/>
      <c r="B137" s="578"/>
      <c r="C137" s="578"/>
      <c r="D137" s="578"/>
      <c r="E137" s="578"/>
      <c r="F137" s="578"/>
      <c r="G137" s="578"/>
      <c r="H137" s="578"/>
      <c r="I137" s="578"/>
      <c r="J137" s="578"/>
      <c r="K137" s="578"/>
      <c r="L137" s="578"/>
      <c r="M137" s="578"/>
      <c r="N137" s="578"/>
      <c r="O137" s="579"/>
      <c r="P137" s="575" t="s">
        <v>40</v>
      </c>
      <c r="Q137" s="576"/>
      <c r="R137" s="576"/>
      <c r="S137" s="576"/>
      <c r="T137" s="576"/>
      <c r="U137" s="576"/>
      <c r="V137" s="57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578"/>
      <c r="B138" s="578"/>
      <c r="C138" s="578"/>
      <c r="D138" s="578"/>
      <c r="E138" s="578"/>
      <c r="F138" s="578"/>
      <c r="G138" s="578"/>
      <c r="H138" s="578"/>
      <c r="I138" s="578"/>
      <c r="J138" s="578"/>
      <c r="K138" s="578"/>
      <c r="L138" s="578"/>
      <c r="M138" s="578"/>
      <c r="N138" s="578"/>
      <c r="O138" s="579"/>
      <c r="P138" s="575" t="s">
        <v>40</v>
      </c>
      <c r="Q138" s="576"/>
      <c r="R138" s="576"/>
      <c r="S138" s="576"/>
      <c r="T138" s="576"/>
      <c r="U138" s="576"/>
      <c r="V138" s="57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570" t="s">
        <v>83</v>
      </c>
      <c r="B139" s="570"/>
      <c r="C139" s="570"/>
      <c r="D139" s="570"/>
      <c r="E139" s="570"/>
      <c r="F139" s="570"/>
      <c r="G139" s="570"/>
      <c r="H139" s="570"/>
      <c r="I139" s="570"/>
      <c r="J139" s="570"/>
      <c r="K139" s="570"/>
      <c r="L139" s="570"/>
      <c r="M139" s="570"/>
      <c r="N139" s="570"/>
      <c r="O139" s="570"/>
      <c r="P139" s="570"/>
      <c r="Q139" s="570"/>
      <c r="R139" s="570"/>
      <c r="S139" s="570"/>
      <c r="T139" s="570"/>
      <c r="U139" s="570"/>
      <c r="V139" s="570"/>
      <c r="W139" s="570"/>
      <c r="X139" s="570"/>
      <c r="Y139" s="570"/>
      <c r="Z139" s="570"/>
      <c r="AA139" s="66"/>
      <c r="AB139" s="66"/>
      <c r="AC139" s="80"/>
    </row>
    <row r="140" spans="1:68" ht="16.5" hidden="1" customHeight="1" x14ac:dyDescent="0.25">
      <c r="A140" s="63" t="s">
        <v>250</v>
      </c>
      <c r="B140" s="63" t="s">
        <v>251</v>
      </c>
      <c r="C140" s="36">
        <v>4301051477</v>
      </c>
      <c r="D140" s="571">
        <v>4680115882584</v>
      </c>
      <c r="E140" s="571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88</v>
      </c>
      <c r="L140" s="37" t="s">
        <v>45</v>
      </c>
      <c r="M140" s="38" t="s">
        <v>109</v>
      </c>
      <c r="N140" s="38"/>
      <c r="O140" s="37">
        <v>60</v>
      </c>
      <c r="P140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244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250</v>
      </c>
      <c r="B141" s="63" t="s">
        <v>252</v>
      </c>
      <c r="C141" s="36">
        <v>4301051476</v>
      </c>
      <c r="D141" s="571">
        <v>4680115882584</v>
      </c>
      <c r="E141" s="571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60</v>
      </c>
      <c r="P141" s="7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244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578"/>
      <c r="B142" s="578"/>
      <c r="C142" s="578"/>
      <c r="D142" s="578"/>
      <c r="E142" s="578"/>
      <c r="F142" s="578"/>
      <c r="G142" s="578"/>
      <c r="H142" s="578"/>
      <c r="I142" s="578"/>
      <c r="J142" s="578"/>
      <c r="K142" s="578"/>
      <c r="L142" s="578"/>
      <c r="M142" s="578"/>
      <c r="N142" s="578"/>
      <c r="O142" s="579"/>
      <c r="P142" s="575" t="s">
        <v>40</v>
      </c>
      <c r="Q142" s="576"/>
      <c r="R142" s="576"/>
      <c r="S142" s="576"/>
      <c r="T142" s="576"/>
      <c r="U142" s="576"/>
      <c r="V142" s="577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578"/>
      <c r="B143" s="578"/>
      <c r="C143" s="578"/>
      <c r="D143" s="578"/>
      <c r="E143" s="578"/>
      <c r="F143" s="578"/>
      <c r="G143" s="578"/>
      <c r="H143" s="578"/>
      <c r="I143" s="578"/>
      <c r="J143" s="578"/>
      <c r="K143" s="578"/>
      <c r="L143" s="578"/>
      <c r="M143" s="578"/>
      <c r="N143" s="578"/>
      <c r="O143" s="579"/>
      <c r="P143" s="575" t="s">
        <v>40</v>
      </c>
      <c r="Q143" s="576"/>
      <c r="R143" s="576"/>
      <c r="S143" s="576"/>
      <c r="T143" s="576"/>
      <c r="U143" s="576"/>
      <c r="V143" s="577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586" t="s">
        <v>110</v>
      </c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6"/>
      <c r="P144" s="586"/>
      <c r="Q144" s="586"/>
      <c r="R144" s="586"/>
      <c r="S144" s="586"/>
      <c r="T144" s="586"/>
      <c r="U144" s="586"/>
      <c r="V144" s="586"/>
      <c r="W144" s="586"/>
      <c r="X144" s="586"/>
      <c r="Y144" s="586"/>
      <c r="Z144" s="586"/>
      <c r="AA144" s="65"/>
      <c r="AB144" s="65"/>
      <c r="AC144" s="79"/>
    </row>
    <row r="145" spans="1:68" ht="14.25" hidden="1" customHeight="1" x14ac:dyDescent="0.25">
      <c r="A145" s="570" t="s">
        <v>112</v>
      </c>
      <c r="B145" s="570"/>
      <c r="C145" s="570"/>
      <c r="D145" s="570"/>
      <c r="E145" s="570"/>
      <c r="F145" s="570"/>
      <c r="G145" s="570"/>
      <c r="H145" s="570"/>
      <c r="I145" s="570"/>
      <c r="J145" s="570"/>
      <c r="K145" s="570"/>
      <c r="L145" s="570"/>
      <c r="M145" s="570"/>
      <c r="N145" s="570"/>
      <c r="O145" s="570"/>
      <c r="P145" s="570"/>
      <c r="Q145" s="570"/>
      <c r="R145" s="570"/>
      <c r="S145" s="570"/>
      <c r="T145" s="570"/>
      <c r="U145" s="570"/>
      <c r="V145" s="570"/>
      <c r="W145" s="570"/>
      <c r="X145" s="570"/>
      <c r="Y145" s="570"/>
      <c r="Z145" s="570"/>
      <c r="AA145" s="66"/>
      <c r="AB145" s="66"/>
      <c r="AC145" s="80"/>
    </row>
    <row r="146" spans="1:68" ht="27" hidden="1" customHeight="1" x14ac:dyDescent="0.25">
      <c r="A146" s="63" t="s">
        <v>253</v>
      </c>
      <c r="B146" s="63" t="s">
        <v>254</v>
      </c>
      <c r="C146" s="36">
        <v>4301011705</v>
      </c>
      <c r="D146" s="571">
        <v>4607091384604</v>
      </c>
      <c r="E146" s="571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120</v>
      </c>
      <c r="L146" s="37" t="s">
        <v>45</v>
      </c>
      <c r="M146" s="38" t="s">
        <v>116</v>
      </c>
      <c r="N146" s="38"/>
      <c r="O146" s="37">
        <v>50</v>
      </c>
      <c r="P146" s="7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255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578"/>
      <c r="B147" s="578"/>
      <c r="C147" s="578"/>
      <c r="D147" s="578"/>
      <c r="E147" s="578"/>
      <c r="F147" s="578"/>
      <c r="G147" s="578"/>
      <c r="H147" s="578"/>
      <c r="I147" s="578"/>
      <c r="J147" s="578"/>
      <c r="K147" s="578"/>
      <c r="L147" s="578"/>
      <c r="M147" s="578"/>
      <c r="N147" s="578"/>
      <c r="O147" s="579"/>
      <c r="P147" s="575" t="s">
        <v>40</v>
      </c>
      <c r="Q147" s="576"/>
      <c r="R147" s="576"/>
      <c r="S147" s="576"/>
      <c r="T147" s="576"/>
      <c r="U147" s="576"/>
      <c r="V147" s="577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578"/>
      <c r="B148" s="578"/>
      <c r="C148" s="578"/>
      <c r="D148" s="578"/>
      <c r="E148" s="578"/>
      <c r="F148" s="578"/>
      <c r="G148" s="578"/>
      <c r="H148" s="578"/>
      <c r="I148" s="578"/>
      <c r="J148" s="578"/>
      <c r="K148" s="578"/>
      <c r="L148" s="578"/>
      <c r="M148" s="578"/>
      <c r="N148" s="578"/>
      <c r="O148" s="579"/>
      <c r="P148" s="575" t="s">
        <v>40</v>
      </c>
      <c r="Q148" s="576"/>
      <c r="R148" s="576"/>
      <c r="S148" s="576"/>
      <c r="T148" s="576"/>
      <c r="U148" s="576"/>
      <c r="V148" s="577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570" t="s">
        <v>76</v>
      </c>
      <c r="B149" s="570"/>
      <c r="C149" s="570"/>
      <c r="D149" s="570"/>
      <c r="E149" s="570"/>
      <c r="F149" s="570"/>
      <c r="G149" s="570"/>
      <c r="H149" s="570"/>
      <c r="I149" s="570"/>
      <c r="J149" s="570"/>
      <c r="K149" s="570"/>
      <c r="L149" s="570"/>
      <c r="M149" s="570"/>
      <c r="N149" s="570"/>
      <c r="O149" s="570"/>
      <c r="P149" s="570"/>
      <c r="Q149" s="570"/>
      <c r="R149" s="570"/>
      <c r="S149" s="570"/>
      <c r="T149" s="570"/>
      <c r="U149" s="570"/>
      <c r="V149" s="570"/>
      <c r="W149" s="570"/>
      <c r="X149" s="570"/>
      <c r="Y149" s="570"/>
      <c r="Z149" s="570"/>
      <c r="AA149" s="66"/>
      <c r="AB149" s="66"/>
      <c r="AC149" s="80"/>
    </row>
    <row r="150" spans="1:68" ht="16.5" hidden="1" customHeight="1" x14ac:dyDescent="0.25">
      <c r="A150" s="63" t="s">
        <v>256</v>
      </c>
      <c r="B150" s="63" t="s">
        <v>257</v>
      </c>
      <c r="C150" s="36">
        <v>4301030895</v>
      </c>
      <c r="D150" s="571">
        <v>4607091387667</v>
      </c>
      <c r="E150" s="57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116</v>
      </c>
      <c r="N150" s="38"/>
      <c r="O150" s="37">
        <v>40</v>
      </c>
      <c r="P150" s="7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258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259</v>
      </c>
      <c r="B151" s="63" t="s">
        <v>260</v>
      </c>
      <c r="C151" s="36">
        <v>4301030961</v>
      </c>
      <c r="D151" s="571">
        <v>4607091387636</v>
      </c>
      <c r="E151" s="571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88</v>
      </c>
      <c r="L151" s="37" t="s">
        <v>45</v>
      </c>
      <c r="M151" s="38" t="s">
        <v>81</v>
      </c>
      <c r="N151" s="38"/>
      <c r="O151" s="37">
        <v>40</v>
      </c>
      <c r="P151" s="7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261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262</v>
      </c>
      <c r="B152" s="63" t="s">
        <v>263</v>
      </c>
      <c r="C152" s="36">
        <v>4301030963</v>
      </c>
      <c r="D152" s="571">
        <v>4607091382426</v>
      </c>
      <c r="E152" s="571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117</v>
      </c>
      <c r="L152" s="37" t="s">
        <v>45</v>
      </c>
      <c r="M152" s="38" t="s">
        <v>81</v>
      </c>
      <c r="N152" s="38"/>
      <c r="O152" s="37">
        <v>40</v>
      </c>
      <c r="P152" s="7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264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578"/>
      <c r="B153" s="578"/>
      <c r="C153" s="578"/>
      <c r="D153" s="578"/>
      <c r="E153" s="578"/>
      <c r="F153" s="578"/>
      <c r="G153" s="578"/>
      <c r="H153" s="578"/>
      <c r="I153" s="578"/>
      <c r="J153" s="578"/>
      <c r="K153" s="578"/>
      <c r="L153" s="578"/>
      <c r="M153" s="578"/>
      <c r="N153" s="578"/>
      <c r="O153" s="579"/>
      <c r="P153" s="575" t="s">
        <v>40</v>
      </c>
      <c r="Q153" s="576"/>
      <c r="R153" s="576"/>
      <c r="S153" s="576"/>
      <c r="T153" s="576"/>
      <c r="U153" s="576"/>
      <c r="V153" s="577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hidden="1" x14ac:dyDescent="0.2">
      <c r="A154" s="578"/>
      <c r="B154" s="578"/>
      <c r="C154" s="578"/>
      <c r="D154" s="578"/>
      <c r="E154" s="578"/>
      <c r="F154" s="578"/>
      <c r="G154" s="578"/>
      <c r="H154" s="578"/>
      <c r="I154" s="578"/>
      <c r="J154" s="578"/>
      <c r="K154" s="578"/>
      <c r="L154" s="578"/>
      <c r="M154" s="578"/>
      <c r="N154" s="578"/>
      <c r="O154" s="579"/>
      <c r="P154" s="575" t="s">
        <v>40</v>
      </c>
      <c r="Q154" s="576"/>
      <c r="R154" s="576"/>
      <c r="S154" s="576"/>
      <c r="T154" s="576"/>
      <c r="U154" s="576"/>
      <c r="V154" s="577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hidden="1" customHeight="1" x14ac:dyDescent="0.2">
      <c r="A155" s="595" t="s">
        <v>265</v>
      </c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595"/>
      <c r="P155" s="595"/>
      <c r="Q155" s="595"/>
      <c r="R155" s="595"/>
      <c r="S155" s="595"/>
      <c r="T155" s="595"/>
      <c r="U155" s="595"/>
      <c r="V155" s="595"/>
      <c r="W155" s="595"/>
      <c r="X155" s="595"/>
      <c r="Y155" s="595"/>
      <c r="Z155" s="595"/>
      <c r="AA155" s="54"/>
      <c r="AB155" s="54"/>
      <c r="AC155" s="54"/>
    </row>
    <row r="156" spans="1:68" ht="16.5" hidden="1" customHeight="1" x14ac:dyDescent="0.25">
      <c r="A156" s="586" t="s">
        <v>266</v>
      </c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6"/>
      <c r="P156" s="586"/>
      <c r="Q156" s="586"/>
      <c r="R156" s="586"/>
      <c r="S156" s="586"/>
      <c r="T156" s="586"/>
      <c r="U156" s="586"/>
      <c r="V156" s="586"/>
      <c r="W156" s="586"/>
      <c r="X156" s="586"/>
      <c r="Y156" s="586"/>
      <c r="Z156" s="586"/>
      <c r="AA156" s="65"/>
      <c r="AB156" s="65"/>
      <c r="AC156" s="79"/>
    </row>
    <row r="157" spans="1:68" ht="14.25" hidden="1" customHeight="1" x14ac:dyDescent="0.25">
      <c r="A157" s="570" t="s">
        <v>144</v>
      </c>
      <c r="B157" s="570"/>
      <c r="C157" s="570"/>
      <c r="D157" s="570"/>
      <c r="E157" s="570"/>
      <c r="F157" s="570"/>
      <c r="G157" s="570"/>
      <c r="H157" s="570"/>
      <c r="I157" s="570"/>
      <c r="J157" s="570"/>
      <c r="K157" s="570"/>
      <c r="L157" s="570"/>
      <c r="M157" s="570"/>
      <c r="N157" s="570"/>
      <c r="O157" s="570"/>
      <c r="P157" s="570"/>
      <c r="Q157" s="570"/>
      <c r="R157" s="570"/>
      <c r="S157" s="570"/>
      <c r="T157" s="570"/>
      <c r="U157" s="570"/>
      <c r="V157" s="570"/>
      <c r="W157" s="570"/>
      <c r="X157" s="570"/>
      <c r="Y157" s="570"/>
      <c r="Z157" s="570"/>
      <c r="AA157" s="66"/>
      <c r="AB157" s="66"/>
      <c r="AC157" s="80"/>
    </row>
    <row r="158" spans="1:68" ht="27" hidden="1" customHeight="1" x14ac:dyDescent="0.25">
      <c r="A158" s="63" t="s">
        <v>267</v>
      </c>
      <c r="B158" s="63" t="s">
        <v>268</v>
      </c>
      <c r="C158" s="36">
        <v>4301020323</v>
      </c>
      <c r="D158" s="571">
        <v>4680115886223</v>
      </c>
      <c r="E158" s="571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82</v>
      </c>
      <c r="L158" s="37" t="s">
        <v>45</v>
      </c>
      <c r="M158" s="38" t="s">
        <v>81</v>
      </c>
      <c r="N158" s="38"/>
      <c r="O158" s="37">
        <v>40</v>
      </c>
      <c r="P158" s="7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269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578"/>
      <c r="B159" s="578"/>
      <c r="C159" s="578"/>
      <c r="D159" s="578"/>
      <c r="E159" s="578"/>
      <c r="F159" s="578"/>
      <c r="G159" s="578"/>
      <c r="H159" s="578"/>
      <c r="I159" s="578"/>
      <c r="J159" s="578"/>
      <c r="K159" s="578"/>
      <c r="L159" s="578"/>
      <c r="M159" s="578"/>
      <c r="N159" s="578"/>
      <c r="O159" s="579"/>
      <c r="P159" s="575" t="s">
        <v>40</v>
      </c>
      <c r="Q159" s="576"/>
      <c r="R159" s="576"/>
      <c r="S159" s="576"/>
      <c r="T159" s="576"/>
      <c r="U159" s="576"/>
      <c r="V159" s="577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578"/>
      <c r="B160" s="578"/>
      <c r="C160" s="578"/>
      <c r="D160" s="578"/>
      <c r="E160" s="578"/>
      <c r="F160" s="578"/>
      <c r="G160" s="578"/>
      <c r="H160" s="578"/>
      <c r="I160" s="578"/>
      <c r="J160" s="578"/>
      <c r="K160" s="578"/>
      <c r="L160" s="578"/>
      <c r="M160" s="578"/>
      <c r="N160" s="578"/>
      <c r="O160" s="579"/>
      <c r="P160" s="575" t="s">
        <v>40</v>
      </c>
      <c r="Q160" s="576"/>
      <c r="R160" s="576"/>
      <c r="S160" s="576"/>
      <c r="T160" s="576"/>
      <c r="U160" s="576"/>
      <c r="V160" s="577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570" t="s">
        <v>76</v>
      </c>
      <c r="B161" s="570"/>
      <c r="C161" s="570"/>
      <c r="D161" s="570"/>
      <c r="E161" s="570"/>
      <c r="F161" s="570"/>
      <c r="G161" s="570"/>
      <c r="H161" s="570"/>
      <c r="I161" s="570"/>
      <c r="J161" s="570"/>
      <c r="K161" s="570"/>
      <c r="L161" s="570"/>
      <c r="M161" s="570"/>
      <c r="N161" s="570"/>
      <c r="O161" s="570"/>
      <c r="P161" s="570"/>
      <c r="Q161" s="570"/>
      <c r="R161" s="570"/>
      <c r="S161" s="570"/>
      <c r="T161" s="570"/>
      <c r="U161" s="570"/>
      <c r="V161" s="570"/>
      <c r="W161" s="570"/>
      <c r="X161" s="570"/>
      <c r="Y161" s="570"/>
      <c r="Z161" s="570"/>
      <c r="AA161" s="66"/>
      <c r="AB161" s="66"/>
      <c r="AC161" s="80"/>
    </row>
    <row r="162" spans="1:68" ht="27" hidden="1" customHeight="1" x14ac:dyDescent="0.25">
      <c r="A162" s="63" t="s">
        <v>270</v>
      </c>
      <c r="B162" s="63" t="s">
        <v>271</v>
      </c>
      <c r="C162" s="36">
        <v>4301031191</v>
      </c>
      <c r="D162" s="571">
        <v>4680115880993</v>
      </c>
      <c r="E162" s="571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120</v>
      </c>
      <c r="L162" s="37" t="s">
        <v>45</v>
      </c>
      <c r="M162" s="38" t="s">
        <v>81</v>
      </c>
      <c r="N162" s="38"/>
      <c r="O162" s="37">
        <v>40</v>
      </c>
      <c r="P162" s="7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272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hidden="1" customHeight="1" x14ac:dyDescent="0.25">
      <c r="A163" s="63" t="s">
        <v>273</v>
      </c>
      <c r="B163" s="63" t="s">
        <v>274</v>
      </c>
      <c r="C163" s="36">
        <v>4301031204</v>
      </c>
      <c r="D163" s="571">
        <v>4680115881761</v>
      </c>
      <c r="E163" s="57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81</v>
      </c>
      <c r="N163" s="38"/>
      <c r="O163" s="37">
        <v>40</v>
      </c>
      <c r="P163" s="7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hidden="1" customHeight="1" x14ac:dyDescent="0.25">
      <c r="A164" s="63" t="s">
        <v>276</v>
      </c>
      <c r="B164" s="63" t="s">
        <v>277</v>
      </c>
      <c r="C164" s="36">
        <v>4301031201</v>
      </c>
      <c r="D164" s="571">
        <v>4680115881563</v>
      </c>
      <c r="E164" s="571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278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hidden="1" customHeight="1" x14ac:dyDescent="0.25">
      <c r="A165" s="63" t="s">
        <v>279</v>
      </c>
      <c r="B165" s="63" t="s">
        <v>280</v>
      </c>
      <c r="C165" s="36">
        <v>4301031199</v>
      </c>
      <c r="D165" s="571">
        <v>4680115880986</v>
      </c>
      <c r="E165" s="571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82</v>
      </c>
      <c r="L165" s="37" t="s">
        <v>45</v>
      </c>
      <c r="M165" s="38" t="s">
        <v>81</v>
      </c>
      <c r="N165" s="38"/>
      <c r="O165" s="37">
        <v>40</v>
      </c>
      <c r="P165" s="7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281</v>
      </c>
      <c r="B166" s="63" t="s">
        <v>282</v>
      </c>
      <c r="C166" s="36">
        <v>4301031205</v>
      </c>
      <c r="D166" s="571">
        <v>4680115881785</v>
      </c>
      <c r="E166" s="57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283</v>
      </c>
      <c r="B167" s="63" t="s">
        <v>284</v>
      </c>
      <c r="C167" s="36">
        <v>4301031399</v>
      </c>
      <c r="D167" s="571">
        <v>4680115886537</v>
      </c>
      <c r="E167" s="571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5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285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286</v>
      </c>
      <c r="B168" s="63" t="s">
        <v>287</v>
      </c>
      <c r="C168" s="36">
        <v>4301031202</v>
      </c>
      <c r="D168" s="571">
        <v>4680115881679</v>
      </c>
      <c r="E168" s="571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288</v>
      </c>
      <c r="B169" s="63" t="s">
        <v>289</v>
      </c>
      <c r="C169" s="36">
        <v>4301031158</v>
      </c>
      <c r="D169" s="571">
        <v>4680115880191</v>
      </c>
      <c r="E169" s="571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88</v>
      </c>
      <c r="L169" s="37" t="s">
        <v>45</v>
      </c>
      <c r="M169" s="38" t="s">
        <v>81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278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290</v>
      </c>
      <c r="B170" s="63" t="s">
        <v>291</v>
      </c>
      <c r="C170" s="36">
        <v>4301031245</v>
      </c>
      <c r="D170" s="571">
        <v>4680115883963</v>
      </c>
      <c r="E170" s="571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292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hidden="1" x14ac:dyDescent="0.2">
      <c r="A171" s="578"/>
      <c r="B171" s="578"/>
      <c r="C171" s="578"/>
      <c r="D171" s="578"/>
      <c r="E171" s="578"/>
      <c r="F171" s="578"/>
      <c r="G171" s="578"/>
      <c r="H171" s="578"/>
      <c r="I171" s="578"/>
      <c r="J171" s="578"/>
      <c r="K171" s="578"/>
      <c r="L171" s="578"/>
      <c r="M171" s="578"/>
      <c r="N171" s="578"/>
      <c r="O171" s="579"/>
      <c r="P171" s="575" t="s">
        <v>40</v>
      </c>
      <c r="Q171" s="576"/>
      <c r="R171" s="576"/>
      <c r="S171" s="576"/>
      <c r="T171" s="576"/>
      <c r="U171" s="576"/>
      <c r="V171" s="577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hidden="1" x14ac:dyDescent="0.2">
      <c r="A172" s="578"/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9"/>
      <c r="P172" s="575" t="s">
        <v>40</v>
      </c>
      <c r="Q172" s="576"/>
      <c r="R172" s="576"/>
      <c r="S172" s="576"/>
      <c r="T172" s="576"/>
      <c r="U172" s="576"/>
      <c r="V172" s="577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570" t="s">
        <v>104</v>
      </c>
      <c r="B173" s="570"/>
      <c r="C173" s="570"/>
      <c r="D173" s="570"/>
      <c r="E173" s="570"/>
      <c r="F173" s="570"/>
      <c r="G173" s="570"/>
      <c r="H173" s="570"/>
      <c r="I173" s="570"/>
      <c r="J173" s="570"/>
      <c r="K173" s="570"/>
      <c r="L173" s="570"/>
      <c r="M173" s="570"/>
      <c r="N173" s="570"/>
      <c r="O173" s="570"/>
      <c r="P173" s="570"/>
      <c r="Q173" s="570"/>
      <c r="R173" s="570"/>
      <c r="S173" s="570"/>
      <c r="T173" s="570"/>
      <c r="U173" s="570"/>
      <c r="V173" s="570"/>
      <c r="W173" s="570"/>
      <c r="X173" s="570"/>
      <c r="Y173" s="570"/>
      <c r="Z173" s="570"/>
      <c r="AA173" s="66"/>
      <c r="AB173" s="66"/>
      <c r="AC173" s="80"/>
    </row>
    <row r="174" spans="1:68" ht="27" hidden="1" customHeight="1" x14ac:dyDescent="0.25">
      <c r="A174" s="63" t="s">
        <v>293</v>
      </c>
      <c r="B174" s="63" t="s">
        <v>294</v>
      </c>
      <c r="C174" s="36">
        <v>4301032053</v>
      </c>
      <c r="D174" s="571">
        <v>4680115886780</v>
      </c>
      <c r="E174" s="57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297</v>
      </c>
      <c r="L174" s="37" t="s">
        <v>45</v>
      </c>
      <c r="M174" s="38" t="s">
        <v>296</v>
      </c>
      <c r="N174" s="38"/>
      <c r="O174" s="37">
        <v>60</v>
      </c>
      <c r="P174" s="74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295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298</v>
      </c>
      <c r="B175" s="63" t="s">
        <v>299</v>
      </c>
      <c r="C175" s="36">
        <v>4301032051</v>
      </c>
      <c r="D175" s="571">
        <v>4680115886742</v>
      </c>
      <c r="E175" s="57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297</v>
      </c>
      <c r="L175" s="37" t="s">
        <v>45</v>
      </c>
      <c r="M175" s="38" t="s">
        <v>296</v>
      </c>
      <c r="N175" s="38"/>
      <c r="O175" s="37">
        <v>90</v>
      </c>
      <c r="P175" s="74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300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301</v>
      </c>
      <c r="B176" s="63" t="s">
        <v>302</v>
      </c>
      <c r="C176" s="36">
        <v>4301032052</v>
      </c>
      <c r="D176" s="571">
        <v>4680115886766</v>
      </c>
      <c r="E176" s="57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297</v>
      </c>
      <c r="L176" s="37" t="s">
        <v>45</v>
      </c>
      <c r="M176" s="38" t="s">
        <v>296</v>
      </c>
      <c r="N176" s="38"/>
      <c r="O176" s="37">
        <v>90</v>
      </c>
      <c r="P176" s="75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300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78"/>
      <c r="B177" s="578"/>
      <c r="C177" s="578"/>
      <c r="D177" s="578"/>
      <c r="E177" s="578"/>
      <c r="F177" s="578"/>
      <c r="G177" s="578"/>
      <c r="H177" s="578"/>
      <c r="I177" s="578"/>
      <c r="J177" s="578"/>
      <c r="K177" s="578"/>
      <c r="L177" s="578"/>
      <c r="M177" s="578"/>
      <c r="N177" s="578"/>
      <c r="O177" s="579"/>
      <c r="P177" s="575" t="s">
        <v>40</v>
      </c>
      <c r="Q177" s="576"/>
      <c r="R177" s="576"/>
      <c r="S177" s="576"/>
      <c r="T177" s="576"/>
      <c r="U177" s="576"/>
      <c r="V177" s="577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578"/>
      <c r="B178" s="578"/>
      <c r="C178" s="578"/>
      <c r="D178" s="578"/>
      <c r="E178" s="578"/>
      <c r="F178" s="578"/>
      <c r="G178" s="578"/>
      <c r="H178" s="578"/>
      <c r="I178" s="578"/>
      <c r="J178" s="578"/>
      <c r="K178" s="578"/>
      <c r="L178" s="578"/>
      <c r="M178" s="578"/>
      <c r="N178" s="578"/>
      <c r="O178" s="579"/>
      <c r="P178" s="575" t="s">
        <v>40</v>
      </c>
      <c r="Q178" s="576"/>
      <c r="R178" s="576"/>
      <c r="S178" s="576"/>
      <c r="T178" s="576"/>
      <c r="U178" s="576"/>
      <c r="V178" s="577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570" t="s">
        <v>303</v>
      </c>
      <c r="B179" s="570"/>
      <c r="C179" s="570"/>
      <c r="D179" s="570"/>
      <c r="E179" s="570"/>
      <c r="F179" s="570"/>
      <c r="G179" s="570"/>
      <c r="H179" s="570"/>
      <c r="I179" s="570"/>
      <c r="J179" s="570"/>
      <c r="K179" s="570"/>
      <c r="L179" s="570"/>
      <c r="M179" s="570"/>
      <c r="N179" s="570"/>
      <c r="O179" s="570"/>
      <c r="P179" s="570"/>
      <c r="Q179" s="570"/>
      <c r="R179" s="570"/>
      <c r="S179" s="570"/>
      <c r="T179" s="570"/>
      <c r="U179" s="570"/>
      <c r="V179" s="570"/>
      <c r="W179" s="570"/>
      <c r="X179" s="570"/>
      <c r="Y179" s="570"/>
      <c r="Z179" s="570"/>
      <c r="AA179" s="66"/>
      <c r="AB179" s="66"/>
      <c r="AC179" s="80"/>
    </row>
    <row r="180" spans="1:68" ht="27" hidden="1" customHeight="1" x14ac:dyDescent="0.25">
      <c r="A180" s="63" t="s">
        <v>304</v>
      </c>
      <c r="B180" s="63" t="s">
        <v>305</v>
      </c>
      <c r="C180" s="36">
        <v>4301170013</v>
      </c>
      <c r="D180" s="571">
        <v>4680115886797</v>
      </c>
      <c r="E180" s="571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297</v>
      </c>
      <c r="L180" s="37" t="s">
        <v>45</v>
      </c>
      <c r="M180" s="38" t="s">
        <v>296</v>
      </c>
      <c r="N180" s="38"/>
      <c r="O180" s="37">
        <v>90</v>
      </c>
      <c r="P180" s="7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300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578"/>
      <c r="B181" s="578"/>
      <c r="C181" s="578"/>
      <c r="D181" s="578"/>
      <c r="E181" s="578"/>
      <c r="F181" s="578"/>
      <c r="G181" s="578"/>
      <c r="H181" s="578"/>
      <c r="I181" s="578"/>
      <c r="J181" s="578"/>
      <c r="K181" s="578"/>
      <c r="L181" s="578"/>
      <c r="M181" s="578"/>
      <c r="N181" s="578"/>
      <c r="O181" s="579"/>
      <c r="P181" s="575" t="s">
        <v>40</v>
      </c>
      <c r="Q181" s="576"/>
      <c r="R181" s="576"/>
      <c r="S181" s="576"/>
      <c r="T181" s="576"/>
      <c r="U181" s="576"/>
      <c r="V181" s="577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578"/>
      <c r="B182" s="578"/>
      <c r="C182" s="578"/>
      <c r="D182" s="578"/>
      <c r="E182" s="578"/>
      <c r="F182" s="578"/>
      <c r="G182" s="578"/>
      <c r="H182" s="578"/>
      <c r="I182" s="578"/>
      <c r="J182" s="578"/>
      <c r="K182" s="578"/>
      <c r="L182" s="578"/>
      <c r="M182" s="578"/>
      <c r="N182" s="578"/>
      <c r="O182" s="579"/>
      <c r="P182" s="575" t="s">
        <v>40</v>
      </c>
      <c r="Q182" s="576"/>
      <c r="R182" s="576"/>
      <c r="S182" s="576"/>
      <c r="T182" s="576"/>
      <c r="U182" s="576"/>
      <c r="V182" s="577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586" t="s">
        <v>306</v>
      </c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6"/>
      <c r="P183" s="586"/>
      <c r="Q183" s="586"/>
      <c r="R183" s="586"/>
      <c r="S183" s="586"/>
      <c r="T183" s="586"/>
      <c r="U183" s="586"/>
      <c r="V183" s="586"/>
      <c r="W183" s="586"/>
      <c r="X183" s="586"/>
      <c r="Y183" s="586"/>
      <c r="Z183" s="586"/>
      <c r="AA183" s="65"/>
      <c r="AB183" s="65"/>
      <c r="AC183" s="79"/>
    </row>
    <row r="184" spans="1:68" ht="14.25" hidden="1" customHeight="1" x14ac:dyDescent="0.25">
      <c r="A184" s="570" t="s">
        <v>112</v>
      </c>
      <c r="B184" s="570"/>
      <c r="C184" s="570"/>
      <c r="D184" s="570"/>
      <c r="E184" s="570"/>
      <c r="F184" s="570"/>
      <c r="G184" s="570"/>
      <c r="H184" s="570"/>
      <c r="I184" s="570"/>
      <c r="J184" s="570"/>
      <c r="K184" s="570"/>
      <c r="L184" s="570"/>
      <c r="M184" s="570"/>
      <c r="N184" s="570"/>
      <c r="O184" s="570"/>
      <c r="P184" s="570"/>
      <c r="Q184" s="570"/>
      <c r="R184" s="570"/>
      <c r="S184" s="570"/>
      <c r="T184" s="570"/>
      <c r="U184" s="570"/>
      <c r="V184" s="570"/>
      <c r="W184" s="570"/>
      <c r="X184" s="570"/>
      <c r="Y184" s="570"/>
      <c r="Z184" s="570"/>
      <c r="AA184" s="66"/>
      <c r="AB184" s="66"/>
      <c r="AC184" s="80"/>
    </row>
    <row r="185" spans="1:68" ht="16.5" hidden="1" customHeight="1" x14ac:dyDescent="0.25">
      <c r="A185" s="63" t="s">
        <v>307</v>
      </c>
      <c r="B185" s="63" t="s">
        <v>308</v>
      </c>
      <c r="C185" s="36">
        <v>4301011450</v>
      </c>
      <c r="D185" s="571">
        <v>4680115881402</v>
      </c>
      <c r="E185" s="571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117</v>
      </c>
      <c r="L185" s="37" t="s">
        <v>45</v>
      </c>
      <c r="M185" s="38" t="s">
        <v>116</v>
      </c>
      <c r="N185" s="38"/>
      <c r="O185" s="37">
        <v>55</v>
      </c>
      <c r="P185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309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310</v>
      </c>
      <c r="B186" s="63" t="s">
        <v>311</v>
      </c>
      <c r="C186" s="36">
        <v>4301011768</v>
      </c>
      <c r="D186" s="571">
        <v>4680115881396</v>
      </c>
      <c r="E186" s="571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88</v>
      </c>
      <c r="L186" s="37" t="s">
        <v>45</v>
      </c>
      <c r="M186" s="38" t="s">
        <v>116</v>
      </c>
      <c r="N186" s="38"/>
      <c r="O186" s="37">
        <v>55</v>
      </c>
      <c r="P186" s="7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309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578"/>
      <c r="B187" s="578"/>
      <c r="C187" s="578"/>
      <c r="D187" s="578"/>
      <c r="E187" s="578"/>
      <c r="F187" s="578"/>
      <c r="G187" s="578"/>
      <c r="H187" s="578"/>
      <c r="I187" s="578"/>
      <c r="J187" s="578"/>
      <c r="K187" s="578"/>
      <c r="L187" s="578"/>
      <c r="M187" s="578"/>
      <c r="N187" s="578"/>
      <c r="O187" s="579"/>
      <c r="P187" s="575" t="s">
        <v>40</v>
      </c>
      <c r="Q187" s="576"/>
      <c r="R187" s="576"/>
      <c r="S187" s="576"/>
      <c r="T187" s="576"/>
      <c r="U187" s="576"/>
      <c r="V187" s="577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578"/>
      <c r="B188" s="578"/>
      <c r="C188" s="578"/>
      <c r="D188" s="578"/>
      <c r="E188" s="578"/>
      <c r="F188" s="578"/>
      <c r="G188" s="578"/>
      <c r="H188" s="578"/>
      <c r="I188" s="578"/>
      <c r="J188" s="578"/>
      <c r="K188" s="578"/>
      <c r="L188" s="578"/>
      <c r="M188" s="578"/>
      <c r="N188" s="578"/>
      <c r="O188" s="579"/>
      <c r="P188" s="575" t="s">
        <v>40</v>
      </c>
      <c r="Q188" s="576"/>
      <c r="R188" s="576"/>
      <c r="S188" s="576"/>
      <c r="T188" s="576"/>
      <c r="U188" s="576"/>
      <c r="V188" s="577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570" t="s">
        <v>144</v>
      </c>
      <c r="B189" s="570"/>
      <c r="C189" s="570"/>
      <c r="D189" s="570"/>
      <c r="E189" s="570"/>
      <c r="F189" s="570"/>
      <c r="G189" s="570"/>
      <c r="H189" s="570"/>
      <c r="I189" s="570"/>
      <c r="J189" s="570"/>
      <c r="K189" s="570"/>
      <c r="L189" s="570"/>
      <c r="M189" s="570"/>
      <c r="N189" s="570"/>
      <c r="O189" s="570"/>
      <c r="P189" s="570"/>
      <c r="Q189" s="570"/>
      <c r="R189" s="570"/>
      <c r="S189" s="570"/>
      <c r="T189" s="570"/>
      <c r="U189" s="570"/>
      <c r="V189" s="570"/>
      <c r="W189" s="570"/>
      <c r="X189" s="570"/>
      <c r="Y189" s="570"/>
      <c r="Z189" s="570"/>
      <c r="AA189" s="66"/>
      <c r="AB189" s="66"/>
      <c r="AC189" s="80"/>
    </row>
    <row r="190" spans="1:68" ht="16.5" hidden="1" customHeight="1" x14ac:dyDescent="0.25">
      <c r="A190" s="63" t="s">
        <v>312</v>
      </c>
      <c r="B190" s="63" t="s">
        <v>313</v>
      </c>
      <c r="C190" s="36">
        <v>4301020262</v>
      </c>
      <c r="D190" s="571">
        <v>4680115882935</v>
      </c>
      <c r="E190" s="571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117</v>
      </c>
      <c r="L190" s="37" t="s">
        <v>45</v>
      </c>
      <c r="M190" s="38" t="s">
        <v>87</v>
      </c>
      <c r="N190" s="38"/>
      <c r="O190" s="37">
        <v>50</v>
      </c>
      <c r="P190" s="7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314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315</v>
      </c>
      <c r="B191" s="63" t="s">
        <v>316</v>
      </c>
      <c r="C191" s="36">
        <v>4301020220</v>
      </c>
      <c r="D191" s="571">
        <v>4680115880764</v>
      </c>
      <c r="E191" s="571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88</v>
      </c>
      <c r="L191" s="37" t="s">
        <v>45</v>
      </c>
      <c r="M191" s="38" t="s">
        <v>116</v>
      </c>
      <c r="N191" s="38"/>
      <c r="O191" s="37">
        <v>50</v>
      </c>
      <c r="P191" s="7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314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578"/>
      <c r="B192" s="578"/>
      <c r="C192" s="578"/>
      <c r="D192" s="578"/>
      <c r="E192" s="578"/>
      <c r="F192" s="578"/>
      <c r="G192" s="578"/>
      <c r="H192" s="578"/>
      <c r="I192" s="578"/>
      <c r="J192" s="578"/>
      <c r="K192" s="578"/>
      <c r="L192" s="578"/>
      <c r="M192" s="578"/>
      <c r="N192" s="578"/>
      <c r="O192" s="579"/>
      <c r="P192" s="575" t="s">
        <v>40</v>
      </c>
      <c r="Q192" s="576"/>
      <c r="R192" s="576"/>
      <c r="S192" s="576"/>
      <c r="T192" s="576"/>
      <c r="U192" s="576"/>
      <c r="V192" s="577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578"/>
      <c r="B193" s="578"/>
      <c r="C193" s="578"/>
      <c r="D193" s="578"/>
      <c r="E193" s="578"/>
      <c r="F193" s="578"/>
      <c r="G193" s="578"/>
      <c r="H193" s="578"/>
      <c r="I193" s="578"/>
      <c r="J193" s="578"/>
      <c r="K193" s="578"/>
      <c r="L193" s="578"/>
      <c r="M193" s="578"/>
      <c r="N193" s="578"/>
      <c r="O193" s="579"/>
      <c r="P193" s="575" t="s">
        <v>40</v>
      </c>
      <c r="Q193" s="576"/>
      <c r="R193" s="576"/>
      <c r="S193" s="576"/>
      <c r="T193" s="576"/>
      <c r="U193" s="576"/>
      <c r="V193" s="577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570" t="s">
        <v>76</v>
      </c>
      <c r="B194" s="570"/>
      <c r="C194" s="570"/>
      <c r="D194" s="570"/>
      <c r="E194" s="570"/>
      <c r="F194" s="570"/>
      <c r="G194" s="570"/>
      <c r="H194" s="570"/>
      <c r="I194" s="570"/>
      <c r="J194" s="570"/>
      <c r="K194" s="570"/>
      <c r="L194" s="570"/>
      <c r="M194" s="570"/>
      <c r="N194" s="570"/>
      <c r="O194" s="570"/>
      <c r="P194" s="570"/>
      <c r="Q194" s="570"/>
      <c r="R194" s="570"/>
      <c r="S194" s="570"/>
      <c r="T194" s="570"/>
      <c r="U194" s="570"/>
      <c r="V194" s="570"/>
      <c r="W194" s="570"/>
      <c r="X194" s="570"/>
      <c r="Y194" s="570"/>
      <c r="Z194" s="570"/>
      <c r="AA194" s="66"/>
      <c r="AB194" s="66"/>
      <c r="AC194" s="80"/>
    </row>
    <row r="195" spans="1:68" ht="27" hidden="1" customHeight="1" x14ac:dyDescent="0.25">
      <c r="A195" s="63" t="s">
        <v>317</v>
      </c>
      <c r="B195" s="63" t="s">
        <v>318</v>
      </c>
      <c r="C195" s="36">
        <v>4301031224</v>
      </c>
      <c r="D195" s="571">
        <v>4680115882683</v>
      </c>
      <c r="E195" s="57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81</v>
      </c>
      <c r="N195" s="38"/>
      <c r="O195" s="37">
        <v>40</v>
      </c>
      <c r="P195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319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hidden="1" customHeight="1" x14ac:dyDescent="0.25">
      <c r="A196" s="63" t="s">
        <v>320</v>
      </c>
      <c r="B196" s="63" t="s">
        <v>321</v>
      </c>
      <c r="C196" s="36">
        <v>4301031230</v>
      </c>
      <c r="D196" s="571">
        <v>4680115882690</v>
      </c>
      <c r="E196" s="57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81</v>
      </c>
      <c r="N196" s="38"/>
      <c r="O196" s="37">
        <v>40</v>
      </c>
      <c r="P196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322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hidden="1" customHeight="1" x14ac:dyDescent="0.25">
      <c r="A197" s="63" t="s">
        <v>323</v>
      </c>
      <c r="B197" s="63" t="s">
        <v>324</v>
      </c>
      <c r="C197" s="36">
        <v>4301031220</v>
      </c>
      <c r="D197" s="571">
        <v>4680115882669</v>
      </c>
      <c r="E197" s="57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325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hidden="1" customHeight="1" x14ac:dyDescent="0.25">
      <c r="A198" s="63" t="s">
        <v>326</v>
      </c>
      <c r="B198" s="63" t="s">
        <v>327</v>
      </c>
      <c r="C198" s="36">
        <v>4301031221</v>
      </c>
      <c r="D198" s="571">
        <v>4680115882676</v>
      </c>
      <c r="E198" s="57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328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hidden="1" customHeight="1" x14ac:dyDescent="0.25">
      <c r="A199" s="63" t="s">
        <v>329</v>
      </c>
      <c r="B199" s="63" t="s">
        <v>330</v>
      </c>
      <c r="C199" s="36">
        <v>4301031223</v>
      </c>
      <c r="D199" s="571">
        <v>4680115884014</v>
      </c>
      <c r="E199" s="571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82</v>
      </c>
      <c r="L199" s="37" t="s">
        <v>45</v>
      </c>
      <c r="M199" s="38" t="s">
        <v>81</v>
      </c>
      <c r="N199" s="38"/>
      <c r="O199" s="37">
        <v>40</v>
      </c>
      <c r="P199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319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331</v>
      </c>
      <c r="B200" s="63" t="s">
        <v>332</v>
      </c>
      <c r="C200" s="36">
        <v>4301031222</v>
      </c>
      <c r="D200" s="571">
        <v>4680115884007</v>
      </c>
      <c r="E200" s="57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82</v>
      </c>
      <c r="L200" s="37" t="s">
        <v>45</v>
      </c>
      <c r="M200" s="38" t="s">
        <v>81</v>
      </c>
      <c r="N200" s="38"/>
      <c r="O200" s="37">
        <v>40</v>
      </c>
      <c r="P200" s="7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322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333</v>
      </c>
      <c r="B201" s="63" t="s">
        <v>334</v>
      </c>
      <c r="C201" s="36">
        <v>4301031229</v>
      </c>
      <c r="D201" s="571">
        <v>4680115884038</v>
      </c>
      <c r="E201" s="57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325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335</v>
      </c>
      <c r="B202" s="63" t="s">
        <v>336</v>
      </c>
      <c r="C202" s="36">
        <v>4301031225</v>
      </c>
      <c r="D202" s="571">
        <v>4680115884021</v>
      </c>
      <c r="E202" s="57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328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hidden="1" x14ac:dyDescent="0.2">
      <c r="A203" s="578"/>
      <c r="B203" s="578"/>
      <c r="C203" s="578"/>
      <c r="D203" s="578"/>
      <c r="E203" s="578"/>
      <c r="F203" s="578"/>
      <c r="G203" s="578"/>
      <c r="H203" s="578"/>
      <c r="I203" s="578"/>
      <c r="J203" s="578"/>
      <c r="K203" s="578"/>
      <c r="L203" s="578"/>
      <c r="M203" s="578"/>
      <c r="N203" s="578"/>
      <c r="O203" s="579"/>
      <c r="P203" s="575" t="s">
        <v>40</v>
      </c>
      <c r="Q203" s="576"/>
      <c r="R203" s="576"/>
      <c r="S203" s="576"/>
      <c r="T203" s="576"/>
      <c r="U203" s="576"/>
      <c r="V203" s="57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578"/>
      <c r="B204" s="578"/>
      <c r="C204" s="578"/>
      <c r="D204" s="578"/>
      <c r="E204" s="578"/>
      <c r="F204" s="578"/>
      <c r="G204" s="578"/>
      <c r="H204" s="578"/>
      <c r="I204" s="578"/>
      <c r="J204" s="578"/>
      <c r="K204" s="578"/>
      <c r="L204" s="578"/>
      <c r="M204" s="578"/>
      <c r="N204" s="578"/>
      <c r="O204" s="579"/>
      <c r="P204" s="575" t="s">
        <v>40</v>
      </c>
      <c r="Q204" s="576"/>
      <c r="R204" s="576"/>
      <c r="S204" s="576"/>
      <c r="T204" s="576"/>
      <c r="U204" s="576"/>
      <c r="V204" s="577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hidden="1" customHeight="1" x14ac:dyDescent="0.25">
      <c r="A205" s="570" t="s">
        <v>83</v>
      </c>
      <c r="B205" s="570"/>
      <c r="C205" s="570"/>
      <c r="D205" s="570"/>
      <c r="E205" s="570"/>
      <c r="F205" s="570"/>
      <c r="G205" s="570"/>
      <c r="H205" s="570"/>
      <c r="I205" s="570"/>
      <c r="J205" s="570"/>
      <c r="K205" s="570"/>
      <c r="L205" s="570"/>
      <c r="M205" s="570"/>
      <c r="N205" s="570"/>
      <c r="O205" s="570"/>
      <c r="P205" s="570"/>
      <c r="Q205" s="570"/>
      <c r="R205" s="570"/>
      <c r="S205" s="570"/>
      <c r="T205" s="570"/>
      <c r="U205" s="570"/>
      <c r="V205" s="570"/>
      <c r="W205" s="570"/>
      <c r="X205" s="570"/>
      <c r="Y205" s="570"/>
      <c r="Z205" s="570"/>
      <c r="AA205" s="66"/>
      <c r="AB205" s="66"/>
      <c r="AC205" s="80"/>
    </row>
    <row r="206" spans="1:68" ht="27" hidden="1" customHeight="1" x14ac:dyDescent="0.25">
      <c r="A206" s="63" t="s">
        <v>337</v>
      </c>
      <c r="B206" s="63" t="s">
        <v>338</v>
      </c>
      <c r="C206" s="36">
        <v>4301051408</v>
      </c>
      <c r="D206" s="571">
        <v>4680115881594</v>
      </c>
      <c r="E206" s="571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117</v>
      </c>
      <c r="L206" s="37" t="s">
        <v>45</v>
      </c>
      <c r="M206" s="38" t="s">
        <v>87</v>
      </c>
      <c r="N206" s="38"/>
      <c r="O206" s="37">
        <v>40</v>
      </c>
      <c r="P206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339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340</v>
      </c>
      <c r="B207" s="63" t="s">
        <v>341</v>
      </c>
      <c r="C207" s="36">
        <v>4301051411</v>
      </c>
      <c r="D207" s="571">
        <v>4680115881617</v>
      </c>
      <c r="E207" s="571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117</v>
      </c>
      <c r="L207" s="37" t="s">
        <v>45</v>
      </c>
      <c r="M207" s="38" t="s">
        <v>87</v>
      </c>
      <c r="N207" s="38"/>
      <c r="O207" s="37">
        <v>40</v>
      </c>
      <c r="P207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hidden="1" customHeight="1" x14ac:dyDescent="0.25">
      <c r="A208" s="63" t="s">
        <v>343</v>
      </c>
      <c r="B208" s="63" t="s">
        <v>344</v>
      </c>
      <c r="C208" s="36">
        <v>4301051656</v>
      </c>
      <c r="D208" s="571">
        <v>4680115880573</v>
      </c>
      <c r="E208" s="571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45</v>
      </c>
      <c r="P208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345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hidden="1" customHeight="1" x14ac:dyDescent="0.25">
      <c r="A209" s="63" t="s">
        <v>346</v>
      </c>
      <c r="B209" s="63" t="s">
        <v>347</v>
      </c>
      <c r="C209" s="36">
        <v>4301051407</v>
      </c>
      <c r="D209" s="571">
        <v>4680115882195</v>
      </c>
      <c r="E209" s="571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88</v>
      </c>
      <c r="L209" s="37" t="s">
        <v>45</v>
      </c>
      <c r="M209" s="38" t="s">
        <v>87</v>
      </c>
      <c r="N209" s="38"/>
      <c r="O209" s="37">
        <v>40</v>
      </c>
      <c r="P209" s="7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348</v>
      </c>
      <c r="B210" s="63" t="s">
        <v>349</v>
      </c>
      <c r="C210" s="36">
        <v>4301051752</v>
      </c>
      <c r="D210" s="571">
        <v>4680115882607</v>
      </c>
      <c r="E210" s="571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88</v>
      </c>
      <c r="L210" s="37" t="s">
        <v>45</v>
      </c>
      <c r="M210" s="38" t="s">
        <v>103</v>
      </c>
      <c r="N210" s="38"/>
      <c r="O210" s="37">
        <v>45</v>
      </c>
      <c r="P210" s="7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350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hidden="1" customHeight="1" x14ac:dyDescent="0.25">
      <c r="A211" s="63" t="s">
        <v>351</v>
      </c>
      <c r="B211" s="63" t="s">
        <v>352</v>
      </c>
      <c r="C211" s="36">
        <v>4301051666</v>
      </c>
      <c r="D211" s="571">
        <v>4680115880092</v>
      </c>
      <c r="E211" s="57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45</v>
      </c>
      <c r="P211" s="7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345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hidden="1" customHeight="1" x14ac:dyDescent="0.25">
      <c r="A212" s="63" t="s">
        <v>353</v>
      </c>
      <c r="B212" s="63" t="s">
        <v>354</v>
      </c>
      <c r="C212" s="36">
        <v>4301051668</v>
      </c>
      <c r="D212" s="571">
        <v>4680115880221</v>
      </c>
      <c r="E212" s="57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88</v>
      </c>
      <c r="L212" s="37" t="s">
        <v>45</v>
      </c>
      <c r="M212" s="38" t="s">
        <v>87</v>
      </c>
      <c r="N212" s="38"/>
      <c r="O212" s="37">
        <v>45</v>
      </c>
      <c r="P212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345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hidden="1" customHeight="1" x14ac:dyDescent="0.25">
      <c r="A213" s="63" t="s">
        <v>355</v>
      </c>
      <c r="B213" s="63" t="s">
        <v>356</v>
      </c>
      <c r="C213" s="36">
        <v>4301051945</v>
      </c>
      <c r="D213" s="571">
        <v>4680115880504</v>
      </c>
      <c r="E213" s="57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103</v>
      </c>
      <c r="N213" s="38"/>
      <c r="O213" s="37">
        <v>40</v>
      </c>
      <c r="P213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357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hidden="1" customHeight="1" x14ac:dyDescent="0.25">
      <c r="A214" s="63" t="s">
        <v>358</v>
      </c>
      <c r="B214" s="63" t="s">
        <v>359</v>
      </c>
      <c r="C214" s="36">
        <v>4301051410</v>
      </c>
      <c r="D214" s="571">
        <v>4680115882164</v>
      </c>
      <c r="E214" s="571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40</v>
      </c>
      <c r="P214" s="7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360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hidden="1" x14ac:dyDescent="0.2">
      <c r="A215" s="578"/>
      <c r="B215" s="578"/>
      <c r="C215" s="578"/>
      <c r="D215" s="578"/>
      <c r="E215" s="578"/>
      <c r="F215" s="578"/>
      <c r="G215" s="578"/>
      <c r="H215" s="578"/>
      <c r="I215" s="578"/>
      <c r="J215" s="578"/>
      <c r="K215" s="578"/>
      <c r="L215" s="578"/>
      <c r="M215" s="578"/>
      <c r="N215" s="578"/>
      <c r="O215" s="579"/>
      <c r="P215" s="575" t="s">
        <v>40</v>
      </c>
      <c r="Q215" s="576"/>
      <c r="R215" s="576"/>
      <c r="S215" s="576"/>
      <c r="T215" s="576"/>
      <c r="U215" s="576"/>
      <c r="V215" s="577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578"/>
      <c r="B216" s="578"/>
      <c r="C216" s="578"/>
      <c r="D216" s="578"/>
      <c r="E216" s="578"/>
      <c r="F216" s="578"/>
      <c r="G216" s="578"/>
      <c r="H216" s="578"/>
      <c r="I216" s="578"/>
      <c r="J216" s="578"/>
      <c r="K216" s="578"/>
      <c r="L216" s="578"/>
      <c r="M216" s="578"/>
      <c r="N216" s="578"/>
      <c r="O216" s="579"/>
      <c r="P216" s="575" t="s">
        <v>40</v>
      </c>
      <c r="Q216" s="576"/>
      <c r="R216" s="576"/>
      <c r="S216" s="576"/>
      <c r="T216" s="576"/>
      <c r="U216" s="576"/>
      <c r="V216" s="577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hidden="1" customHeight="1" x14ac:dyDescent="0.25">
      <c r="A217" s="570" t="s">
        <v>179</v>
      </c>
      <c r="B217" s="570"/>
      <c r="C217" s="570"/>
      <c r="D217" s="570"/>
      <c r="E217" s="570"/>
      <c r="F217" s="570"/>
      <c r="G217" s="570"/>
      <c r="H217" s="570"/>
      <c r="I217" s="570"/>
      <c r="J217" s="570"/>
      <c r="K217" s="570"/>
      <c r="L217" s="570"/>
      <c r="M217" s="570"/>
      <c r="N217" s="570"/>
      <c r="O217" s="570"/>
      <c r="P217" s="570"/>
      <c r="Q217" s="570"/>
      <c r="R217" s="570"/>
      <c r="S217" s="570"/>
      <c r="T217" s="570"/>
      <c r="U217" s="570"/>
      <c r="V217" s="570"/>
      <c r="W217" s="570"/>
      <c r="X217" s="570"/>
      <c r="Y217" s="570"/>
      <c r="Z217" s="570"/>
      <c r="AA217" s="66"/>
      <c r="AB217" s="66"/>
      <c r="AC217" s="80"/>
    </row>
    <row r="218" spans="1:68" ht="27" hidden="1" customHeight="1" x14ac:dyDescent="0.25">
      <c r="A218" s="63" t="s">
        <v>361</v>
      </c>
      <c r="B218" s="63" t="s">
        <v>362</v>
      </c>
      <c r="C218" s="36">
        <v>4301060463</v>
      </c>
      <c r="D218" s="571">
        <v>4680115880818</v>
      </c>
      <c r="E218" s="57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88</v>
      </c>
      <c r="L218" s="37" t="s">
        <v>45</v>
      </c>
      <c r="M218" s="38" t="s">
        <v>103</v>
      </c>
      <c r="N218" s="38"/>
      <c r="O218" s="37">
        <v>40</v>
      </c>
      <c r="P218" s="72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363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hidden="1" customHeight="1" x14ac:dyDescent="0.25">
      <c r="A219" s="63" t="s">
        <v>364</v>
      </c>
      <c r="B219" s="63" t="s">
        <v>365</v>
      </c>
      <c r="C219" s="36">
        <v>4301060389</v>
      </c>
      <c r="D219" s="571">
        <v>4680115880801</v>
      </c>
      <c r="E219" s="57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87</v>
      </c>
      <c r="N219" s="38"/>
      <c r="O219" s="37">
        <v>40</v>
      </c>
      <c r="P219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366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idden="1" x14ac:dyDescent="0.2">
      <c r="A220" s="578"/>
      <c r="B220" s="578"/>
      <c r="C220" s="578"/>
      <c r="D220" s="578"/>
      <c r="E220" s="578"/>
      <c r="F220" s="578"/>
      <c r="G220" s="578"/>
      <c r="H220" s="578"/>
      <c r="I220" s="578"/>
      <c r="J220" s="578"/>
      <c r="K220" s="578"/>
      <c r="L220" s="578"/>
      <c r="M220" s="578"/>
      <c r="N220" s="578"/>
      <c r="O220" s="579"/>
      <c r="P220" s="575" t="s">
        <v>40</v>
      </c>
      <c r="Q220" s="576"/>
      <c r="R220" s="576"/>
      <c r="S220" s="576"/>
      <c r="T220" s="576"/>
      <c r="U220" s="576"/>
      <c r="V220" s="577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hidden="1" x14ac:dyDescent="0.2">
      <c r="A221" s="578"/>
      <c r="B221" s="578"/>
      <c r="C221" s="578"/>
      <c r="D221" s="578"/>
      <c r="E221" s="578"/>
      <c r="F221" s="578"/>
      <c r="G221" s="578"/>
      <c r="H221" s="578"/>
      <c r="I221" s="578"/>
      <c r="J221" s="578"/>
      <c r="K221" s="578"/>
      <c r="L221" s="578"/>
      <c r="M221" s="578"/>
      <c r="N221" s="578"/>
      <c r="O221" s="579"/>
      <c r="P221" s="575" t="s">
        <v>40</v>
      </c>
      <c r="Q221" s="576"/>
      <c r="R221" s="576"/>
      <c r="S221" s="576"/>
      <c r="T221" s="576"/>
      <c r="U221" s="576"/>
      <c r="V221" s="577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hidden="1" customHeight="1" x14ac:dyDescent="0.25">
      <c r="A222" s="586" t="s">
        <v>367</v>
      </c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6"/>
      <c r="P222" s="586"/>
      <c r="Q222" s="586"/>
      <c r="R222" s="586"/>
      <c r="S222" s="586"/>
      <c r="T222" s="586"/>
      <c r="U222" s="586"/>
      <c r="V222" s="586"/>
      <c r="W222" s="586"/>
      <c r="X222" s="586"/>
      <c r="Y222" s="586"/>
      <c r="Z222" s="586"/>
      <c r="AA222" s="65"/>
      <c r="AB222" s="65"/>
      <c r="AC222" s="79"/>
    </row>
    <row r="223" spans="1:68" ht="14.25" hidden="1" customHeight="1" x14ac:dyDescent="0.25">
      <c r="A223" s="570" t="s">
        <v>112</v>
      </c>
      <c r="B223" s="570"/>
      <c r="C223" s="570"/>
      <c r="D223" s="570"/>
      <c r="E223" s="570"/>
      <c r="F223" s="570"/>
      <c r="G223" s="570"/>
      <c r="H223" s="570"/>
      <c r="I223" s="570"/>
      <c r="J223" s="570"/>
      <c r="K223" s="570"/>
      <c r="L223" s="570"/>
      <c r="M223" s="570"/>
      <c r="N223" s="570"/>
      <c r="O223" s="570"/>
      <c r="P223" s="570"/>
      <c r="Q223" s="570"/>
      <c r="R223" s="570"/>
      <c r="S223" s="570"/>
      <c r="T223" s="570"/>
      <c r="U223" s="570"/>
      <c r="V223" s="570"/>
      <c r="W223" s="570"/>
      <c r="X223" s="570"/>
      <c r="Y223" s="570"/>
      <c r="Z223" s="570"/>
      <c r="AA223" s="66"/>
      <c r="AB223" s="66"/>
      <c r="AC223" s="80"/>
    </row>
    <row r="224" spans="1:68" ht="27" hidden="1" customHeight="1" x14ac:dyDescent="0.25">
      <c r="A224" s="63" t="s">
        <v>368</v>
      </c>
      <c r="B224" s="63" t="s">
        <v>369</v>
      </c>
      <c r="C224" s="36">
        <v>4301011826</v>
      </c>
      <c r="D224" s="571">
        <v>4680115884137</v>
      </c>
      <c r="E224" s="57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370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371</v>
      </c>
      <c r="B225" s="63" t="s">
        <v>372</v>
      </c>
      <c r="C225" s="36">
        <v>4301011724</v>
      </c>
      <c r="D225" s="571">
        <v>4680115884236</v>
      </c>
      <c r="E225" s="57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373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374</v>
      </c>
      <c r="B226" s="63" t="s">
        <v>375</v>
      </c>
      <c r="C226" s="36">
        <v>4301011721</v>
      </c>
      <c r="D226" s="571">
        <v>4680115884175</v>
      </c>
      <c r="E226" s="57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376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377</v>
      </c>
      <c r="B227" s="63" t="s">
        <v>378</v>
      </c>
      <c r="C227" s="36">
        <v>4301011824</v>
      </c>
      <c r="D227" s="571">
        <v>4680115884144</v>
      </c>
      <c r="E227" s="57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370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379</v>
      </c>
      <c r="B228" s="63" t="s">
        <v>380</v>
      </c>
      <c r="C228" s="36">
        <v>4301012149</v>
      </c>
      <c r="D228" s="571">
        <v>4680115886551</v>
      </c>
      <c r="E228" s="57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1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381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382</v>
      </c>
      <c r="B229" s="63" t="s">
        <v>383</v>
      </c>
      <c r="C229" s="36">
        <v>4301011726</v>
      </c>
      <c r="D229" s="571">
        <v>4680115884182</v>
      </c>
      <c r="E229" s="571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373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384</v>
      </c>
      <c r="B230" s="63" t="s">
        <v>385</v>
      </c>
      <c r="C230" s="36">
        <v>4301011722</v>
      </c>
      <c r="D230" s="571">
        <v>4680115884205</v>
      </c>
      <c r="E230" s="57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376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578"/>
      <c r="B231" s="578"/>
      <c r="C231" s="578"/>
      <c r="D231" s="578"/>
      <c r="E231" s="578"/>
      <c r="F231" s="578"/>
      <c r="G231" s="578"/>
      <c r="H231" s="578"/>
      <c r="I231" s="578"/>
      <c r="J231" s="578"/>
      <c r="K231" s="578"/>
      <c r="L231" s="578"/>
      <c r="M231" s="578"/>
      <c r="N231" s="578"/>
      <c r="O231" s="579"/>
      <c r="P231" s="575" t="s">
        <v>40</v>
      </c>
      <c r="Q231" s="576"/>
      <c r="R231" s="576"/>
      <c r="S231" s="576"/>
      <c r="T231" s="576"/>
      <c r="U231" s="576"/>
      <c r="V231" s="577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78"/>
      <c r="B232" s="578"/>
      <c r="C232" s="578"/>
      <c r="D232" s="578"/>
      <c r="E232" s="578"/>
      <c r="F232" s="578"/>
      <c r="G232" s="578"/>
      <c r="H232" s="578"/>
      <c r="I232" s="578"/>
      <c r="J232" s="578"/>
      <c r="K232" s="578"/>
      <c r="L232" s="578"/>
      <c r="M232" s="578"/>
      <c r="N232" s="578"/>
      <c r="O232" s="579"/>
      <c r="P232" s="575" t="s">
        <v>40</v>
      </c>
      <c r="Q232" s="576"/>
      <c r="R232" s="576"/>
      <c r="S232" s="576"/>
      <c r="T232" s="576"/>
      <c r="U232" s="576"/>
      <c r="V232" s="577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70" t="s">
        <v>144</v>
      </c>
      <c r="B233" s="570"/>
      <c r="C233" s="570"/>
      <c r="D233" s="570"/>
      <c r="E233" s="570"/>
      <c r="F233" s="570"/>
      <c r="G233" s="570"/>
      <c r="H233" s="570"/>
      <c r="I233" s="570"/>
      <c r="J233" s="570"/>
      <c r="K233" s="570"/>
      <c r="L233" s="570"/>
      <c r="M233" s="570"/>
      <c r="N233" s="570"/>
      <c r="O233" s="570"/>
      <c r="P233" s="570"/>
      <c r="Q233" s="570"/>
      <c r="R233" s="570"/>
      <c r="S233" s="570"/>
      <c r="T233" s="570"/>
      <c r="U233" s="570"/>
      <c r="V233" s="570"/>
      <c r="W233" s="570"/>
      <c r="X233" s="570"/>
      <c r="Y233" s="570"/>
      <c r="Z233" s="570"/>
      <c r="AA233" s="66"/>
      <c r="AB233" s="66"/>
      <c r="AC233" s="80"/>
    </row>
    <row r="234" spans="1:68" ht="27" hidden="1" customHeight="1" x14ac:dyDescent="0.25">
      <c r="A234" s="63" t="s">
        <v>386</v>
      </c>
      <c r="B234" s="63" t="s">
        <v>387</v>
      </c>
      <c r="C234" s="36">
        <v>4301020377</v>
      </c>
      <c r="D234" s="571">
        <v>4680115885981</v>
      </c>
      <c r="E234" s="57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82</v>
      </c>
      <c r="L234" s="37" t="s">
        <v>45</v>
      </c>
      <c r="M234" s="38" t="s">
        <v>87</v>
      </c>
      <c r="N234" s="38"/>
      <c r="O234" s="37">
        <v>50</v>
      </c>
      <c r="P234" s="7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388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78"/>
      <c r="B235" s="578"/>
      <c r="C235" s="578"/>
      <c r="D235" s="578"/>
      <c r="E235" s="578"/>
      <c r="F235" s="578"/>
      <c r="G235" s="578"/>
      <c r="H235" s="578"/>
      <c r="I235" s="578"/>
      <c r="J235" s="578"/>
      <c r="K235" s="578"/>
      <c r="L235" s="578"/>
      <c r="M235" s="578"/>
      <c r="N235" s="578"/>
      <c r="O235" s="579"/>
      <c r="P235" s="575" t="s">
        <v>40</v>
      </c>
      <c r="Q235" s="576"/>
      <c r="R235" s="576"/>
      <c r="S235" s="576"/>
      <c r="T235" s="576"/>
      <c r="U235" s="576"/>
      <c r="V235" s="57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78"/>
      <c r="B236" s="578"/>
      <c r="C236" s="578"/>
      <c r="D236" s="578"/>
      <c r="E236" s="578"/>
      <c r="F236" s="578"/>
      <c r="G236" s="578"/>
      <c r="H236" s="578"/>
      <c r="I236" s="578"/>
      <c r="J236" s="578"/>
      <c r="K236" s="578"/>
      <c r="L236" s="578"/>
      <c r="M236" s="578"/>
      <c r="N236" s="578"/>
      <c r="O236" s="579"/>
      <c r="P236" s="575" t="s">
        <v>40</v>
      </c>
      <c r="Q236" s="576"/>
      <c r="R236" s="576"/>
      <c r="S236" s="576"/>
      <c r="T236" s="576"/>
      <c r="U236" s="576"/>
      <c r="V236" s="57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70" t="s">
        <v>389</v>
      </c>
      <c r="B237" s="570"/>
      <c r="C237" s="570"/>
      <c r="D237" s="570"/>
      <c r="E237" s="570"/>
      <c r="F237" s="570"/>
      <c r="G237" s="570"/>
      <c r="H237" s="570"/>
      <c r="I237" s="570"/>
      <c r="J237" s="570"/>
      <c r="K237" s="570"/>
      <c r="L237" s="570"/>
      <c r="M237" s="570"/>
      <c r="N237" s="570"/>
      <c r="O237" s="570"/>
      <c r="P237" s="570"/>
      <c r="Q237" s="570"/>
      <c r="R237" s="570"/>
      <c r="S237" s="570"/>
      <c r="T237" s="570"/>
      <c r="U237" s="570"/>
      <c r="V237" s="570"/>
      <c r="W237" s="570"/>
      <c r="X237" s="570"/>
      <c r="Y237" s="570"/>
      <c r="Z237" s="570"/>
      <c r="AA237" s="66"/>
      <c r="AB237" s="66"/>
      <c r="AC237" s="80"/>
    </row>
    <row r="238" spans="1:68" ht="27" hidden="1" customHeight="1" x14ac:dyDescent="0.25">
      <c r="A238" s="63" t="s">
        <v>390</v>
      </c>
      <c r="B238" s="63" t="s">
        <v>391</v>
      </c>
      <c r="C238" s="36">
        <v>4301040362</v>
      </c>
      <c r="D238" s="571">
        <v>4680115886803</v>
      </c>
      <c r="E238" s="57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297</v>
      </c>
      <c r="L238" s="37" t="s">
        <v>45</v>
      </c>
      <c r="M238" s="38" t="s">
        <v>296</v>
      </c>
      <c r="N238" s="38"/>
      <c r="O238" s="37">
        <v>45</v>
      </c>
      <c r="P238" s="714" t="s">
        <v>392</v>
      </c>
      <c r="Q238" s="573"/>
      <c r="R238" s="573"/>
      <c r="S238" s="573"/>
      <c r="T238" s="57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393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78"/>
      <c r="B239" s="578"/>
      <c r="C239" s="578"/>
      <c r="D239" s="578"/>
      <c r="E239" s="578"/>
      <c r="F239" s="578"/>
      <c r="G239" s="578"/>
      <c r="H239" s="578"/>
      <c r="I239" s="578"/>
      <c r="J239" s="578"/>
      <c r="K239" s="578"/>
      <c r="L239" s="578"/>
      <c r="M239" s="578"/>
      <c r="N239" s="578"/>
      <c r="O239" s="579"/>
      <c r="P239" s="575" t="s">
        <v>40</v>
      </c>
      <c r="Q239" s="576"/>
      <c r="R239" s="576"/>
      <c r="S239" s="576"/>
      <c r="T239" s="576"/>
      <c r="U239" s="576"/>
      <c r="V239" s="57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78"/>
      <c r="B240" s="578"/>
      <c r="C240" s="578"/>
      <c r="D240" s="578"/>
      <c r="E240" s="578"/>
      <c r="F240" s="578"/>
      <c r="G240" s="578"/>
      <c r="H240" s="578"/>
      <c r="I240" s="578"/>
      <c r="J240" s="578"/>
      <c r="K240" s="578"/>
      <c r="L240" s="578"/>
      <c r="M240" s="578"/>
      <c r="N240" s="578"/>
      <c r="O240" s="579"/>
      <c r="P240" s="575" t="s">
        <v>40</v>
      </c>
      <c r="Q240" s="576"/>
      <c r="R240" s="576"/>
      <c r="S240" s="576"/>
      <c r="T240" s="576"/>
      <c r="U240" s="576"/>
      <c r="V240" s="57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70" t="s">
        <v>394</v>
      </c>
      <c r="B241" s="570"/>
      <c r="C241" s="570"/>
      <c r="D241" s="570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66"/>
      <c r="AB241" s="66"/>
      <c r="AC241" s="80"/>
    </row>
    <row r="242" spans="1:68" ht="27" hidden="1" customHeight="1" x14ac:dyDescent="0.25">
      <c r="A242" s="63" t="s">
        <v>395</v>
      </c>
      <c r="B242" s="63" t="s">
        <v>396</v>
      </c>
      <c r="C242" s="36">
        <v>4301041004</v>
      </c>
      <c r="D242" s="571">
        <v>4680115886704</v>
      </c>
      <c r="E242" s="57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297</v>
      </c>
      <c r="L242" s="37" t="s">
        <v>45</v>
      </c>
      <c r="M242" s="38" t="s">
        <v>296</v>
      </c>
      <c r="N242" s="38"/>
      <c r="O242" s="37">
        <v>90</v>
      </c>
      <c r="P242" s="7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397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398</v>
      </c>
      <c r="B243" s="63" t="s">
        <v>399</v>
      </c>
      <c r="C243" s="36">
        <v>4301041008</v>
      </c>
      <c r="D243" s="571">
        <v>4680115886681</v>
      </c>
      <c r="E243" s="57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297</v>
      </c>
      <c r="L243" s="37" t="s">
        <v>45</v>
      </c>
      <c r="M243" s="38" t="s">
        <v>296</v>
      </c>
      <c r="N243" s="38"/>
      <c r="O243" s="37">
        <v>90</v>
      </c>
      <c r="P243" s="710" t="s">
        <v>400</v>
      </c>
      <c r="Q243" s="573"/>
      <c r="R243" s="573"/>
      <c r="S243" s="573"/>
      <c r="T243" s="57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397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402</v>
      </c>
      <c r="B244" s="63" t="s">
        <v>403</v>
      </c>
      <c r="C244" s="36">
        <v>4301041007</v>
      </c>
      <c r="D244" s="571">
        <v>4680115886735</v>
      </c>
      <c r="E244" s="57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297</v>
      </c>
      <c r="L244" s="37" t="s">
        <v>45</v>
      </c>
      <c r="M244" s="38" t="s">
        <v>296</v>
      </c>
      <c r="N244" s="38"/>
      <c r="O244" s="37">
        <v>90</v>
      </c>
      <c r="P244" s="71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9" t="s">
        <v>401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397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404</v>
      </c>
      <c r="B245" s="63" t="s">
        <v>405</v>
      </c>
      <c r="C245" s="36">
        <v>4301041006</v>
      </c>
      <c r="D245" s="571">
        <v>4680115886728</v>
      </c>
      <c r="E245" s="57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297</v>
      </c>
      <c r="L245" s="37" t="s">
        <v>45</v>
      </c>
      <c r="M245" s="38" t="s">
        <v>296</v>
      </c>
      <c r="N245" s="38"/>
      <c r="O245" s="37">
        <v>90</v>
      </c>
      <c r="P245" s="7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397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406</v>
      </c>
      <c r="B246" s="63" t="s">
        <v>407</v>
      </c>
      <c r="C246" s="36">
        <v>4301041005</v>
      </c>
      <c r="D246" s="571">
        <v>4680115886711</v>
      </c>
      <c r="E246" s="57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297</v>
      </c>
      <c r="L246" s="37" t="s">
        <v>45</v>
      </c>
      <c r="M246" s="38" t="s">
        <v>296</v>
      </c>
      <c r="N246" s="38"/>
      <c r="O246" s="37">
        <v>90</v>
      </c>
      <c r="P246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397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578"/>
      <c r="B247" s="578"/>
      <c r="C247" s="578"/>
      <c r="D247" s="578"/>
      <c r="E247" s="578"/>
      <c r="F247" s="578"/>
      <c r="G247" s="578"/>
      <c r="H247" s="578"/>
      <c r="I247" s="578"/>
      <c r="J247" s="578"/>
      <c r="K247" s="578"/>
      <c r="L247" s="578"/>
      <c r="M247" s="578"/>
      <c r="N247" s="578"/>
      <c r="O247" s="579"/>
      <c r="P247" s="575" t="s">
        <v>40</v>
      </c>
      <c r="Q247" s="576"/>
      <c r="R247" s="576"/>
      <c r="S247" s="576"/>
      <c r="T247" s="576"/>
      <c r="U247" s="576"/>
      <c r="V247" s="57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578"/>
      <c r="B248" s="578"/>
      <c r="C248" s="578"/>
      <c r="D248" s="578"/>
      <c r="E248" s="578"/>
      <c r="F248" s="578"/>
      <c r="G248" s="578"/>
      <c r="H248" s="578"/>
      <c r="I248" s="578"/>
      <c r="J248" s="578"/>
      <c r="K248" s="578"/>
      <c r="L248" s="578"/>
      <c r="M248" s="578"/>
      <c r="N248" s="578"/>
      <c r="O248" s="579"/>
      <c r="P248" s="575" t="s">
        <v>40</v>
      </c>
      <c r="Q248" s="576"/>
      <c r="R248" s="576"/>
      <c r="S248" s="576"/>
      <c r="T248" s="576"/>
      <c r="U248" s="576"/>
      <c r="V248" s="57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586" t="s">
        <v>408</v>
      </c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86"/>
      <c r="P249" s="586"/>
      <c r="Q249" s="586"/>
      <c r="R249" s="586"/>
      <c r="S249" s="586"/>
      <c r="T249" s="586"/>
      <c r="U249" s="586"/>
      <c r="V249" s="586"/>
      <c r="W249" s="586"/>
      <c r="X249" s="586"/>
      <c r="Y249" s="586"/>
      <c r="Z249" s="586"/>
      <c r="AA249" s="65"/>
      <c r="AB249" s="65"/>
      <c r="AC249" s="79"/>
    </row>
    <row r="250" spans="1:68" ht="14.25" hidden="1" customHeight="1" x14ac:dyDescent="0.25">
      <c r="A250" s="570" t="s">
        <v>112</v>
      </c>
      <c r="B250" s="570"/>
      <c r="C250" s="570"/>
      <c r="D250" s="570"/>
      <c r="E250" s="570"/>
      <c r="F250" s="570"/>
      <c r="G250" s="570"/>
      <c r="H250" s="570"/>
      <c r="I250" s="570"/>
      <c r="J250" s="570"/>
      <c r="K250" s="570"/>
      <c r="L250" s="570"/>
      <c r="M250" s="570"/>
      <c r="N250" s="570"/>
      <c r="O250" s="570"/>
      <c r="P250" s="570"/>
      <c r="Q250" s="570"/>
      <c r="R250" s="570"/>
      <c r="S250" s="570"/>
      <c r="T250" s="570"/>
      <c r="U250" s="570"/>
      <c r="V250" s="570"/>
      <c r="W250" s="570"/>
      <c r="X250" s="570"/>
      <c r="Y250" s="570"/>
      <c r="Z250" s="570"/>
      <c r="AA250" s="66"/>
      <c r="AB250" s="66"/>
      <c r="AC250" s="80"/>
    </row>
    <row r="251" spans="1:68" ht="27" hidden="1" customHeight="1" x14ac:dyDescent="0.25">
      <c r="A251" s="63" t="s">
        <v>409</v>
      </c>
      <c r="B251" s="63" t="s">
        <v>410</v>
      </c>
      <c r="C251" s="36">
        <v>4301011855</v>
      </c>
      <c r="D251" s="571">
        <v>4680115885837</v>
      </c>
      <c r="E251" s="57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412</v>
      </c>
      <c r="B252" s="63" t="s">
        <v>413</v>
      </c>
      <c r="C252" s="36">
        <v>4301011850</v>
      </c>
      <c r="D252" s="571">
        <v>4680115885806</v>
      </c>
      <c r="E252" s="57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415</v>
      </c>
      <c r="B253" s="63" t="s">
        <v>416</v>
      </c>
      <c r="C253" s="36">
        <v>4301011853</v>
      </c>
      <c r="D253" s="571">
        <v>4680115885851</v>
      </c>
      <c r="E253" s="571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418</v>
      </c>
      <c r="B254" s="63" t="s">
        <v>419</v>
      </c>
      <c r="C254" s="36">
        <v>4301011852</v>
      </c>
      <c r="D254" s="571">
        <v>4680115885844</v>
      </c>
      <c r="E254" s="57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421</v>
      </c>
      <c r="B255" s="63" t="s">
        <v>422</v>
      </c>
      <c r="C255" s="36">
        <v>4301011851</v>
      </c>
      <c r="D255" s="571">
        <v>4680115885820</v>
      </c>
      <c r="E255" s="57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578"/>
      <c r="B256" s="578"/>
      <c r="C256" s="578"/>
      <c r="D256" s="578"/>
      <c r="E256" s="578"/>
      <c r="F256" s="578"/>
      <c r="G256" s="578"/>
      <c r="H256" s="578"/>
      <c r="I256" s="578"/>
      <c r="J256" s="578"/>
      <c r="K256" s="578"/>
      <c r="L256" s="578"/>
      <c r="M256" s="578"/>
      <c r="N256" s="578"/>
      <c r="O256" s="579"/>
      <c r="P256" s="575" t="s">
        <v>40</v>
      </c>
      <c r="Q256" s="576"/>
      <c r="R256" s="576"/>
      <c r="S256" s="576"/>
      <c r="T256" s="576"/>
      <c r="U256" s="576"/>
      <c r="V256" s="577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578"/>
      <c r="B257" s="578"/>
      <c r="C257" s="578"/>
      <c r="D257" s="578"/>
      <c r="E257" s="578"/>
      <c r="F257" s="578"/>
      <c r="G257" s="578"/>
      <c r="H257" s="578"/>
      <c r="I257" s="578"/>
      <c r="J257" s="578"/>
      <c r="K257" s="578"/>
      <c r="L257" s="578"/>
      <c r="M257" s="578"/>
      <c r="N257" s="578"/>
      <c r="O257" s="579"/>
      <c r="P257" s="575" t="s">
        <v>40</v>
      </c>
      <c r="Q257" s="576"/>
      <c r="R257" s="576"/>
      <c r="S257" s="576"/>
      <c r="T257" s="576"/>
      <c r="U257" s="576"/>
      <c r="V257" s="577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586" t="s">
        <v>424</v>
      </c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86"/>
      <c r="P258" s="586"/>
      <c r="Q258" s="586"/>
      <c r="R258" s="586"/>
      <c r="S258" s="586"/>
      <c r="T258" s="586"/>
      <c r="U258" s="586"/>
      <c r="V258" s="586"/>
      <c r="W258" s="586"/>
      <c r="X258" s="586"/>
      <c r="Y258" s="586"/>
      <c r="Z258" s="586"/>
      <c r="AA258" s="65"/>
      <c r="AB258" s="65"/>
      <c r="AC258" s="79"/>
    </row>
    <row r="259" spans="1:68" ht="14.25" hidden="1" customHeight="1" x14ac:dyDescent="0.25">
      <c r="A259" s="570" t="s">
        <v>112</v>
      </c>
      <c r="B259" s="570"/>
      <c r="C259" s="570"/>
      <c r="D259" s="570"/>
      <c r="E259" s="570"/>
      <c r="F259" s="570"/>
      <c r="G259" s="570"/>
      <c r="H259" s="570"/>
      <c r="I259" s="570"/>
      <c r="J259" s="570"/>
      <c r="K259" s="570"/>
      <c r="L259" s="570"/>
      <c r="M259" s="570"/>
      <c r="N259" s="570"/>
      <c r="O259" s="570"/>
      <c r="P259" s="570"/>
      <c r="Q259" s="570"/>
      <c r="R259" s="570"/>
      <c r="S259" s="570"/>
      <c r="T259" s="570"/>
      <c r="U259" s="570"/>
      <c r="V259" s="570"/>
      <c r="W259" s="570"/>
      <c r="X259" s="570"/>
      <c r="Y259" s="570"/>
      <c r="Z259" s="570"/>
      <c r="AA259" s="66"/>
      <c r="AB259" s="66"/>
      <c r="AC259" s="80"/>
    </row>
    <row r="260" spans="1:68" ht="27" hidden="1" customHeight="1" x14ac:dyDescent="0.25">
      <c r="A260" s="63" t="s">
        <v>425</v>
      </c>
      <c r="B260" s="63" t="s">
        <v>426</v>
      </c>
      <c r="C260" s="36">
        <v>4301011223</v>
      </c>
      <c r="D260" s="571">
        <v>4607091383423</v>
      </c>
      <c r="E260" s="571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87</v>
      </c>
      <c r="N260" s="38"/>
      <c r="O260" s="37">
        <v>35</v>
      </c>
      <c r="P260" s="7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427</v>
      </c>
      <c r="B261" s="63" t="s">
        <v>428</v>
      </c>
      <c r="C261" s="36">
        <v>4301012199</v>
      </c>
      <c r="D261" s="571">
        <v>4680115886957</v>
      </c>
      <c r="E261" s="57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87</v>
      </c>
      <c r="N261" s="38"/>
      <c r="O261" s="37">
        <v>30</v>
      </c>
      <c r="P261" s="701" t="s">
        <v>429</v>
      </c>
      <c r="Q261" s="573"/>
      <c r="R261" s="573"/>
      <c r="S261" s="573"/>
      <c r="T261" s="57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431</v>
      </c>
      <c r="B262" s="63" t="s">
        <v>432</v>
      </c>
      <c r="C262" s="36">
        <v>4301012098</v>
      </c>
      <c r="D262" s="571">
        <v>4680115885660</v>
      </c>
      <c r="E262" s="571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87</v>
      </c>
      <c r="N262" s="38"/>
      <c r="O262" s="37">
        <v>35</v>
      </c>
      <c r="P262" s="70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434</v>
      </c>
      <c r="B263" s="63" t="s">
        <v>435</v>
      </c>
      <c r="C263" s="36">
        <v>4301012176</v>
      </c>
      <c r="D263" s="571">
        <v>4680115886773</v>
      </c>
      <c r="E263" s="571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03" t="s">
        <v>436</v>
      </c>
      <c r="Q263" s="573"/>
      <c r="R263" s="573"/>
      <c r="S263" s="573"/>
      <c r="T263" s="574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578"/>
      <c r="B264" s="578"/>
      <c r="C264" s="578"/>
      <c r="D264" s="578"/>
      <c r="E264" s="578"/>
      <c r="F264" s="578"/>
      <c r="G264" s="578"/>
      <c r="H264" s="578"/>
      <c r="I264" s="578"/>
      <c r="J264" s="578"/>
      <c r="K264" s="578"/>
      <c r="L264" s="578"/>
      <c r="M264" s="578"/>
      <c r="N264" s="578"/>
      <c r="O264" s="579"/>
      <c r="P264" s="575" t="s">
        <v>40</v>
      </c>
      <c r="Q264" s="576"/>
      <c r="R264" s="576"/>
      <c r="S264" s="576"/>
      <c r="T264" s="576"/>
      <c r="U264" s="576"/>
      <c r="V264" s="577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578"/>
      <c r="B265" s="578"/>
      <c r="C265" s="578"/>
      <c r="D265" s="578"/>
      <c r="E265" s="578"/>
      <c r="F265" s="578"/>
      <c r="G265" s="578"/>
      <c r="H265" s="578"/>
      <c r="I265" s="578"/>
      <c r="J265" s="578"/>
      <c r="K265" s="578"/>
      <c r="L265" s="578"/>
      <c r="M265" s="578"/>
      <c r="N265" s="578"/>
      <c r="O265" s="579"/>
      <c r="P265" s="575" t="s">
        <v>40</v>
      </c>
      <c r="Q265" s="576"/>
      <c r="R265" s="576"/>
      <c r="S265" s="576"/>
      <c r="T265" s="576"/>
      <c r="U265" s="576"/>
      <c r="V265" s="577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586" t="s">
        <v>438</v>
      </c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86"/>
      <c r="P266" s="586"/>
      <c r="Q266" s="586"/>
      <c r="R266" s="586"/>
      <c r="S266" s="586"/>
      <c r="T266" s="586"/>
      <c r="U266" s="586"/>
      <c r="V266" s="586"/>
      <c r="W266" s="586"/>
      <c r="X266" s="586"/>
      <c r="Y266" s="586"/>
      <c r="Z266" s="586"/>
      <c r="AA266" s="65"/>
      <c r="AB266" s="65"/>
      <c r="AC266" s="79"/>
    </row>
    <row r="267" spans="1:68" ht="14.25" hidden="1" customHeight="1" x14ac:dyDescent="0.25">
      <c r="A267" s="570" t="s">
        <v>83</v>
      </c>
      <c r="B267" s="570"/>
      <c r="C267" s="570"/>
      <c r="D267" s="570"/>
      <c r="E267" s="570"/>
      <c r="F267" s="570"/>
      <c r="G267" s="570"/>
      <c r="H267" s="570"/>
      <c r="I267" s="570"/>
      <c r="J267" s="570"/>
      <c r="K267" s="570"/>
      <c r="L267" s="570"/>
      <c r="M267" s="570"/>
      <c r="N267" s="570"/>
      <c r="O267" s="570"/>
      <c r="P267" s="570"/>
      <c r="Q267" s="570"/>
      <c r="R267" s="570"/>
      <c r="S267" s="570"/>
      <c r="T267" s="570"/>
      <c r="U267" s="570"/>
      <c r="V267" s="570"/>
      <c r="W267" s="570"/>
      <c r="X267" s="570"/>
      <c r="Y267" s="570"/>
      <c r="Z267" s="570"/>
      <c r="AA267" s="66"/>
      <c r="AB267" s="66"/>
      <c r="AC267" s="80"/>
    </row>
    <row r="268" spans="1:68" ht="27" hidden="1" customHeight="1" x14ac:dyDescent="0.25">
      <c r="A268" s="63" t="s">
        <v>439</v>
      </c>
      <c r="B268" s="63" t="s">
        <v>440</v>
      </c>
      <c r="C268" s="36">
        <v>4301051893</v>
      </c>
      <c r="D268" s="571">
        <v>4680115886186</v>
      </c>
      <c r="E268" s="571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45</v>
      </c>
      <c r="P268" s="69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442</v>
      </c>
      <c r="B269" s="63" t="s">
        <v>443</v>
      </c>
      <c r="C269" s="36">
        <v>4301051795</v>
      </c>
      <c r="D269" s="571">
        <v>4680115881228</v>
      </c>
      <c r="E269" s="571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88</v>
      </c>
      <c r="L269" s="37" t="s">
        <v>45</v>
      </c>
      <c r="M269" s="38" t="s">
        <v>103</v>
      </c>
      <c r="N269" s="38"/>
      <c r="O269" s="37">
        <v>40</v>
      </c>
      <c r="P269" s="6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445</v>
      </c>
      <c r="B270" s="63" t="s">
        <v>446</v>
      </c>
      <c r="C270" s="36">
        <v>4301051388</v>
      </c>
      <c r="D270" s="571">
        <v>4680115881211</v>
      </c>
      <c r="E270" s="571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88</v>
      </c>
      <c r="L270" s="37" t="s">
        <v>45</v>
      </c>
      <c r="M270" s="38" t="s">
        <v>87</v>
      </c>
      <c r="N270" s="38"/>
      <c r="O270" s="37">
        <v>45</v>
      </c>
      <c r="P270" s="70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578"/>
      <c r="B271" s="578"/>
      <c r="C271" s="578"/>
      <c r="D271" s="578"/>
      <c r="E271" s="578"/>
      <c r="F271" s="578"/>
      <c r="G271" s="578"/>
      <c r="H271" s="578"/>
      <c r="I271" s="578"/>
      <c r="J271" s="578"/>
      <c r="K271" s="578"/>
      <c r="L271" s="578"/>
      <c r="M271" s="578"/>
      <c r="N271" s="578"/>
      <c r="O271" s="579"/>
      <c r="P271" s="575" t="s">
        <v>40</v>
      </c>
      <c r="Q271" s="576"/>
      <c r="R271" s="576"/>
      <c r="S271" s="576"/>
      <c r="T271" s="576"/>
      <c r="U271" s="576"/>
      <c r="V271" s="577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578"/>
      <c r="B272" s="578"/>
      <c r="C272" s="578"/>
      <c r="D272" s="578"/>
      <c r="E272" s="578"/>
      <c r="F272" s="578"/>
      <c r="G272" s="578"/>
      <c r="H272" s="578"/>
      <c r="I272" s="578"/>
      <c r="J272" s="578"/>
      <c r="K272" s="578"/>
      <c r="L272" s="578"/>
      <c r="M272" s="578"/>
      <c r="N272" s="578"/>
      <c r="O272" s="579"/>
      <c r="P272" s="575" t="s">
        <v>40</v>
      </c>
      <c r="Q272" s="576"/>
      <c r="R272" s="576"/>
      <c r="S272" s="576"/>
      <c r="T272" s="576"/>
      <c r="U272" s="576"/>
      <c r="V272" s="577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586" t="s">
        <v>448</v>
      </c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86"/>
      <c r="P273" s="586"/>
      <c r="Q273" s="586"/>
      <c r="R273" s="586"/>
      <c r="S273" s="586"/>
      <c r="T273" s="586"/>
      <c r="U273" s="586"/>
      <c r="V273" s="586"/>
      <c r="W273" s="586"/>
      <c r="X273" s="586"/>
      <c r="Y273" s="586"/>
      <c r="Z273" s="586"/>
      <c r="AA273" s="65"/>
      <c r="AB273" s="65"/>
      <c r="AC273" s="79"/>
    </row>
    <row r="274" spans="1:68" ht="14.25" hidden="1" customHeight="1" x14ac:dyDescent="0.25">
      <c r="A274" s="570" t="s">
        <v>76</v>
      </c>
      <c r="B274" s="570"/>
      <c r="C274" s="570"/>
      <c r="D274" s="570"/>
      <c r="E274" s="570"/>
      <c r="F274" s="570"/>
      <c r="G274" s="570"/>
      <c r="H274" s="570"/>
      <c r="I274" s="570"/>
      <c r="J274" s="570"/>
      <c r="K274" s="570"/>
      <c r="L274" s="570"/>
      <c r="M274" s="570"/>
      <c r="N274" s="570"/>
      <c r="O274" s="570"/>
      <c r="P274" s="570"/>
      <c r="Q274" s="570"/>
      <c r="R274" s="570"/>
      <c r="S274" s="570"/>
      <c r="T274" s="570"/>
      <c r="U274" s="570"/>
      <c r="V274" s="570"/>
      <c r="W274" s="570"/>
      <c r="X274" s="570"/>
      <c r="Y274" s="570"/>
      <c r="Z274" s="570"/>
      <c r="AA274" s="66"/>
      <c r="AB274" s="66"/>
      <c r="AC274" s="80"/>
    </row>
    <row r="275" spans="1:68" ht="27" hidden="1" customHeight="1" x14ac:dyDescent="0.25">
      <c r="A275" s="63" t="s">
        <v>449</v>
      </c>
      <c r="B275" s="63" t="s">
        <v>450</v>
      </c>
      <c r="C275" s="36">
        <v>4301031307</v>
      </c>
      <c r="D275" s="571">
        <v>4680115880344</v>
      </c>
      <c r="E275" s="571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82</v>
      </c>
      <c r="L275" s="37" t="s">
        <v>45</v>
      </c>
      <c r="M275" s="38" t="s">
        <v>81</v>
      </c>
      <c r="N275" s="38"/>
      <c r="O275" s="37">
        <v>40</v>
      </c>
      <c r="P275" s="6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78"/>
      <c r="B276" s="578"/>
      <c r="C276" s="578"/>
      <c r="D276" s="578"/>
      <c r="E276" s="578"/>
      <c r="F276" s="578"/>
      <c r="G276" s="578"/>
      <c r="H276" s="578"/>
      <c r="I276" s="578"/>
      <c r="J276" s="578"/>
      <c r="K276" s="578"/>
      <c r="L276" s="578"/>
      <c r="M276" s="578"/>
      <c r="N276" s="578"/>
      <c r="O276" s="579"/>
      <c r="P276" s="575" t="s">
        <v>40</v>
      </c>
      <c r="Q276" s="576"/>
      <c r="R276" s="576"/>
      <c r="S276" s="576"/>
      <c r="T276" s="576"/>
      <c r="U276" s="576"/>
      <c r="V276" s="57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578"/>
      <c r="B277" s="578"/>
      <c r="C277" s="578"/>
      <c r="D277" s="578"/>
      <c r="E277" s="578"/>
      <c r="F277" s="578"/>
      <c r="G277" s="578"/>
      <c r="H277" s="578"/>
      <c r="I277" s="578"/>
      <c r="J277" s="578"/>
      <c r="K277" s="578"/>
      <c r="L277" s="578"/>
      <c r="M277" s="578"/>
      <c r="N277" s="578"/>
      <c r="O277" s="579"/>
      <c r="P277" s="575" t="s">
        <v>40</v>
      </c>
      <c r="Q277" s="576"/>
      <c r="R277" s="576"/>
      <c r="S277" s="576"/>
      <c r="T277" s="576"/>
      <c r="U277" s="576"/>
      <c r="V277" s="57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570" t="s">
        <v>83</v>
      </c>
      <c r="B278" s="570"/>
      <c r="C278" s="570"/>
      <c r="D278" s="570"/>
      <c r="E278" s="570"/>
      <c r="F278" s="570"/>
      <c r="G278" s="570"/>
      <c r="H278" s="570"/>
      <c r="I278" s="570"/>
      <c r="J278" s="570"/>
      <c r="K278" s="570"/>
      <c r="L278" s="570"/>
      <c r="M278" s="570"/>
      <c r="N278" s="570"/>
      <c r="O278" s="570"/>
      <c r="P278" s="570"/>
      <c r="Q278" s="570"/>
      <c r="R278" s="570"/>
      <c r="S278" s="570"/>
      <c r="T278" s="570"/>
      <c r="U278" s="570"/>
      <c r="V278" s="570"/>
      <c r="W278" s="570"/>
      <c r="X278" s="570"/>
      <c r="Y278" s="570"/>
      <c r="Z278" s="570"/>
      <c r="AA278" s="66"/>
      <c r="AB278" s="66"/>
      <c r="AC278" s="80"/>
    </row>
    <row r="279" spans="1:68" ht="27" hidden="1" customHeight="1" x14ac:dyDescent="0.25">
      <c r="A279" s="63" t="s">
        <v>452</v>
      </c>
      <c r="B279" s="63" t="s">
        <v>453</v>
      </c>
      <c r="C279" s="36">
        <v>4301051782</v>
      </c>
      <c r="D279" s="571">
        <v>4680115884618</v>
      </c>
      <c r="E279" s="571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87</v>
      </c>
      <c r="N279" s="38"/>
      <c r="O279" s="37">
        <v>45</v>
      </c>
      <c r="P279" s="69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578"/>
      <c r="B280" s="578"/>
      <c r="C280" s="578"/>
      <c r="D280" s="578"/>
      <c r="E280" s="578"/>
      <c r="F280" s="578"/>
      <c r="G280" s="578"/>
      <c r="H280" s="578"/>
      <c r="I280" s="578"/>
      <c r="J280" s="578"/>
      <c r="K280" s="578"/>
      <c r="L280" s="578"/>
      <c r="M280" s="578"/>
      <c r="N280" s="578"/>
      <c r="O280" s="579"/>
      <c r="P280" s="575" t="s">
        <v>40</v>
      </c>
      <c r="Q280" s="576"/>
      <c r="R280" s="576"/>
      <c r="S280" s="576"/>
      <c r="T280" s="576"/>
      <c r="U280" s="576"/>
      <c r="V280" s="577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578"/>
      <c r="B281" s="578"/>
      <c r="C281" s="578"/>
      <c r="D281" s="578"/>
      <c r="E281" s="578"/>
      <c r="F281" s="578"/>
      <c r="G281" s="578"/>
      <c r="H281" s="578"/>
      <c r="I281" s="578"/>
      <c r="J281" s="578"/>
      <c r="K281" s="578"/>
      <c r="L281" s="578"/>
      <c r="M281" s="578"/>
      <c r="N281" s="578"/>
      <c r="O281" s="579"/>
      <c r="P281" s="575" t="s">
        <v>40</v>
      </c>
      <c r="Q281" s="576"/>
      <c r="R281" s="576"/>
      <c r="S281" s="576"/>
      <c r="T281" s="576"/>
      <c r="U281" s="576"/>
      <c r="V281" s="577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586" t="s">
        <v>455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65"/>
      <c r="AB282" s="65"/>
      <c r="AC282" s="79"/>
    </row>
    <row r="283" spans="1:68" ht="14.25" hidden="1" customHeight="1" x14ac:dyDescent="0.25">
      <c r="A283" s="570" t="s">
        <v>112</v>
      </c>
      <c r="B283" s="570"/>
      <c r="C283" s="570"/>
      <c r="D283" s="570"/>
      <c r="E283" s="570"/>
      <c r="F283" s="570"/>
      <c r="G283" s="570"/>
      <c r="H283" s="570"/>
      <c r="I283" s="570"/>
      <c r="J283" s="570"/>
      <c r="K283" s="570"/>
      <c r="L283" s="570"/>
      <c r="M283" s="570"/>
      <c r="N283" s="570"/>
      <c r="O283" s="570"/>
      <c r="P283" s="570"/>
      <c r="Q283" s="570"/>
      <c r="R283" s="570"/>
      <c r="S283" s="570"/>
      <c r="T283" s="570"/>
      <c r="U283" s="570"/>
      <c r="V283" s="570"/>
      <c r="W283" s="570"/>
      <c r="X283" s="570"/>
      <c r="Y283" s="570"/>
      <c r="Z283" s="570"/>
      <c r="AA283" s="66"/>
      <c r="AB283" s="66"/>
      <c r="AC283" s="80"/>
    </row>
    <row r="284" spans="1:68" ht="27" hidden="1" customHeight="1" x14ac:dyDescent="0.25">
      <c r="A284" s="63" t="s">
        <v>456</v>
      </c>
      <c r="B284" s="63" t="s">
        <v>457</v>
      </c>
      <c r="C284" s="36">
        <v>4301011662</v>
      </c>
      <c r="D284" s="571">
        <v>4680115883703</v>
      </c>
      <c r="E284" s="57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78"/>
      <c r="B285" s="578"/>
      <c r="C285" s="578"/>
      <c r="D285" s="578"/>
      <c r="E285" s="578"/>
      <c r="F285" s="578"/>
      <c r="G285" s="578"/>
      <c r="H285" s="578"/>
      <c r="I285" s="578"/>
      <c r="J285" s="578"/>
      <c r="K285" s="578"/>
      <c r="L285" s="578"/>
      <c r="M285" s="578"/>
      <c r="N285" s="578"/>
      <c r="O285" s="579"/>
      <c r="P285" s="575" t="s">
        <v>40</v>
      </c>
      <c r="Q285" s="576"/>
      <c r="R285" s="576"/>
      <c r="S285" s="576"/>
      <c r="T285" s="576"/>
      <c r="U285" s="576"/>
      <c r="V285" s="57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78"/>
      <c r="B286" s="578"/>
      <c r="C286" s="578"/>
      <c r="D286" s="578"/>
      <c r="E286" s="578"/>
      <c r="F286" s="578"/>
      <c r="G286" s="578"/>
      <c r="H286" s="578"/>
      <c r="I286" s="578"/>
      <c r="J286" s="578"/>
      <c r="K286" s="578"/>
      <c r="L286" s="578"/>
      <c r="M286" s="578"/>
      <c r="N286" s="578"/>
      <c r="O286" s="579"/>
      <c r="P286" s="575" t="s">
        <v>40</v>
      </c>
      <c r="Q286" s="576"/>
      <c r="R286" s="576"/>
      <c r="S286" s="576"/>
      <c r="T286" s="576"/>
      <c r="U286" s="576"/>
      <c r="V286" s="57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586" t="s">
        <v>460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65"/>
      <c r="AB287" s="65"/>
      <c r="AC287" s="79"/>
    </row>
    <row r="288" spans="1:68" ht="14.25" hidden="1" customHeight="1" x14ac:dyDescent="0.25">
      <c r="A288" s="570" t="s">
        <v>112</v>
      </c>
      <c r="B288" s="570"/>
      <c r="C288" s="570"/>
      <c r="D288" s="570"/>
      <c r="E288" s="570"/>
      <c r="F288" s="570"/>
      <c r="G288" s="570"/>
      <c r="H288" s="570"/>
      <c r="I288" s="570"/>
      <c r="J288" s="570"/>
      <c r="K288" s="570"/>
      <c r="L288" s="570"/>
      <c r="M288" s="570"/>
      <c r="N288" s="570"/>
      <c r="O288" s="570"/>
      <c r="P288" s="570"/>
      <c r="Q288" s="570"/>
      <c r="R288" s="570"/>
      <c r="S288" s="570"/>
      <c r="T288" s="570"/>
      <c r="U288" s="570"/>
      <c r="V288" s="570"/>
      <c r="W288" s="570"/>
      <c r="X288" s="570"/>
      <c r="Y288" s="570"/>
      <c r="Z288" s="570"/>
      <c r="AA288" s="66"/>
      <c r="AB288" s="66"/>
      <c r="AC288" s="80"/>
    </row>
    <row r="289" spans="1:68" ht="27" hidden="1" customHeight="1" x14ac:dyDescent="0.25">
      <c r="A289" s="63" t="s">
        <v>461</v>
      </c>
      <c r="B289" s="63" t="s">
        <v>462</v>
      </c>
      <c r="C289" s="36">
        <v>4301012024</v>
      </c>
      <c r="D289" s="571">
        <v>4680115885615</v>
      </c>
      <c r="E289" s="57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87</v>
      </c>
      <c r="N289" s="38"/>
      <c r="O289" s="37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73"/>
      <c r="R289" s="573"/>
      <c r="S289" s="573"/>
      <c r="T289" s="57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hidden="1" customHeight="1" x14ac:dyDescent="0.25">
      <c r="A290" s="63" t="s">
        <v>464</v>
      </c>
      <c r="B290" s="63" t="s">
        <v>465</v>
      </c>
      <c r="C290" s="36">
        <v>4301012016</v>
      </c>
      <c r="D290" s="571">
        <v>4680115885554</v>
      </c>
      <c r="E290" s="57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87</v>
      </c>
      <c r="N290" s="38"/>
      <c r="O290" s="37">
        <v>55</v>
      </c>
      <c r="P290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73"/>
      <c r="R290" s="573"/>
      <c r="S290" s="573"/>
      <c r="T290" s="57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464</v>
      </c>
      <c r="B291" s="63" t="s">
        <v>467</v>
      </c>
      <c r="C291" s="36">
        <v>4301011911</v>
      </c>
      <c r="D291" s="571">
        <v>4680115885554</v>
      </c>
      <c r="E291" s="571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117</v>
      </c>
      <c r="L291" s="37" t="s">
        <v>45</v>
      </c>
      <c r="M291" s="38" t="s">
        <v>469</v>
      </c>
      <c r="N291" s="38"/>
      <c r="O291" s="37">
        <v>55</v>
      </c>
      <c r="P291" s="6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468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hidden="1" customHeight="1" x14ac:dyDescent="0.25">
      <c r="A292" s="63" t="s">
        <v>470</v>
      </c>
      <c r="B292" s="63" t="s">
        <v>471</v>
      </c>
      <c r="C292" s="36">
        <v>4301011858</v>
      </c>
      <c r="D292" s="571">
        <v>4680115885646</v>
      </c>
      <c r="E292" s="571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116</v>
      </c>
      <c r="N292" s="38"/>
      <c r="O292" s="37">
        <v>55</v>
      </c>
      <c r="P292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73"/>
      <c r="R292" s="573"/>
      <c r="S292" s="573"/>
      <c r="T292" s="57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hidden="1" customHeight="1" x14ac:dyDescent="0.25">
      <c r="A293" s="63" t="s">
        <v>473</v>
      </c>
      <c r="B293" s="63" t="s">
        <v>474</v>
      </c>
      <c r="C293" s="36">
        <v>4301011857</v>
      </c>
      <c r="D293" s="571">
        <v>4680115885622</v>
      </c>
      <c r="E293" s="57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6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73"/>
      <c r="R293" s="573"/>
      <c r="S293" s="573"/>
      <c r="T293" s="57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463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hidden="1" customHeight="1" x14ac:dyDescent="0.25">
      <c r="A294" s="63" t="s">
        <v>475</v>
      </c>
      <c r="B294" s="63" t="s">
        <v>476</v>
      </c>
      <c r="C294" s="36">
        <v>4301011859</v>
      </c>
      <c r="D294" s="571">
        <v>4680115885608</v>
      </c>
      <c r="E294" s="571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6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73"/>
      <c r="R294" s="573"/>
      <c r="S294" s="573"/>
      <c r="T294" s="57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idden="1" x14ac:dyDescent="0.2">
      <c r="A295" s="578"/>
      <c r="B295" s="578"/>
      <c r="C295" s="578"/>
      <c r="D295" s="578"/>
      <c r="E295" s="578"/>
      <c r="F295" s="578"/>
      <c r="G295" s="578"/>
      <c r="H295" s="578"/>
      <c r="I295" s="578"/>
      <c r="J295" s="578"/>
      <c r="K295" s="578"/>
      <c r="L295" s="578"/>
      <c r="M295" s="578"/>
      <c r="N295" s="578"/>
      <c r="O295" s="579"/>
      <c r="P295" s="575" t="s">
        <v>40</v>
      </c>
      <c r="Q295" s="576"/>
      <c r="R295" s="576"/>
      <c r="S295" s="576"/>
      <c r="T295" s="576"/>
      <c r="U295" s="576"/>
      <c r="V295" s="577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hidden="1" x14ac:dyDescent="0.2">
      <c r="A296" s="578"/>
      <c r="B296" s="578"/>
      <c r="C296" s="578"/>
      <c r="D296" s="578"/>
      <c r="E296" s="578"/>
      <c r="F296" s="578"/>
      <c r="G296" s="578"/>
      <c r="H296" s="578"/>
      <c r="I296" s="578"/>
      <c r="J296" s="578"/>
      <c r="K296" s="578"/>
      <c r="L296" s="578"/>
      <c r="M296" s="578"/>
      <c r="N296" s="578"/>
      <c r="O296" s="579"/>
      <c r="P296" s="575" t="s">
        <v>40</v>
      </c>
      <c r="Q296" s="576"/>
      <c r="R296" s="576"/>
      <c r="S296" s="576"/>
      <c r="T296" s="576"/>
      <c r="U296" s="576"/>
      <c r="V296" s="577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hidden="1" customHeight="1" x14ac:dyDescent="0.25">
      <c r="A297" s="570" t="s">
        <v>76</v>
      </c>
      <c r="B297" s="570"/>
      <c r="C297" s="570"/>
      <c r="D297" s="570"/>
      <c r="E297" s="570"/>
      <c r="F297" s="570"/>
      <c r="G297" s="570"/>
      <c r="H297" s="570"/>
      <c r="I297" s="570"/>
      <c r="J297" s="570"/>
      <c r="K297" s="570"/>
      <c r="L297" s="570"/>
      <c r="M297" s="570"/>
      <c r="N297" s="570"/>
      <c r="O297" s="570"/>
      <c r="P297" s="570"/>
      <c r="Q297" s="570"/>
      <c r="R297" s="570"/>
      <c r="S297" s="570"/>
      <c r="T297" s="570"/>
      <c r="U297" s="570"/>
      <c r="V297" s="570"/>
      <c r="W297" s="570"/>
      <c r="X297" s="570"/>
      <c r="Y297" s="570"/>
      <c r="Z297" s="570"/>
      <c r="AA297" s="66"/>
      <c r="AB297" s="66"/>
      <c r="AC297" s="80"/>
    </row>
    <row r="298" spans="1:68" ht="27" hidden="1" customHeight="1" x14ac:dyDescent="0.25">
      <c r="A298" s="63" t="s">
        <v>478</v>
      </c>
      <c r="B298" s="63" t="s">
        <v>479</v>
      </c>
      <c r="C298" s="36">
        <v>4301030878</v>
      </c>
      <c r="D298" s="571">
        <v>4607091387193</v>
      </c>
      <c r="E298" s="57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81</v>
      </c>
      <c r="N298" s="38"/>
      <c r="O298" s="37">
        <v>35</v>
      </c>
      <c r="P298" s="6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73"/>
      <c r="R298" s="573"/>
      <c r="S298" s="573"/>
      <c r="T298" s="57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hidden="1" customHeight="1" x14ac:dyDescent="0.25">
      <c r="A299" s="63" t="s">
        <v>481</v>
      </c>
      <c r="B299" s="63" t="s">
        <v>482</v>
      </c>
      <c r="C299" s="36">
        <v>4301031153</v>
      </c>
      <c r="D299" s="571">
        <v>4607091387230</v>
      </c>
      <c r="E299" s="571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81</v>
      </c>
      <c r="N299" s="38"/>
      <c r="O299" s="37">
        <v>40</v>
      </c>
      <c r="P299" s="6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73"/>
      <c r="R299" s="573"/>
      <c r="S299" s="573"/>
      <c r="T299" s="57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hidden="1" customHeight="1" x14ac:dyDescent="0.25">
      <c r="A300" s="63" t="s">
        <v>484</v>
      </c>
      <c r="B300" s="63" t="s">
        <v>485</v>
      </c>
      <c r="C300" s="36">
        <v>4301031154</v>
      </c>
      <c r="D300" s="571">
        <v>4607091387292</v>
      </c>
      <c r="E300" s="571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81</v>
      </c>
      <c r="N300" s="38"/>
      <c r="O300" s="37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73"/>
      <c r="R300" s="573"/>
      <c r="S300" s="573"/>
      <c r="T300" s="57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hidden="1" customHeight="1" x14ac:dyDescent="0.25">
      <c r="A301" s="63" t="s">
        <v>487</v>
      </c>
      <c r="B301" s="63" t="s">
        <v>488</v>
      </c>
      <c r="C301" s="36">
        <v>4301031152</v>
      </c>
      <c r="D301" s="571">
        <v>4607091387285</v>
      </c>
      <c r="E301" s="571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82</v>
      </c>
      <c r="L301" s="37" t="s">
        <v>45</v>
      </c>
      <c r="M301" s="38" t="s">
        <v>81</v>
      </c>
      <c r="N301" s="38"/>
      <c r="O301" s="37">
        <v>40</v>
      </c>
      <c r="P301" s="68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73"/>
      <c r="R301" s="573"/>
      <c r="S301" s="573"/>
      <c r="T301" s="57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489</v>
      </c>
      <c r="B302" s="63" t="s">
        <v>490</v>
      </c>
      <c r="C302" s="36">
        <v>4301031305</v>
      </c>
      <c r="D302" s="571">
        <v>4607091389845</v>
      </c>
      <c r="E302" s="571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82</v>
      </c>
      <c r="L302" s="37" t="s">
        <v>45</v>
      </c>
      <c r="M302" s="38" t="s">
        <v>81</v>
      </c>
      <c r="N302" s="38"/>
      <c r="O302" s="37">
        <v>40</v>
      </c>
      <c r="P302" s="68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73"/>
      <c r="R302" s="573"/>
      <c r="S302" s="573"/>
      <c r="T302" s="57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492</v>
      </c>
      <c r="B303" s="63" t="s">
        <v>493</v>
      </c>
      <c r="C303" s="36">
        <v>4301031306</v>
      </c>
      <c r="D303" s="571">
        <v>4680115882881</v>
      </c>
      <c r="E303" s="571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82</v>
      </c>
      <c r="L303" s="37" t="s">
        <v>45</v>
      </c>
      <c r="M303" s="38" t="s">
        <v>81</v>
      </c>
      <c r="N303" s="38"/>
      <c r="O303" s="37">
        <v>40</v>
      </c>
      <c r="P303" s="6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73"/>
      <c r="R303" s="573"/>
      <c r="S303" s="573"/>
      <c r="T303" s="57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494</v>
      </c>
      <c r="B304" s="63" t="s">
        <v>495</v>
      </c>
      <c r="C304" s="36">
        <v>4301031066</v>
      </c>
      <c r="D304" s="571">
        <v>4607091383836</v>
      </c>
      <c r="E304" s="571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88</v>
      </c>
      <c r="L304" s="37" t="s">
        <v>45</v>
      </c>
      <c r="M304" s="38" t="s">
        <v>81</v>
      </c>
      <c r="N304" s="38"/>
      <c r="O304" s="37">
        <v>40</v>
      </c>
      <c r="P304" s="6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73"/>
      <c r="R304" s="573"/>
      <c r="S304" s="573"/>
      <c r="T304" s="574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idden="1" x14ac:dyDescent="0.2">
      <c r="A305" s="578"/>
      <c r="B305" s="578"/>
      <c r="C305" s="578"/>
      <c r="D305" s="578"/>
      <c r="E305" s="578"/>
      <c r="F305" s="578"/>
      <c r="G305" s="578"/>
      <c r="H305" s="578"/>
      <c r="I305" s="578"/>
      <c r="J305" s="578"/>
      <c r="K305" s="578"/>
      <c r="L305" s="578"/>
      <c r="M305" s="578"/>
      <c r="N305" s="578"/>
      <c r="O305" s="579"/>
      <c r="P305" s="575" t="s">
        <v>40</v>
      </c>
      <c r="Q305" s="576"/>
      <c r="R305" s="576"/>
      <c r="S305" s="576"/>
      <c r="T305" s="576"/>
      <c r="U305" s="576"/>
      <c r="V305" s="577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hidden="1" x14ac:dyDescent="0.2">
      <c r="A306" s="578"/>
      <c r="B306" s="578"/>
      <c r="C306" s="578"/>
      <c r="D306" s="578"/>
      <c r="E306" s="578"/>
      <c r="F306" s="578"/>
      <c r="G306" s="578"/>
      <c r="H306" s="578"/>
      <c r="I306" s="578"/>
      <c r="J306" s="578"/>
      <c r="K306" s="578"/>
      <c r="L306" s="578"/>
      <c r="M306" s="578"/>
      <c r="N306" s="578"/>
      <c r="O306" s="579"/>
      <c r="P306" s="575" t="s">
        <v>40</v>
      </c>
      <c r="Q306" s="576"/>
      <c r="R306" s="576"/>
      <c r="S306" s="576"/>
      <c r="T306" s="576"/>
      <c r="U306" s="576"/>
      <c r="V306" s="577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hidden="1" customHeight="1" x14ac:dyDescent="0.25">
      <c r="A307" s="570" t="s">
        <v>83</v>
      </c>
      <c r="B307" s="570"/>
      <c r="C307" s="570"/>
      <c r="D307" s="570"/>
      <c r="E307" s="570"/>
      <c r="F307" s="570"/>
      <c r="G307" s="570"/>
      <c r="H307" s="570"/>
      <c r="I307" s="570"/>
      <c r="J307" s="570"/>
      <c r="K307" s="570"/>
      <c r="L307" s="570"/>
      <c r="M307" s="570"/>
      <c r="N307" s="570"/>
      <c r="O307" s="570"/>
      <c r="P307" s="570"/>
      <c r="Q307" s="570"/>
      <c r="R307" s="570"/>
      <c r="S307" s="570"/>
      <c r="T307" s="570"/>
      <c r="U307" s="570"/>
      <c r="V307" s="570"/>
      <c r="W307" s="570"/>
      <c r="X307" s="570"/>
      <c r="Y307" s="570"/>
      <c r="Z307" s="570"/>
      <c r="AA307" s="66"/>
      <c r="AB307" s="66"/>
      <c r="AC307" s="80"/>
    </row>
    <row r="308" spans="1:68" ht="27" hidden="1" customHeight="1" x14ac:dyDescent="0.25">
      <c r="A308" s="63" t="s">
        <v>497</v>
      </c>
      <c r="B308" s="63" t="s">
        <v>498</v>
      </c>
      <c r="C308" s="36">
        <v>4301051100</v>
      </c>
      <c r="D308" s="571">
        <v>4607091387766</v>
      </c>
      <c r="E308" s="571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87</v>
      </c>
      <c r="N308" s="38"/>
      <c r="O308" s="37">
        <v>40</v>
      </c>
      <c r="P308" s="6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73"/>
      <c r="R308" s="573"/>
      <c r="S308" s="573"/>
      <c r="T308" s="57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500</v>
      </c>
      <c r="B309" s="63" t="s">
        <v>501</v>
      </c>
      <c r="C309" s="36">
        <v>4301051818</v>
      </c>
      <c r="D309" s="571">
        <v>4607091387957</v>
      </c>
      <c r="E309" s="571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87</v>
      </c>
      <c r="N309" s="38"/>
      <c r="O309" s="37">
        <v>40</v>
      </c>
      <c r="P309" s="6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73"/>
      <c r="R309" s="573"/>
      <c r="S309" s="573"/>
      <c r="T309" s="57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503</v>
      </c>
      <c r="B310" s="63" t="s">
        <v>504</v>
      </c>
      <c r="C310" s="36">
        <v>4301051819</v>
      </c>
      <c r="D310" s="571">
        <v>4607091387964</v>
      </c>
      <c r="E310" s="571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87</v>
      </c>
      <c r="N310" s="38"/>
      <c r="O310" s="37">
        <v>40</v>
      </c>
      <c r="P310" s="6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73"/>
      <c r="R310" s="573"/>
      <c r="S310" s="573"/>
      <c r="T310" s="57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506</v>
      </c>
      <c r="B311" s="63" t="s">
        <v>507</v>
      </c>
      <c r="C311" s="36">
        <v>4301051734</v>
      </c>
      <c r="D311" s="571">
        <v>4680115884588</v>
      </c>
      <c r="E311" s="571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6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73"/>
      <c r="R311" s="573"/>
      <c r="S311" s="573"/>
      <c r="T311" s="57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509</v>
      </c>
      <c r="B312" s="63" t="s">
        <v>510</v>
      </c>
      <c r="C312" s="36">
        <v>4301051578</v>
      </c>
      <c r="D312" s="571">
        <v>4607091387513</v>
      </c>
      <c r="E312" s="571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88</v>
      </c>
      <c r="L312" s="37" t="s">
        <v>45</v>
      </c>
      <c r="M312" s="38" t="s">
        <v>103</v>
      </c>
      <c r="N312" s="38"/>
      <c r="O312" s="37">
        <v>40</v>
      </c>
      <c r="P312" s="6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73"/>
      <c r="R312" s="573"/>
      <c r="S312" s="573"/>
      <c r="T312" s="57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idden="1" x14ac:dyDescent="0.2">
      <c r="A313" s="578"/>
      <c r="B313" s="578"/>
      <c r="C313" s="578"/>
      <c r="D313" s="578"/>
      <c r="E313" s="578"/>
      <c r="F313" s="578"/>
      <c r="G313" s="578"/>
      <c r="H313" s="578"/>
      <c r="I313" s="578"/>
      <c r="J313" s="578"/>
      <c r="K313" s="578"/>
      <c r="L313" s="578"/>
      <c r="M313" s="578"/>
      <c r="N313" s="578"/>
      <c r="O313" s="579"/>
      <c r="P313" s="575" t="s">
        <v>40</v>
      </c>
      <c r="Q313" s="576"/>
      <c r="R313" s="576"/>
      <c r="S313" s="576"/>
      <c r="T313" s="576"/>
      <c r="U313" s="576"/>
      <c r="V313" s="577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hidden="1" x14ac:dyDescent="0.2">
      <c r="A314" s="578"/>
      <c r="B314" s="578"/>
      <c r="C314" s="578"/>
      <c r="D314" s="578"/>
      <c r="E314" s="578"/>
      <c r="F314" s="578"/>
      <c r="G314" s="578"/>
      <c r="H314" s="578"/>
      <c r="I314" s="578"/>
      <c r="J314" s="578"/>
      <c r="K314" s="578"/>
      <c r="L314" s="578"/>
      <c r="M314" s="578"/>
      <c r="N314" s="578"/>
      <c r="O314" s="579"/>
      <c r="P314" s="575" t="s">
        <v>40</v>
      </c>
      <c r="Q314" s="576"/>
      <c r="R314" s="576"/>
      <c r="S314" s="576"/>
      <c r="T314" s="576"/>
      <c r="U314" s="576"/>
      <c r="V314" s="577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hidden="1" customHeight="1" x14ac:dyDescent="0.25">
      <c r="A315" s="570" t="s">
        <v>179</v>
      </c>
      <c r="B315" s="570"/>
      <c r="C315" s="570"/>
      <c r="D315" s="570"/>
      <c r="E315" s="570"/>
      <c r="F315" s="570"/>
      <c r="G315" s="570"/>
      <c r="H315" s="570"/>
      <c r="I315" s="570"/>
      <c r="J315" s="570"/>
      <c r="K315" s="570"/>
      <c r="L315" s="570"/>
      <c r="M315" s="570"/>
      <c r="N315" s="570"/>
      <c r="O315" s="570"/>
      <c r="P315" s="570"/>
      <c r="Q315" s="570"/>
      <c r="R315" s="570"/>
      <c r="S315" s="570"/>
      <c r="T315" s="570"/>
      <c r="U315" s="570"/>
      <c r="V315" s="570"/>
      <c r="W315" s="570"/>
      <c r="X315" s="570"/>
      <c r="Y315" s="570"/>
      <c r="Z315" s="570"/>
      <c r="AA315" s="66"/>
      <c r="AB315" s="66"/>
      <c r="AC315" s="80"/>
    </row>
    <row r="316" spans="1:68" ht="27" customHeight="1" x14ac:dyDescent="0.25">
      <c r="A316" s="63" t="s">
        <v>512</v>
      </c>
      <c r="B316" s="63" t="s">
        <v>513</v>
      </c>
      <c r="C316" s="36">
        <v>4301060387</v>
      </c>
      <c r="D316" s="571">
        <v>4607091380880</v>
      </c>
      <c r="E316" s="571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87</v>
      </c>
      <c r="N316" s="38"/>
      <c r="O316" s="37">
        <v>30</v>
      </c>
      <c r="P316" s="6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73"/>
      <c r="R316" s="573"/>
      <c r="S316" s="573"/>
      <c r="T316" s="574"/>
      <c r="U316" s="39" t="s">
        <v>45</v>
      </c>
      <c r="V316" s="39" t="s">
        <v>45</v>
      </c>
      <c r="W316" s="40" t="s">
        <v>0</v>
      </c>
      <c r="X316" s="58">
        <v>67.2</v>
      </c>
      <c r="Y316" s="55">
        <f>IFERROR(IF(X316="",0,CEILING((X316/$H316),1)*$H316),"")</f>
        <v>67.2</v>
      </c>
      <c r="Z316" s="41">
        <f>IFERROR(IF(Y316=0,"",ROUNDUP(Y316/H316,0)*0.01898),"")</f>
        <v>0.15184</v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71.352000000000004</v>
      </c>
      <c r="BN316" s="78">
        <f>IFERROR(Y316*I316/H316,"0")</f>
        <v>71.352000000000004</v>
      </c>
      <c r="BO316" s="78">
        <f>IFERROR(1/J316*(X316/H316),"0")</f>
        <v>0.125</v>
      </c>
      <c r="BP316" s="78">
        <f>IFERROR(1/J316*(Y316/H316),"0")</f>
        <v>0.125</v>
      </c>
    </row>
    <row r="317" spans="1:68" ht="27" customHeight="1" x14ac:dyDescent="0.25">
      <c r="A317" s="63" t="s">
        <v>515</v>
      </c>
      <c r="B317" s="63" t="s">
        <v>516</v>
      </c>
      <c r="C317" s="36">
        <v>4301060406</v>
      </c>
      <c r="D317" s="571">
        <v>4607091384482</v>
      </c>
      <c r="E317" s="571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87</v>
      </c>
      <c r="N317" s="38"/>
      <c r="O317" s="37">
        <v>30</v>
      </c>
      <c r="P317" s="6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73"/>
      <c r="R317" s="573"/>
      <c r="S317" s="573"/>
      <c r="T317" s="574"/>
      <c r="U317" s="39" t="s">
        <v>45</v>
      </c>
      <c r="V317" s="39" t="s">
        <v>45</v>
      </c>
      <c r="W317" s="40" t="s">
        <v>0</v>
      </c>
      <c r="X317" s="58">
        <v>62.4</v>
      </c>
      <c r="Y317" s="55">
        <f>IFERROR(IF(X317="",0,CEILING((X317/$H317),1)*$H317),"")</f>
        <v>62.4</v>
      </c>
      <c r="Z317" s="41">
        <f>IFERROR(IF(Y317=0,"",ROUNDUP(Y317/H317,0)*0.01898),"")</f>
        <v>0.15184</v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66.552000000000007</v>
      </c>
      <c r="BN317" s="78">
        <f>IFERROR(Y317*I317/H317,"0")</f>
        <v>66.552000000000007</v>
      </c>
      <c r="BO317" s="78">
        <f>IFERROR(1/J317*(X317/H317),"0")</f>
        <v>0.125</v>
      </c>
      <c r="BP317" s="78">
        <f>IFERROR(1/J317*(Y317/H317),"0")</f>
        <v>0.125</v>
      </c>
    </row>
    <row r="318" spans="1:68" ht="16.5" hidden="1" customHeight="1" x14ac:dyDescent="0.25">
      <c r="A318" s="63" t="s">
        <v>518</v>
      </c>
      <c r="B318" s="63" t="s">
        <v>519</v>
      </c>
      <c r="C318" s="36">
        <v>4301060484</v>
      </c>
      <c r="D318" s="571">
        <v>4607091380897</v>
      </c>
      <c r="E318" s="571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67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73"/>
      <c r="R318" s="573"/>
      <c r="S318" s="573"/>
      <c r="T318" s="574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578"/>
      <c r="B319" s="578"/>
      <c r="C319" s="578"/>
      <c r="D319" s="578"/>
      <c r="E319" s="578"/>
      <c r="F319" s="578"/>
      <c r="G319" s="578"/>
      <c r="H319" s="578"/>
      <c r="I319" s="578"/>
      <c r="J319" s="578"/>
      <c r="K319" s="578"/>
      <c r="L319" s="578"/>
      <c r="M319" s="578"/>
      <c r="N319" s="578"/>
      <c r="O319" s="579"/>
      <c r="P319" s="575" t="s">
        <v>40</v>
      </c>
      <c r="Q319" s="576"/>
      <c r="R319" s="576"/>
      <c r="S319" s="576"/>
      <c r="T319" s="576"/>
      <c r="U319" s="576"/>
      <c r="V319" s="577"/>
      <c r="W319" s="42" t="s">
        <v>39</v>
      </c>
      <c r="X319" s="43">
        <f>IFERROR(X316/H316,"0")+IFERROR(X317/H317,"0")+IFERROR(X318/H318,"0")</f>
        <v>16</v>
      </c>
      <c r="Y319" s="43">
        <f>IFERROR(Y316/H316,"0")+IFERROR(Y317/H317,"0")+IFERROR(Y318/H318,"0")</f>
        <v>16</v>
      </c>
      <c r="Z319" s="43">
        <f>IFERROR(IF(Z316="",0,Z316),"0")+IFERROR(IF(Z317="",0,Z317),"0")+IFERROR(IF(Z318="",0,Z318),"0")</f>
        <v>0.30368000000000001</v>
      </c>
      <c r="AA319" s="67"/>
      <c r="AB319" s="67"/>
      <c r="AC319" s="67"/>
    </row>
    <row r="320" spans="1:68" x14ac:dyDescent="0.2">
      <c r="A320" s="578"/>
      <c r="B320" s="578"/>
      <c r="C320" s="578"/>
      <c r="D320" s="578"/>
      <c r="E320" s="578"/>
      <c r="F320" s="578"/>
      <c r="G320" s="578"/>
      <c r="H320" s="578"/>
      <c r="I320" s="578"/>
      <c r="J320" s="578"/>
      <c r="K320" s="578"/>
      <c r="L320" s="578"/>
      <c r="M320" s="578"/>
      <c r="N320" s="578"/>
      <c r="O320" s="579"/>
      <c r="P320" s="575" t="s">
        <v>40</v>
      </c>
      <c r="Q320" s="576"/>
      <c r="R320" s="576"/>
      <c r="S320" s="576"/>
      <c r="T320" s="576"/>
      <c r="U320" s="576"/>
      <c r="V320" s="577"/>
      <c r="W320" s="42" t="s">
        <v>0</v>
      </c>
      <c r="X320" s="43">
        <f>IFERROR(SUM(X316:X318),"0")</f>
        <v>129.6</v>
      </c>
      <c r="Y320" s="43">
        <f>IFERROR(SUM(Y316:Y318),"0")</f>
        <v>129.6</v>
      </c>
      <c r="Z320" s="42"/>
      <c r="AA320" s="67"/>
      <c r="AB320" s="67"/>
      <c r="AC320" s="67"/>
    </row>
    <row r="321" spans="1:68" ht="14.25" hidden="1" customHeight="1" x14ac:dyDescent="0.25">
      <c r="A321" s="570" t="s">
        <v>104</v>
      </c>
      <c r="B321" s="570"/>
      <c r="C321" s="570"/>
      <c r="D321" s="570"/>
      <c r="E321" s="570"/>
      <c r="F321" s="570"/>
      <c r="G321" s="570"/>
      <c r="H321" s="570"/>
      <c r="I321" s="570"/>
      <c r="J321" s="570"/>
      <c r="K321" s="570"/>
      <c r="L321" s="570"/>
      <c r="M321" s="570"/>
      <c r="N321" s="570"/>
      <c r="O321" s="570"/>
      <c r="P321" s="570"/>
      <c r="Q321" s="570"/>
      <c r="R321" s="570"/>
      <c r="S321" s="570"/>
      <c r="T321" s="570"/>
      <c r="U321" s="570"/>
      <c r="V321" s="570"/>
      <c r="W321" s="570"/>
      <c r="X321" s="570"/>
      <c r="Y321" s="570"/>
      <c r="Z321" s="570"/>
      <c r="AA321" s="66"/>
      <c r="AB321" s="66"/>
      <c r="AC321" s="80"/>
    </row>
    <row r="322" spans="1:68" ht="27" hidden="1" customHeight="1" x14ac:dyDescent="0.25">
      <c r="A322" s="63" t="s">
        <v>521</v>
      </c>
      <c r="B322" s="63" t="s">
        <v>522</v>
      </c>
      <c r="C322" s="36">
        <v>4301030235</v>
      </c>
      <c r="D322" s="571">
        <v>4607091388381</v>
      </c>
      <c r="E322" s="571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670" t="s">
        <v>523</v>
      </c>
      <c r="Q322" s="573"/>
      <c r="R322" s="573"/>
      <c r="S322" s="573"/>
      <c r="T322" s="57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525</v>
      </c>
      <c r="B323" s="63" t="s">
        <v>526</v>
      </c>
      <c r="C323" s="36">
        <v>4301030232</v>
      </c>
      <c r="D323" s="571">
        <v>4607091388374</v>
      </c>
      <c r="E323" s="571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671" t="s">
        <v>527</v>
      </c>
      <c r="Q323" s="573"/>
      <c r="R323" s="573"/>
      <c r="S323" s="573"/>
      <c r="T323" s="57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528</v>
      </c>
      <c r="B324" s="63" t="s">
        <v>529</v>
      </c>
      <c r="C324" s="36">
        <v>4301032015</v>
      </c>
      <c r="D324" s="571">
        <v>4607091383102</v>
      </c>
      <c r="E324" s="571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88</v>
      </c>
      <c r="L324" s="37" t="s">
        <v>45</v>
      </c>
      <c r="M324" s="38" t="s">
        <v>109</v>
      </c>
      <c r="N324" s="38"/>
      <c r="O324" s="37">
        <v>180</v>
      </c>
      <c r="P324" s="67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73"/>
      <c r="R324" s="573"/>
      <c r="S324" s="573"/>
      <c r="T324" s="57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531</v>
      </c>
      <c r="B325" s="63" t="s">
        <v>532</v>
      </c>
      <c r="C325" s="36">
        <v>4301030233</v>
      </c>
      <c r="D325" s="571">
        <v>4607091388404</v>
      </c>
      <c r="E325" s="571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88</v>
      </c>
      <c r="L325" s="37" t="s">
        <v>45</v>
      </c>
      <c r="M325" s="38" t="s">
        <v>109</v>
      </c>
      <c r="N325" s="38"/>
      <c r="O325" s="37">
        <v>180</v>
      </c>
      <c r="P325" s="6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73"/>
      <c r="R325" s="573"/>
      <c r="S325" s="573"/>
      <c r="T325" s="57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idden="1" x14ac:dyDescent="0.2">
      <c r="A326" s="578"/>
      <c r="B326" s="578"/>
      <c r="C326" s="578"/>
      <c r="D326" s="578"/>
      <c r="E326" s="578"/>
      <c r="F326" s="578"/>
      <c r="G326" s="578"/>
      <c r="H326" s="578"/>
      <c r="I326" s="578"/>
      <c r="J326" s="578"/>
      <c r="K326" s="578"/>
      <c r="L326" s="578"/>
      <c r="M326" s="578"/>
      <c r="N326" s="578"/>
      <c r="O326" s="579"/>
      <c r="P326" s="575" t="s">
        <v>40</v>
      </c>
      <c r="Q326" s="576"/>
      <c r="R326" s="576"/>
      <c r="S326" s="576"/>
      <c r="T326" s="576"/>
      <c r="U326" s="576"/>
      <c r="V326" s="577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hidden="1" x14ac:dyDescent="0.2">
      <c r="A327" s="578"/>
      <c r="B327" s="578"/>
      <c r="C327" s="578"/>
      <c r="D327" s="578"/>
      <c r="E327" s="578"/>
      <c r="F327" s="578"/>
      <c r="G327" s="578"/>
      <c r="H327" s="578"/>
      <c r="I327" s="578"/>
      <c r="J327" s="578"/>
      <c r="K327" s="578"/>
      <c r="L327" s="578"/>
      <c r="M327" s="578"/>
      <c r="N327" s="578"/>
      <c r="O327" s="579"/>
      <c r="P327" s="575" t="s">
        <v>40</v>
      </c>
      <c r="Q327" s="576"/>
      <c r="R327" s="576"/>
      <c r="S327" s="576"/>
      <c r="T327" s="576"/>
      <c r="U327" s="576"/>
      <c r="V327" s="577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hidden="1" customHeight="1" x14ac:dyDescent="0.25">
      <c r="A328" s="570" t="s">
        <v>533</v>
      </c>
      <c r="B328" s="570"/>
      <c r="C328" s="570"/>
      <c r="D328" s="570"/>
      <c r="E328" s="570"/>
      <c r="F328" s="570"/>
      <c r="G328" s="570"/>
      <c r="H328" s="570"/>
      <c r="I328" s="570"/>
      <c r="J328" s="570"/>
      <c r="K328" s="570"/>
      <c r="L328" s="570"/>
      <c r="M328" s="570"/>
      <c r="N328" s="570"/>
      <c r="O328" s="570"/>
      <c r="P328" s="570"/>
      <c r="Q328" s="570"/>
      <c r="R328" s="570"/>
      <c r="S328" s="570"/>
      <c r="T328" s="570"/>
      <c r="U328" s="570"/>
      <c r="V328" s="570"/>
      <c r="W328" s="570"/>
      <c r="X328" s="570"/>
      <c r="Y328" s="570"/>
      <c r="Z328" s="570"/>
      <c r="AA328" s="66"/>
      <c r="AB328" s="66"/>
      <c r="AC328" s="80"/>
    </row>
    <row r="329" spans="1:68" ht="16.5" hidden="1" customHeight="1" x14ac:dyDescent="0.25">
      <c r="A329" s="63" t="s">
        <v>534</v>
      </c>
      <c r="B329" s="63" t="s">
        <v>535</v>
      </c>
      <c r="C329" s="36">
        <v>4301180007</v>
      </c>
      <c r="D329" s="571">
        <v>4680115881808</v>
      </c>
      <c r="E329" s="57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537</v>
      </c>
      <c r="N329" s="38"/>
      <c r="O329" s="37">
        <v>730</v>
      </c>
      <c r="P329" s="6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73"/>
      <c r="R329" s="573"/>
      <c r="S329" s="573"/>
      <c r="T329" s="57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538</v>
      </c>
      <c r="B330" s="63" t="s">
        <v>539</v>
      </c>
      <c r="C330" s="36">
        <v>4301180006</v>
      </c>
      <c r="D330" s="571">
        <v>4680115881822</v>
      </c>
      <c r="E330" s="57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537</v>
      </c>
      <c r="N330" s="38"/>
      <c r="O330" s="37">
        <v>730</v>
      </c>
      <c r="P330" s="6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73"/>
      <c r="R330" s="573"/>
      <c r="S330" s="573"/>
      <c r="T330" s="57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540</v>
      </c>
      <c r="B331" s="63" t="s">
        <v>541</v>
      </c>
      <c r="C331" s="36">
        <v>4301180001</v>
      </c>
      <c r="D331" s="571">
        <v>4680115880016</v>
      </c>
      <c r="E331" s="571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88</v>
      </c>
      <c r="L331" s="37" t="s">
        <v>45</v>
      </c>
      <c r="M331" s="38" t="s">
        <v>537</v>
      </c>
      <c r="N331" s="38"/>
      <c r="O331" s="37">
        <v>730</v>
      </c>
      <c r="P331" s="6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73"/>
      <c r="R331" s="573"/>
      <c r="S331" s="573"/>
      <c r="T331" s="57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578"/>
      <c r="B332" s="578"/>
      <c r="C332" s="578"/>
      <c r="D332" s="578"/>
      <c r="E332" s="578"/>
      <c r="F332" s="578"/>
      <c r="G332" s="578"/>
      <c r="H332" s="578"/>
      <c r="I332" s="578"/>
      <c r="J332" s="578"/>
      <c r="K332" s="578"/>
      <c r="L332" s="578"/>
      <c r="M332" s="578"/>
      <c r="N332" s="578"/>
      <c r="O332" s="579"/>
      <c r="P332" s="575" t="s">
        <v>40</v>
      </c>
      <c r="Q332" s="576"/>
      <c r="R332" s="576"/>
      <c r="S332" s="576"/>
      <c r="T332" s="576"/>
      <c r="U332" s="576"/>
      <c r="V332" s="577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578"/>
      <c r="B333" s="578"/>
      <c r="C333" s="578"/>
      <c r="D333" s="578"/>
      <c r="E333" s="578"/>
      <c r="F333" s="578"/>
      <c r="G333" s="578"/>
      <c r="H333" s="578"/>
      <c r="I333" s="578"/>
      <c r="J333" s="578"/>
      <c r="K333" s="578"/>
      <c r="L333" s="578"/>
      <c r="M333" s="578"/>
      <c r="N333" s="578"/>
      <c r="O333" s="579"/>
      <c r="P333" s="575" t="s">
        <v>40</v>
      </c>
      <c r="Q333" s="576"/>
      <c r="R333" s="576"/>
      <c r="S333" s="576"/>
      <c r="T333" s="576"/>
      <c r="U333" s="576"/>
      <c r="V333" s="577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hidden="1" customHeight="1" x14ac:dyDescent="0.25">
      <c r="A334" s="586" t="s">
        <v>542</v>
      </c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86"/>
      <c r="P334" s="586"/>
      <c r="Q334" s="586"/>
      <c r="R334" s="586"/>
      <c r="S334" s="586"/>
      <c r="T334" s="586"/>
      <c r="U334" s="586"/>
      <c r="V334" s="586"/>
      <c r="W334" s="586"/>
      <c r="X334" s="586"/>
      <c r="Y334" s="586"/>
      <c r="Z334" s="586"/>
      <c r="AA334" s="65"/>
      <c r="AB334" s="65"/>
      <c r="AC334" s="79"/>
    </row>
    <row r="335" spans="1:68" ht="14.25" hidden="1" customHeight="1" x14ac:dyDescent="0.25">
      <c r="A335" s="570" t="s">
        <v>83</v>
      </c>
      <c r="B335" s="570"/>
      <c r="C335" s="570"/>
      <c r="D335" s="570"/>
      <c r="E335" s="570"/>
      <c r="F335" s="570"/>
      <c r="G335" s="570"/>
      <c r="H335" s="570"/>
      <c r="I335" s="570"/>
      <c r="J335" s="570"/>
      <c r="K335" s="570"/>
      <c r="L335" s="570"/>
      <c r="M335" s="570"/>
      <c r="N335" s="570"/>
      <c r="O335" s="570"/>
      <c r="P335" s="570"/>
      <c r="Q335" s="570"/>
      <c r="R335" s="570"/>
      <c r="S335" s="570"/>
      <c r="T335" s="570"/>
      <c r="U335" s="570"/>
      <c r="V335" s="570"/>
      <c r="W335" s="570"/>
      <c r="X335" s="570"/>
      <c r="Y335" s="570"/>
      <c r="Z335" s="570"/>
      <c r="AA335" s="66"/>
      <c r="AB335" s="66"/>
      <c r="AC335" s="80"/>
    </row>
    <row r="336" spans="1:68" ht="27" hidden="1" customHeight="1" x14ac:dyDescent="0.25">
      <c r="A336" s="63" t="s">
        <v>543</v>
      </c>
      <c r="B336" s="63" t="s">
        <v>544</v>
      </c>
      <c r="C336" s="36">
        <v>4301051489</v>
      </c>
      <c r="D336" s="571">
        <v>4607091387919</v>
      </c>
      <c r="E336" s="571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6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73"/>
      <c r="R336" s="573"/>
      <c r="S336" s="573"/>
      <c r="T336" s="57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546</v>
      </c>
      <c r="B337" s="63" t="s">
        <v>547</v>
      </c>
      <c r="C337" s="36">
        <v>4301051461</v>
      </c>
      <c r="D337" s="571">
        <v>4680115883604</v>
      </c>
      <c r="E337" s="571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45</v>
      </c>
      <c r="P337" s="6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73"/>
      <c r="R337" s="573"/>
      <c r="S337" s="573"/>
      <c r="T337" s="57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hidden="1" customHeight="1" x14ac:dyDescent="0.25">
      <c r="A338" s="63" t="s">
        <v>549</v>
      </c>
      <c r="B338" s="63" t="s">
        <v>550</v>
      </c>
      <c r="C338" s="36">
        <v>4301051864</v>
      </c>
      <c r="D338" s="571">
        <v>4680115883567</v>
      </c>
      <c r="E338" s="571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88</v>
      </c>
      <c r="L338" s="37" t="s">
        <v>45</v>
      </c>
      <c r="M338" s="38" t="s">
        <v>103</v>
      </c>
      <c r="N338" s="38"/>
      <c r="O338" s="37">
        <v>40</v>
      </c>
      <c r="P338" s="66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73"/>
      <c r="R338" s="573"/>
      <c r="S338" s="573"/>
      <c r="T338" s="57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idden="1" x14ac:dyDescent="0.2">
      <c r="A339" s="578"/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9"/>
      <c r="P339" s="575" t="s">
        <v>40</v>
      </c>
      <c r="Q339" s="576"/>
      <c r="R339" s="576"/>
      <c r="S339" s="576"/>
      <c r="T339" s="576"/>
      <c r="U339" s="576"/>
      <c r="V339" s="577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hidden="1" x14ac:dyDescent="0.2">
      <c r="A340" s="578"/>
      <c r="B340" s="578"/>
      <c r="C340" s="578"/>
      <c r="D340" s="578"/>
      <c r="E340" s="578"/>
      <c r="F340" s="578"/>
      <c r="G340" s="578"/>
      <c r="H340" s="578"/>
      <c r="I340" s="578"/>
      <c r="J340" s="578"/>
      <c r="K340" s="578"/>
      <c r="L340" s="578"/>
      <c r="M340" s="578"/>
      <c r="N340" s="578"/>
      <c r="O340" s="579"/>
      <c r="P340" s="575" t="s">
        <v>40</v>
      </c>
      <c r="Q340" s="576"/>
      <c r="R340" s="576"/>
      <c r="S340" s="576"/>
      <c r="T340" s="576"/>
      <c r="U340" s="576"/>
      <c r="V340" s="577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hidden="1" customHeight="1" x14ac:dyDescent="0.2">
      <c r="A341" s="595" t="s">
        <v>552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4"/>
      <c r="AB341" s="54"/>
      <c r="AC341" s="54"/>
    </row>
    <row r="342" spans="1:68" ht="16.5" hidden="1" customHeight="1" x14ac:dyDescent="0.25">
      <c r="A342" s="586" t="s">
        <v>553</v>
      </c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86"/>
      <c r="P342" s="586"/>
      <c r="Q342" s="586"/>
      <c r="R342" s="586"/>
      <c r="S342" s="586"/>
      <c r="T342" s="586"/>
      <c r="U342" s="586"/>
      <c r="V342" s="586"/>
      <c r="W342" s="586"/>
      <c r="X342" s="586"/>
      <c r="Y342" s="586"/>
      <c r="Z342" s="586"/>
      <c r="AA342" s="65"/>
      <c r="AB342" s="65"/>
      <c r="AC342" s="79"/>
    </row>
    <row r="343" spans="1:68" ht="14.25" hidden="1" customHeight="1" x14ac:dyDescent="0.25">
      <c r="A343" s="570" t="s">
        <v>112</v>
      </c>
      <c r="B343" s="570"/>
      <c r="C343" s="570"/>
      <c r="D343" s="570"/>
      <c r="E343" s="570"/>
      <c r="F343" s="570"/>
      <c r="G343" s="570"/>
      <c r="H343" s="570"/>
      <c r="I343" s="570"/>
      <c r="J343" s="570"/>
      <c r="K343" s="570"/>
      <c r="L343" s="570"/>
      <c r="M343" s="570"/>
      <c r="N343" s="570"/>
      <c r="O343" s="570"/>
      <c r="P343" s="570"/>
      <c r="Q343" s="570"/>
      <c r="R343" s="570"/>
      <c r="S343" s="570"/>
      <c r="T343" s="570"/>
      <c r="U343" s="570"/>
      <c r="V343" s="570"/>
      <c r="W343" s="570"/>
      <c r="X343" s="570"/>
      <c r="Y343" s="570"/>
      <c r="Z343" s="570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571">
        <v>4680115884847</v>
      </c>
      <c r="E344" s="57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81</v>
      </c>
      <c r="N344" s="38"/>
      <c r="O344" s="37">
        <v>60</v>
      </c>
      <c r="P344" s="6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73"/>
      <c r="R344" s="573"/>
      <c r="S344" s="573"/>
      <c r="T344" s="574"/>
      <c r="U344" s="39" t="s">
        <v>45</v>
      </c>
      <c r="V344" s="39" t="s">
        <v>45</v>
      </c>
      <c r="W344" s="40" t="s">
        <v>0</v>
      </c>
      <c r="X344" s="58">
        <v>120</v>
      </c>
      <c r="Y344" s="55">
        <f t="shared" ref="Y344:Y350" si="47">IFERROR(IF(X344="",0,CEILING((X344/$H344),1)*$H344),"")</f>
        <v>120</v>
      </c>
      <c r="Z344" s="41">
        <f>IFERROR(IF(Y344=0,"",ROUNDUP(Y344/H344,0)*0.02175),"")</f>
        <v>0.17399999999999999</v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8">IFERROR(X344*I344/H344,"0")</f>
        <v>123.84</v>
      </c>
      <c r="BN344" s="78">
        <f t="shared" ref="BN344:BN350" si="49">IFERROR(Y344*I344/H344,"0")</f>
        <v>123.84</v>
      </c>
      <c r="BO344" s="78">
        <f t="shared" ref="BO344:BO350" si="50">IFERROR(1/J344*(X344/H344),"0")</f>
        <v>0.16666666666666666</v>
      </c>
      <c r="BP344" s="78">
        <f t="shared" ref="BP344:BP350" si="51">IFERROR(1/J344*(Y344/H344),"0")</f>
        <v>0.16666666666666666</v>
      </c>
    </row>
    <row r="345" spans="1:68" ht="27" hidden="1" customHeight="1" x14ac:dyDescent="0.25">
      <c r="A345" s="63" t="s">
        <v>557</v>
      </c>
      <c r="B345" s="63" t="s">
        <v>558</v>
      </c>
      <c r="C345" s="36">
        <v>4301011870</v>
      </c>
      <c r="D345" s="571">
        <v>4680115884854</v>
      </c>
      <c r="E345" s="57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81</v>
      </c>
      <c r="N345" s="38"/>
      <c r="O345" s="37">
        <v>60</v>
      </c>
      <c r="P345" s="6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73"/>
      <c r="R345" s="573"/>
      <c r="S345" s="573"/>
      <c r="T345" s="57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hidden="1" customHeight="1" x14ac:dyDescent="0.25">
      <c r="A346" s="63" t="s">
        <v>560</v>
      </c>
      <c r="B346" s="63" t="s">
        <v>561</v>
      </c>
      <c r="C346" s="36">
        <v>4301011832</v>
      </c>
      <c r="D346" s="571">
        <v>4607091383997</v>
      </c>
      <c r="E346" s="57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6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73"/>
      <c r="R346" s="573"/>
      <c r="S346" s="573"/>
      <c r="T346" s="57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563</v>
      </c>
      <c r="B347" s="63" t="s">
        <v>564</v>
      </c>
      <c r="C347" s="36">
        <v>4301011867</v>
      </c>
      <c r="D347" s="571">
        <v>4680115884830</v>
      </c>
      <c r="E347" s="571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81</v>
      </c>
      <c r="N347" s="38"/>
      <c r="O347" s="37">
        <v>60</v>
      </c>
      <c r="P347" s="66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73"/>
      <c r="R347" s="573"/>
      <c r="S347" s="573"/>
      <c r="T347" s="574"/>
      <c r="U347" s="39" t="s">
        <v>45</v>
      </c>
      <c r="V347" s="39" t="s">
        <v>45</v>
      </c>
      <c r="W347" s="40" t="s">
        <v>0</v>
      </c>
      <c r="X347" s="58">
        <v>120</v>
      </c>
      <c r="Y347" s="55">
        <f t="shared" si="47"/>
        <v>120</v>
      </c>
      <c r="Z347" s="41">
        <f>IFERROR(IF(Y347=0,"",ROUNDUP(Y347/H347,0)*0.02175),"")</f>
        <v>0.17399999999999999</v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123.84</v>
      </c>
      <c r="BN347" s="78">
        <f t="shared" si="49"/>
        <v>123.84</v>
      </c>
      <c r="BO347" s="78">
        <f t="shared" si="50"/>
        <v>0.16666666666666666</v>
      </c>
      <c r="BP347" s="78">
        <f t="shared" si="51"/>
        <v>0.16666666666666666</v>
      </c>
    </row>
    <row r="348" spans="1:68" ht="27" hidden="1" customHeight="1" x14ac:dyDescent="0.25">
      <c r="A348" s="63" t="s">
        <v>566</v>
      </c>
      <c r="B348" s="63" t="s">
        <v>567</v>
      </c>
      <c r="C348" s="36">
        <v>4301011433</v>
      </c>
      <c r="D348" s="571">
        <v>4680115882638</v>
      </c>
      <c r="E348" s="571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6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73"/>
      <c r="R348" s="573"/>
      <c r="S348" s="573"/>
      <c r="T348" s="57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569</v>
      </c>
      <c r="B349" s="63" t="s">
        <v>570</v>
      </c>
      <c r="C349" s="36">
        <v>4301011952</v>
      </c>
      <c r="D349" s="571">
        <v>4680115884922</v>
      </c>
      <c r="E349" s="57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81</v>
      </c>
      <c r="N349" s="38"/>
      <c r="O349" s="37">
        <v>60</v>
      </c>
      <c r="P349" s="6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73"/>
      <c r="R349" s="573"/>
      <c r="S349" s="573"/>
      <c r="T349" s="57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hidden="1" customHeight="1" x14ac:dyDescent="0.25">
      <c r="A350" s="63" t="s">
        <v>571</v>
      </c>
      <c r="B350" s="63" t="s">
        <v>572</v>
      </c>
      <c r="C350" s="36">
        <v>4301011868</v>
      </c>
      <c r="D350" s="571">
        <v>4680115884861</v>
      </c>
      <c r="E350" s="571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81</v>
      </c>
      <c r="N350" s="38"/>
      <c r="O350" s="37">
        <v>60</v>
      </c>
      <c r="P350" s="6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73"/>
      <c r="R350" s="573"/>
      <c r="S350" s="573"/>
      <c r="T350" s="57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578"/>
      <c r="B351" s="578"/>
      <c r="C351" s="578"/>
      <c r="D351" s="578"/>
      <c r="E351" s="578"/>
      <c r="F351" s="578"/>
      <c r="G351" s="578"/>
      <c r="H351" s="578"/>
      <c r="I351" s="578"/>
      <c r="J351" s="578"/>
      <c r="K351" s="578"/>
      <c r="L351" s="578"/>
      <c r="M351" s="578"/>
      <c r="N351" s="578"/>
      <c r="O351" s="579"/>
      <c r="P351" s="575" t="s">
        <v>40</v>
      </c>
      <c r="Q351" s="576"/>
      <c r="R351" s="576"/>
      <c r="S351" s="576"/>
      <c r="T351" s="576"/>
      <c r="U351" s="576"/>
      <c r="V351" s="577"/>
      <c r="W351" s="42" t="s">
        <v>39</v>
      </c>
      <c r="X351" s="43">
        <f>IFERROR(X344/H344,"0")+IFERROR(X345/H345,"0")+IFERROR(X346/H346,"0")+IFERROR(X347/H347,"0")+IFERROR(X348/H348,"0")+IFERROR(X349/H349,"0")+IFERROR(X350/H350,"0")</f>
        <v>16</v>
      </c>
      <c r="Y351" s="43">
        <f>IFERROR(Y344/H344,"0")+IFERROR(Y345/H345,"0")+IFERROR(Y346/H346,"0")+IFERROR(Y347/H347,"0")+IFERROR(Y348/H348,"0")+IFERROR(Y349/H349,"0")+IFERROR(Y350/H350,"0")</f>
        <v>16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0.34799999999999998</v>
      </c>
      <c r="AA351" s="67"/>
      <c r="AB351" s="67"/>
      <c r="AC351" s="67"/>
    </row>
    <row r="352" spans="1:68" x14ac:dyDescent="0.2">
      <c r="A352" s="578"/>
      <c r="B352" s="578"/>
      <c r="C352" s="578"/>
      <c r="D352" s="578"/>
      <c r="E352" s="578"/>
      <c r="F352" s="578"/>
      <c r="G352" s="578"/>
      <c r="H352" s="578"/>
      <c r="I352" s="578"/>
      <c r="J352" s="578"/>
      <c r="K352" s="578"/>
      <c r="L352" s="578"/>
      <c r="M352" s="578"/>
      <c r="N352" s="578"/>
      <c r="O352" s="579"/>
      <c r="P352" s="575" t="s">
        <v>40</v>
      </c>
      <c r="Q352" s="576"/>
      <c r="R352" s="576"/>
      <c r="S352" s="576"/>
      <c r="T352" s="576"/>
      <c r="U352" s="576"/>
      <c r="V352" s="577"/>
      <c r="W352" s="42" t="s">
        <v>0</v>
      </c>
      <c r="X352" s="43">
        <f>IFERROR(SUM(X344:X350),"0")</f>
        <v>240</v>
      </c>
      <c r="Y352" s="43">
        <f>IFERROR(SUM(Y344:Y350),"0")</f>
        <v>240</v>
      </c>
      <c r="Z352" s="42"/>
      <c r="AA352" s="67"/>
      <c r="AB352" s="67"/>
      <c r="AC352" s="67"/>
    </row>
    <row r="353" spans="1:68" ht="14.25" hidden="1" customHeight="1" x14ac:dyDescent="0.25">
      <c r="A353" s="570" t="s">
        <v>144</v>
      </c>
      <c r="B353" s="570"/>
      <c r="C353" s="570"/>
      <c r="D353" s="570"/>
      <c r="E353" s="570"/>
      <c r="F353" s="570"/>
      <c r="G353" s="570"/>
      <c r="H353" s="570"/>
      <c r="I353" s="570"/>
      <c r="J353" s="570"/>
      <c r="K353" s="570"/>
      <c r="L353" s="570"/>
      <c r="M353" s="570"/>
      <c r="N353" s="570"/>
      <c r="O353" s="570"/>
      <c r="P353" s="570"/>
      <c r="Q353" s="570"/>
      <c r="R353" s="570"/>
      <c r="S353" s="570"/>
      <c r="T353" s="570"/>
      <c r="U353" s="570"/>
      <c r="V353" s="570"/>
      <c r="W353" s="570"/>
      <c r="X353" s="570"/>
      <c r="Y353" s="570"/>
      <c r="Z353" s="570"/>
      <c r="AA353" s="66"/>
      <c r="AB353" s="66"/>
      <c r="AC353" s="80"/>
    </row>
    <row r="354" spans="1:68" ht="27" customHeight="1" x14ac:dyDescent="0.25">
      <c r="A354" s="63" t="s">
        <v>573</v>
      </c>
      <c r="B354" s="63" t="s">
        <v>574</v>
      </c>
      <c r="C354" s="36">
        <v>4301020178</v>
      </c>
      <c r="D354" s="571">
        <v>4607091383980</v>
      </c>
      <c r="E354" s="571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6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73"/>
      <c r="R354" s="573"/>
      <c r="S354" s="573"/>
      <c r="T354" s="574"/>
      <c r="U354" s="39" t="s">
        <v>45</v>
      </c>
      <c r="V354" s="39" t="s">
        <v>45</v>
      </c>
      <c r="W354" s="40" t="s">
        <v>0</v>
      </c>
      <c r="X354" s="58">
        <v>120</v>
      </c>
      <c r="Y354" s="55">
        <f>IFERROR(IF(X354="",0,CEILING((X354/$H354),1)*$H354),"")</f>
        <v>120</v>
      </c>
      <c r="Z354" s="41">
        <f>IFERROR(IF(Y354=0,"",ROUNDUP(Y354/H354,0)*0.02175),"")</f>
        <v>0.17399999999999999</v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123.84</v>
      </c>
      <c r="BN354" s="78">
        <f>IFERROR(Y354*I354/H354,"0")</f>
        <v>123.84</v>
      </c>
      <c r="BO354" s="78">
        <f>IFERROR(1/J354*(X354/H354),"0")</f>
        <v>0.16666666666666666</v>
      </c>
      <c r="BP354" s="78">
        <f>IFERROR(1/J354*(Y354/H354),"0")</f>
        <v>0.16666666666666666</v>
      </c>
    </row>
    <row r="355" spans="1:68" ht="16.5" hidden="1" customHeight="1" x14ac:dyDescent="0.25">
      <c r="A355" s="63" t="s">
        <v>576</v>
      </c>
      <c r="B355" s="63" t="s">
        <v>577</v>
      </c>
      <c r="C355" s="36">
        <v>4301020179</v>
      </c>
      <c r="D355" s="571">
        <v>4607091384178</v>
      </c>
      <c r="E355" s="571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6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73"/>
      <c r="R355" s="573"/>
      <c r="S355" s="573"/>
      <c r="T355" s="57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578"/>
      <c r="B356" s="578"/>
      <c r="C356" s="578"/>
      <c r="D356" s="578"/>
      <c r="E356" s="578"/>
      <c r="F356" s="578"/>
      <c r="G356" s="578"/>
      <c r="H356" s="578"/>
      <c r="I356" s="578"/>
      <c r="J356" s="578"/>
      <c r="K356" s="578"/>
      <c r="L356" s="578"/>
      <c r="M356" s="578"/>
      <c r="N356" s="578"/>
      <c r="O356" s="579"/>
      <c r="P356" s="575" t="s">
        <v>40</v>
      </c>
      <c r="Q356" s="576"/>
      <c r="R356" s="576"/>
      <c r="S356" s="576"/>
      <c r="T356" s="576"/>
      <c r="U356" s="576"/>
      <c r="V356" s="577"/>
      <c r="W356" s="42" t="s">
        <v>39</v>
      </c>
      <c r="X356" s="43">
        <f>IFERROR(X354/H354,"0")+IFERROR(X355/H355,"0")</f>
        <v>8</v>
      </c>
      <c r="Y356" s="43">
        <f>IFERROR(Y354/H354,"0")+IFERROR(Y355/H355,"0")</f>
        <v>8</v>
      </c>
      <c r="Z356" s="43">
        <f>IFERROR(IF(Z354="",0,Z354),"0")+IFERROR(IF(Z355="",0,Z355),"0")</f>
        <v>0.17399999999999999</v>
      </c>
      <c r="AA356" s="67"/>
      <c r="AB356" s="67"/>
      <c r="AC356" s="67"/>
    </row>
    <row r="357" spans="1:68" x14ac:dyDescent="0.2">
      <c r="A357" s="578"/>
      <c r="B357" s="578"/>
      <c r="C357" s="578"/>
      <c r="D357" s="578"/>
      <c r="E357" s="578"/>
      <c r="F357" s="578"/>
      <c r="G357" s="578"/>
      <c r="H357" s="578"/>
      <c r="I357" s="578"/>
      <c r="J357" s="578"/>
      <c r="K357" s="578"/>
      <c r="L357" s="578"/>
      <c r="M357" s="578"/>
      <c r="N357" s="578"/>
      <c r="O357" s="579"/>
      <c r="P357" s="575" t="s">
        <v>40</v>
      </c>
      <c r="Q357" s="576"/>
      <c r="R357" s="576"/>
      <c r="S357" s="576"/>
      <c r="T357" s="576"/>
      <c r="U357" s="576"/>
      <c r="V357" s="577"/>
      <c r="W357" s="42" t="s">
        <v>0</v>
      </c>
      <c r="X357" s="43">
        <f>IFERROR(SUM(X354:X355),"0")</f>
        <v>120</v>
      </c>
      <c r="Y357" s="43">
        <f>IFERROR(SUM(Y354:Y355),"0")</f>
        <v>120</v>
      </c>
      <c r="Z357" s="42"/>
      <c r="AA357" s="67"/>
      <c r="AB357" s="67"/>
      <c r="AC357" s="67"/>
    </row>
    <row r="358" spans="1:68" ht="14.25" hidden="1" customHeight="1" x14ac:dyDescent="0.25">
      <c r="A358" s="570" t="s">
        <v>83</v>
      </c>
      <c r="B358" s="570"/>
      <c r="C358" s="570"/>
      <c r="D358" s="570"/>
      <c r="E358" s="570"/>
      <c r="F358" s="570"/>
      <c r="G358" s="570"/>
      <c r="H358" s="570"/>
      <c r="I358" s="570"/>
      <c r="J358" s="570"/>
      <c r="K358" s="570"/>
      <c r="L358" s="570"/>
      <c r="M358" s="570"/>
      <c r="N358" s="570"/>
      <c r="O358" s="570"/>
      <c r="P358" s="570"/>
      <c r="Q358" s="570"/>
      <c r="R358" s="570"/>
      <c r="S358" s="570"/>
      <c r="T358" s="570"/>
      <c r="U358" s="570"/>
      <c r="V358" s="570"/>
      <c r="W358" s="570"/>
      <c r="X358" s="570"/>
      <c r="Y358" s="570"/>
      <c r="Z358" s="570"/>
      <c r="AA358" s="66"/>
      <c r="AB358" s="66"/>
      <c r="AC358" s="80"/>
    </row>
    <row r="359" spans="1:68" ht="27" hidden="1" customHeight="1" x14ac:dyDescent="0.25">
      <c r="A359" s="63" t="s">
        <v>578</v>
      </c>
      <c r="B359" s="63" t="s">
        <v>579</v>
      </c>
      <c r="C359" s="36">
        <v>4301051903</v>
      </c>
      <c r="D359" s="571">
        <v>4607091383928</v>
      </c>
      <c r="E359" s="571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87</v>
      </c>
      <c r="N359" s="38"/>
      <c r="O359" s="37">
        <v>40</v>
      </c>
      <c r="P359" s="6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73"/>
      <c r="R359" s="573"/>
      <c r="S359" s="573"/>
      <c r="T359" s="57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hidden="1" customHeight="1" x14ac:dyDescent="0.25">
      <c r="A360" s="63" t="s">
        <v>581</v>
      </c>
      <c r="B360" s="63" t="s">
        <v>582</v>
      </c>
      <c r="C360" s="36">
        <v>4301051897</v>
      </c>
      <c r="D360" s="571">
        <v>4607091384260</v>
      </c>
      <c r="E360" s="571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87</v>
      </c>
      <c r="N360" s="38"/>
      <c r="O360" s="37">
        <v>40</v>
      </c>
      <c r="P360" s="65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73"/>
      <c r="R360" s="573"/>
      <c r="S360" s="573"/>
      <c r="T360" s="57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idden="1" x14ac:dyDescent="0.2">
      <c r="A361" s="578"/>
      <c r="B361" s="578"/>
      <c r="C361" s="578"/>
      <c r="D361" s="578"/>
      <c r="E361" s="578"/>
      <c r="F361" s="578"/>
      <c r="G361" s="578"/>
      <c r="H361" s="578"/>
      <c r="I361" s="578"/>
      <c r="J361" s="578"/>
      <c r="K361" s="578"/>
      <c r="L361" s="578"/>
      <c r="M361" s="578"/>
      <c r="N361" s="578"/>
      <c r="O361" s="579"/>
      <c r="P361" s="575" t="s">
        <v>40</v>
      </c>
      <c r="Q361" s="576"/>
      <c r="R361" s="576"/>
      <c r="S361" s="576"/>
      <c r="T361" s="576"/>
      <c r="U361" s="576"/>
      <c r="V361" s="577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hidden="1" x14ac:dyDescent="0.2">
      <c r="A362" s="578"/>
      <c r="B362" s="578"/>
      <c r="C362" s="578"/>
      <c r="D362" s="578"/>
      <c r="E362" s="578"/>
      <c r="F362" s="578"/>
      <c r="G362" s="578"/>
      <c r="H362" s="578"/>
      <c r="I362" s="578"/>
      <c r="J362" s="578"/>
      <c r="K362" s="578"/>
      <c r="L362" s="578"/>
      <c r="M362" s="578"/>
      <c r="N362" s="578"/>
      <c r="O362" s="579"/>
      <c r="P362" s="575" t="s">
        <v>40</v>
      </c>
      <c r="Q362" s="576"/>
      <c r="R362" s="576"/>
      <c r="S362" s="576"/>
      <c r="T362" s="576"/>
      <c r="U362" s="576"/>
      <c r="V362" s="577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hidden="1" customHeight="1" x14ac:dyDescent="0.25">
      <c r="A363" s="570" t="s">
        <v>179</v>
      </c>
      <c r="B363" s="570"/>
      <c r="C363" s="570"/>
      <c r="D363" s="570"/>
      <c r="E363" s="570"/>
      <c r="F363" s="570"/>
      <c r="G363" s="570"/>
      <c r="H363" s="570"/>
      <c r="I363" s="570"/>
      <c r="J363" s="570"/>
      <c r="K363" s="570"/>
      <c r="L363" s="570"/>
      <c r="M363" s="570"/>
      <c r="N363" s="570"/>
      <c r="O363" s="570"/>
      <c r="P363" s="570"/>
      <c r="Q363" s="570"/>
      <c r="R363" s="570"/>
      <c r="S363" s="570"/>
      <c r="T363" s="570"/>
      <c r="U363" s="570"/>
      <c r="V363" s="570"/>
      <c r="W363" s="570"/>
      <c r="X363" s="570"/>
      <c r="Y363" s="570"/>
      <c r="Z363" s="570"/>
      <c r="AA363" s="66"/>
      <c r="AB363" s="66"/>
      <c r="AC363" s="80"/>
    </row>
    <row r="364" spans="1:68" ht="27" customHeight="1" x14ac:dyDescent="0.25">
      <c r="A364" s="63" t="s">
        <v>584</v>
      </c>
      <c r="B364" s="63" t="s">
        <v>585</v>
      </c>
      <c r="C364" s="36">
        <v>4301060439</v>
      </c>
      <c r="D364" s="571">
        <v>4607091384673</v>
      </c>
      <c r="E364" s="571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87</v>
      </c>
      <c r="N364" s="38"/>
      <c r="O364" s="37">
        <v>30</v>
      </c>
      <c r="P364" s="65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73"/>
      <c r="R364" s="573"/>
      <c r="S364" s="573"/>
      <c r="T364" s="574"/>
      <c r="U364" s="39" t="s">
        <v>45</v>
      </c>
      <c r="V364" s="39" t="s">
        <v>45</v>
      </c>
      <c r="W364" s="40" t="s">
        <v>0</v>
      </c>
      <c r="X364" s="58">
        <v>72</v>
      </c>
      <c r="Y364" s="55">
        <f>IFERROR(IF(X364="",0,CEILING((X364/$H364),1)*$H364),"")</f>
        <v>72</v>
      </c>
      <c r="Z364" s="41">
        <f>IFERROR(IF(Y364=0,"",ROUNDUP(Y364/H364,0)*0.01898),"")</f>
        <v>0.15184</v>
      </c>
      <c r="AA364" s="68" t="s">
        <v>45</v>
      </c>
      <c r="AB364" s="69" t="s">
        <v>45</v>
      </c>
      <c r="AC364" s="430" t="s">
        <v>586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76.152000000000001</v>
      </c>
      <c r="BN364" s="78">
        <f>IFERROR(Y364*I364/H364,"0")</f>
        <v>76.152000000000001</v>
      </c>
      <c r="BO364" s="78">
        <f>IFERROR(1/J364*(X364/H364),"0")</f>
        <v>0.125</v>
      </c>
      <c r="BP364" s="78">
        <f>IFERROR(1/J364*(Y364/H364),"0")</f>
        <v>0.125</v>
      </c>
    </row>
    <row r="365" spans="1:68" x14ac:dyDescent="0.2">
      <c r="A365" s="578"/>
      <c r="B365" s="578"/>
      <c r="C365" s="578"/>
      <c r="D365" s="578"/>
      <c r="E365" s="578"/>
      <c r="F365" s="578"/>
      <c r="G365" s="578"/>
      <c r="H365" s="578"/>
      <c r="I365" s="578"/>
      <c r="J365" s="578"/>
      <c r="K365" s="578"/>
      <c r="L365" s="578"/>
      <c r="M365" s="578"/>
      <c r="N365" s="578"/>
      <c r="O365" s="579"/>
      <c r="P365" s="575" t="s">
        <v>40</v>
      </c>
      <c r="Q365" s="576"/>
      <c r="R365" s="576"/>
      <c r="S365" s="576"/>
      <c r="T365" s="576"/>
      <c r="U365" s="576"/>
      <c r="V365" s="577"/>
      <c r="W365" s="42" t="s">
        <v>39</v>
      </c>
      <c r="X365" s="43">
        <f>IFERROR(X364/H364,"0")</f>
        <v>8</v>
      </c>
      <c r="Y365" s="43">
        <f>IFERROR(Y364/H364,"0")</f>
        <v>8</v>
      </c>
      <c r="Z365" s="43">
        <f>IFERROR(IF(Z364="",0,Z364),"0")</f>
        <v>0.15184</v>
      </c>
      <c r="AA365" s="67"/>
      <c r="AB365" s="67"/>
      <c r="AC365" s="67"/>
    </row>
    <row r="366" spans="1:68" x14ac:dyDescent="0.2">
      <c r="A366" s="578"/>
      <c r="B366" s="578"/>
      <c r="C366" s="578"/>
      <c r="D366" s="578"/>
      <c r="E366" s="578"/>
      <c r="F366" s="578"/>
      <c r="G366" s="578"/>
      <c r="H366" s="578"/>
      <c r="I366" s="578"/>
      <c r="J366" s="578"/>
      <c r="K366" s="578"/>
      <c r="L366" s="578"/>
      <c r="M366" s="578"/>
      <c r="N366" s="578"/>
      <c r="O366" s="579"/>
      <c r="P366" s="575" t="s">
        <v>40</v>
      </c>
      <c r="Q366" s="576"/>
      <c r="R366" s="576"/>
      <c r="S366" s="576"/>
      <c r="T366" s="576"/>
      <c r="U366" s="576"/>
      <c r="V366" s="577"/>
      <c r="W366" s="42" t="s">
        <v>0</v>
      </c>
      <c r="X366" s="43">
        <f>IFERROR(SUM(X364:X364),"0")</f>
        <v>72</v>
      </c>
      <c r="Y366" s="43">
        <f>IFERROR(SUM(Y364:Y364),"0")</f>
        <v>72</v>
      </c>
      <c r="Z366" s="42"/>
      <c r="AA366" s="67"/>
      <c r="AB366" s="67"/>
      <c r="AC366" s="67"/>
    </row>
    <row r="367" spans="1:68" ht="16.5" hidden="1" customHeight="1" x14ac:dyDescent="0.25">
      <c r="A367" s="586" t="s">
        <v>587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65"/>
      <c r="AB367" s="65"/>
      <c r="AC367" s="79"/>
    </row>
    <row r="368" spans="1:68" ht="14.25" hidden="1" customHeight="1" x14ac:dyDescent="0.25">
      <c r="A368" s="570" t="s">
        <v>112</v>
      </c>
      <c r="B368" s="570"/>
      <c r="C368" s="570"/>
      <c r="D368" s="570"/>
      <c r="E368" s="570"/>
      <c r="F368" s="570"/>
      <c r="G368" s="570"/>
      <c r="H368" s="570"/>
      <c r="I368" s="570"/>
      <c r="J368" s="570"/>
      <c r="K368" s="570"/>
      <c r="L368" s="570"/>
      <c r="M368" s="570"/>
      <c r="N368" s="570"/>
      <c r="O368" s="570"/>
      <c r="P368" s="570"/>
      <c r="Q368" s="570"/>
      <c r="R368" s="570"/>
      <c r="S368" s="570"/>
      <c r="T368" s="570"/>
      <c r="U368" s="570"/>
      <c r="V368" s="570"/>
      <c r="W368" s="570"/>
      <c r="X368" s="570"/>
      <c r="Y368" s="570"/>
      <c r="Z368" s="570"/>
      <c r="AA368" s="66"/>
      <c r="AB368" s="66"/>
      <c r="AC368" s="80"/>
    </row>
    <row r="369" spans="1:68" ht="37.5" hidden="1" customHeight="1" x14ac:dyDescent="0.25">
      <c r="A369" s="63" t="s">
        <v>588</v>
      </c>
      <c r="B369" s="63" t="s">
        <v>589</v>
      </c>
      <c r="C369" s="36">
        <v>4301011873</v>
      </c>
      <c r="D369" s="571">
        <v>4680115881907</v>
      </c>
      <c r="E369" s="571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81</v>
      </c>
      <c r="N369" s="38"/>
      <c r="O369" s="37">
        <v>60</v>
      </c>
      <c r="P369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73"/>
      <c r="R369" s="573"/>
      <c r="S369" s="573"/>
      <c r="T369" s="57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590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591</v>
      </c>
      <c r="B370" s="63" t="s">
        <v>592</v>
      </c>
      <c r="C370" s="36">
        <v>4301011875</v>
      </c>
      <c r="D370" s="571">
        <v>4680115884885</v>
      </c>
      <c r="E370" s="571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81</v>
      </c>
      <c r="N370" s="38"/>
      <c r="O370" s="37">
        <v>60</v>
      </c>
      <c r="P370" s="64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73"/>
      <c r="R370" s="573"/>
      <c r="S370" s="573"/>
      <c r="T370" s="57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594</v>
      </c>
      <c r="B371" s="63" t="s">
        <v>595</v>
      </c>
      <c r="C371" s="36">
        <v>4301011871</v>
      </c>
      <c r="D371" s="571">
        <v>4680115884908</v>
      </c>
      <c r="E371" s="571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81</v>
      </c>
      <c r="N371" s="38"/>
      <c r="O371" s="37">
        <v>60</v>
      </c>
      <c r="P371" s="6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73"/>
      <c r="R371" s="573"/>
      <c r="S371" s="573"/>
      <c r="T371" s="57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593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idden="1" x14ac:dyDescent="0.2">
      <c r="A372" s="578"/>
      <c r="B372" s="578"/>
      <c r="C372" s="578"/>
      <c r="D372" s="578"/>
      <c r="E372" s="578"/>
      <c r="F372" s="578"/>
      <c r="G372" s="578"/>
      <c r="H372" s="578"/>
      <c r="I372" s="578"/>
      <c r="J372" s="578"/>
      <c r="K372" s="578"/>
      <c r="L372" s="578"/>
      <c r="M372" s="578"/>
      <c r="N372" s="578"/>
      <c r="O372" s="579"/>
      <c r="P372" s="575" t="s">
        <v>40</v>
      </c>
      <c r="Q372" s="576"/>
      <c r="R372" s="576"/>
      <c r="S372" s="576"/>
      <c r="T372" s="576"/>
      <c r="U372" s="576"/>
      <c r="V372" s="577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hidden="1" x14ac:dyDescent="0.2">
      <c r="A373" s="578"/>
      <c r="B373" s="578"/>
      <c r="C373" s="578"/>
      <c r="D373" s="578"/>
      <c r="E373" s="578"/>
      <c r="F373" s="578"/>
      <c r="G373" s="578"/>
      <c r="H373" s="578"/>
      <c r="I373" s="578"/>
      <c r="J373" s="578"/>
      <c r="K373" s="578"/>
      <c r="L373" s="578"/>
      <c r="M373" s="578"/>
      <c r="N373" s="578"/>
      <c r="O373" s="579"/>
      <c r="P373" s="575" t="s">
        <v>40</v>
      </c>
      <c r="Q373" s="576"/>
      <c r="R373" s="576"/>
      <c r="S373" s="576"/>
      <c r="T373" s="576"/>
      <c r="U373" s="576"/>
      <c r="V373" s="577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hidden="1" customHeight="1" x14ac:dyDescent="0.25">
      <c r="A374" s="570" t="s">
        <v>76</v>
      </c>
      <c r="B374" s="570"/>
      <c r="C374" s="570"/>
      <c r="D374" s="570"/>
      <c r="E374" s="570"/>
      <c r="F374" s="570"/>
      <c r="G374" s="570"/>
      <c r="H374" s="570"/>
      <c r="I374" s="570"/>
      <c r="J374" s="570"/>
      <c r="K374" s="570"/>
      <c r="L374" s="570"/>
      <c r="M374" s="570"/>
      <c r="N374" s="570"/>
      <c r="O374" s="570"/>
      <c r="P374" s="570"/>
      <c r="Q374" s="570"/>
      <c r="R374" s="570"/>
      <c r="S374" s="570"/>
      <c r="T374" s="570"/>
      <c r="U374" s="570"/>
      <c r="V374" s="570"/>
      <c r="W374" s="570"/>
      <c r="X374" s="570"/>
      <c r="Y374" s="570"/>
      <c r="Z374" s="570"/>
      <c r="AA374" s="66"/>
      <c r="AB374" s="66"/>
      <c r="AC374" s="80"/>
    </row>
    <row r="375" spans="1:68" ht="27" hidden="1" customHeight="1" x14ac:dyDescent="0.25">
      <c r="A375" s="63" t="s">
        <v>596</v>
      </c>
      <c r="B375" s="63" t="s">
        <v>597</v>
      </c>
      <c r="C375" s="36">
        <v>4301031303</v>
      </c>
      <c r="D375" s="571">
        <v>4607091384802</v>
      </c>
      <c r="E375" s="571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81</v>
      </c>
      <c r="N375" s="38"/>
      <c r="O375" s="37">
        <v>35</v>
      </c>
      <c r="P375" s="6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73"/>
      <c r="R375" s="573"/>
      <c r="S375" s="573"/>
      <c r="T375" s="57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598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idden="1" x14ac:dyDescent="0.2">
      <c r="A376" s="578"/>
      <c r="B376" s="578"/>
      <c r="C376" s="578"/>
      <c r="D376" s="578"/>
      <c r="E376" s="578"/>
      <c r="F376" s="578"/>
      <c r="G376" s="578"/>
      <c r="H376" s="578"/>
      <c r="I376" s="578"/>
      <c r="J376" s="578"/>
      <c r="K376" s="578"/>
      <c r="L376" s="578"/>
      <c r="M376" s="578"/>
      <c r="N376" s="578"/>
      <c r="O376" s="579"/>
      <c r="P376" s="575" t="s">
        <v>40</v>
      </c>
      <c r="Q376" s="576"/>
      <c r="R376" s="576"/>
      <c r="S376" s="576"/>
      <c r="T376" s="576"/>
      <c r="U376" s="576"/>
      <c r="V376" s="577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hidden="1" x14ac:dyDescent="0.2">
      <c r="A377" s="578"/>
      <c r="B377" s="578"/>
      <c r="C377" s="578"/>
      <c r="D377" s="578"/>
      <c r="E377" s="578"/>
      <c r="F377" s="578"/>
      <c r="G377" s="578"/>
      <c r="H377" s="578"/>
      <c r="I377" s="578"/>
      <c r="J377" s="578"/>
      <c r="K377" s="578"/>
      <c r="L377" s="578"/>
      <c r="M377" s="578"/>
      <c r="N377" s="578"/>
      <c r="O377" s="579"/>
      <c r="P377" s="575" t="s">
        <v>40</v>
      </c>
      <c r="Q377" s="576"/>
      <c r="R377" s="576"/>
      <c r="S377" s="576"/>
      <c r="T377" s="576"/>
      <c r="U377" s="576"/>
      <c r="V377" s="577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hidden="1" customHeight="1" x14ac:dyDescent="0.25">
      <c r="A378" s="570" t="s">
        <v>83</v>
      </c>
      <c r="B378" s="570"/>
      <c r="C378" s="570"/>
      <c r="D378" s="570"/>
      <c r="E378" s="570"/>
      <c r="F378" s="570"/>
      <c r="G378" s="570"/>
      <c r="H378" s="570"/>
      <c r="I378" s="570"/>
      <c r="J378" s="570"/>
      <c r="K378" s="570"/>
      <c r="L378" s="570"/>
      <c r="M378" s="570"/>
      <c r="N378" s="570"/>
      <c r="O378" s="570"/>
      <c r="P378" s="570"/>
      <c r="Q378" s="570"/>
      <c r="R378" s="570"/>
      <c r="S378" s="570"/>
      <c r="T378" s="570"/>
      <c r="U378" s="570"/>
      <c r="V378" s="570"/>
      <c r="W378" s="570"/>
      <c r="X378" s="570"/>
      <c r="Y378" s="570"/>
      <c r="Z378" s="570"/>
      <c r="AA378" s="66"/>
      <c r="AB378" s="66"/>
      <c r="AC378" s="80"/>
    </row>
    <row r="379" spans="1:68" ht="27" customHeight="1" x14ac:dyDescent="0.25">
      <c r="A379" s="63" t="s">
        <v>599</v>
      </c>
      <c r="B379" s="63" t="s">
        <v>600</v>
      </c>
      <c r="C379" s="36">
        <v>4301051899</v>
      </c>
      <c r="D379" s="571">
        <v>4607091384246</v>
      </c>
      <c r="E379" s="571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87</v>
      </c>
      <c r="N379" s="38"/>
      <c r="O379" s="37">
        <v>40</v>
      </c>
      <c r="P379" s="6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73"/>
      <c r="R379" s="573"/>
      <c r="S379" s="573"/>
      <c r="T379" s="574"/>
      <c r="U379" s="39" t="s">
        <v>45</v>
      </c>
      <c r="V379" s="39" t="s">
        <v>45</v>
      </c>
      <c r="W379" s="40" t="s">
        <v>0</v>
      </c>
      <c r="X379" s="58">
        <v>144</v>
      </c>
      <c r="Y379" s="55">
        <f>IFERROR(IF(X379="",0,CEILING((X379/$H379),1)*$H379),"")</f>
        <v>144</v>
      </c>
      <c r="Z379" s="41">
        <f>IFERROR(IF(Y379=0,"",ROUNDUP(Y379/H379,0)*0.01898),"")</f>
        <v>0.30368000000000001</v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152.304</v>
      </c>
      <c r="BN379" s="78">
        <f>IFERROR(Y379*I379/H379,"0")</f>
        <v>152.304</v>
      </c>
      <c r="BO379" s="78">
        <f>IFERROR(1/J379*(X379/H379),"0")</f>
        <v>0.25</v>
      </c>
      <c r="BP379" s="78">
        <f>IFERROR(1/J379*(Y379/H379),"0")</f>
        <v>0.25</v>
      </c>
    </row>
    <row r="380" spans="1:68" ht="27" customHeight="1" x14ac:dyDescent="0.25">
      <c r="A380" s="63" t="s">
        <v>602</v>
      </c>
      <c r="B380" s="63" t="s">
        <v>603</v>
      </c>
      <c r="C380" s="36">
        <v>4301051660</v>
      </c>
      <c r="D380" s="571">
        <v>4607091384253</v>
      </c>
      <c r="E380" s="571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88</v>
      </c>
      <c r="L380" s="37" t="s">
        <v>45</v>
      </c>
      <c r="M380" s="38" t="s">
        <v>87</v>
      </c>
      <c r="N380" s="38"/>
      <c r="O380" s="37">
        <v>40</v>
      </c>
      <c r="P380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73"/>
      <c r="R380" s="573"/>
      <c r="S380" s="573"/>
      <c r="T380" s="574"/>
      <c r="U380" s="39" t="s">
        <v>45</v>
      </c>
      <c r="V380" s="39" t="s">
        <v>45</v>
      </c>
      <c r="W380" s="40" t="s">
        <v>0</v>
      </c>
      <c r="X380" s="58">
        <v>67.2</v>
      </c>
      <c r="Y380" s="55">
        <f>IFERROR(IF(X380="",0,CEILING((X380/$H380),1)*$H380),"")</f>
        <v>67.2</v>
      </c>
      <c r="Z380" s="41">
        <f>IFERROR(IF(Y380=0,"",ROUNDUP(Y380/H380,0)*0.00651),"")</f>
        <v>0.18228</v>
      </c>
      <c r="AA380" s="68" t="s">
        <v>45</v>
      </c>
      <c r="AB380" s="69" t="s">
        <v>45</v>
      </c>
      <c r="AC380" s="442" t="s">
        <v>601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74.592000000000013</v>
      </c>
      <c r="BN380" s="78">
        <f>IFERROR(Y380*I380/H380,"0")</f>
        <v>74.592000000000013</v>
      </c>
      <c r="BO380" s="78">
        <f>IFERROR(1/J380*(X380/H380),"0")</f>
        <v>0.15384615384615388</v>
      </c>
      <c r="BP380" s="78">
        <f>IFERROR(1/J380*(Y380/H380),"0")</f>
        <v>0.15384615384615388</v>
      </c>
    </row>
    <row r="381" spans="1:68" x14ac:dyDescent="0.2">
      <c r="A381" s="578"/>
      <c r="B381" s="578"/>
      <c r="C381" s="578"/>
      <c r="D381" s="578"/>
      <c r="E381" s="578"/>
      <c r="F381" s="578"/>
      <c r="G381" s="578"/>
      <c r="H381" s="578"/>
      <c r="I381" s="578"/>
      <c r="J381" s="578"/>
      <c r="K381" s="578"/>
      <c r="L381" s="578"/>
      <c r="M381" s="578"/>
      <c r="N381" s="578"/>
      <c r="O381" s="579"/>
      <c r="P381" s="575" t="s">
        <v>40</v>
      </c>
      <c r="Q381" s="576"/>
      <c r="R381" s="576"/>
      <c r="S381" s="576"/>
      <c r="T381" s="576"/>
      <c r="U381" s="576"/>
      <c r="V381" s="577"/>
      <c r="W381" s="42" t="s">
        <v>39</v>
      </c>
      <c r="X381" s="43">
        <f>IFERROR(X379/H379,"0")+IFERROR(X380/H380,"0")</f>
        <v>44</v>
      </c>
      <c r="Y381" s="43">
        <f>IFERROR(Y379/H379,"0")+IFERROR(Y380/H380,"0")</f>
        <v>44</v>
      </c>
      <c r="Z381" s="43">
        <f>IFERROR(IF(Z379="",0,Z379),"0")+IFERROR(IF(Z380="",0,Z380),"0")</f>
        <v>0.48596</v>
      </c>
      <c r="AA381" s="67"/>
      <c r="AB381" s="67"/>
      <c r="AC381" s="67"/>
    </row>
    <row r="382" spans="1:68" x14ac:dyDescent="0.2">
      <c r="A382" s="578"/>
      <c r="B382" s="578"/>
      <c r="C382" s="578"/>
      <c r="D382" s="578"/>
      <c r="E382" s="578"/>
      <c r="F382" s="578"/>
      <c r="G382" s="578"/>
      <c r="H382" s="578"/>
      <c r="I382" s="578"/>
      <c r="J382" s="578"/>
      <c r="K382" s="578"/>
      <c r="L382" s="578"/>
      <c r="M382" s="578"/>
      <c r="N382" s="578"/>
      <c r="O382" s="579"/>
      <c r="P382" s="575" t="s">
        <v>40</v>
      </c>
      <c r="Q382" s="576"/>
      <c r="R382" s="576"/>
      <c r="S382" s="576"/>
      <c r="T382" s="576"/>
      <c r="U382" s="576"/>
      <c r="V382" s="577"/>
      <c r="W382" s="42" t="s">
        <v>0</v>
      </c>
      <c r="X382" s="43">
        <f>IFERROR(SUM(X379:X380),"0")</f>
        <v>211.2</v>
      </c>
      <c r="Y382" s="43">
        <f>IFERROR(SUM(Y379:Y380),"0")</f>
        <v>211.2</v>
      </c>
      <c r="Z382" s="42"/>
      <c r="AA382" s="67"/>
      <c r="AB382" s="67"/>
      <c r="AC382" s="67"/>
    </row>
    <row r="383" spans="1:68" ht="14.25" hidden="1" customHeight="1" x14ac:dyDescent="0.25">
      <c r="A383" s="570" t="s">
        <v>179</v>
      </c>
      <c r="B383" s="570"/>
      <c r="C383" s="570"/>
      <c r="D383" s="570"/>
      <c r="E383" s="570"/>
      <c r="F383" s="570"/>
      <c r="G383" s="570"/>
      <c r="H383" s="570"/>
      <c r="I383" s="570"/>
      <c r="J383" s="570"/>
      <c r="K383" s="570"/>
      <c r="L383" s="570"/>
      <c r="M383" s="570"/>
      <c r="N383" s="570"/>
      <c r="O383" s="570"/>
      <c r="P383" s="570"/>
      <c r="Q383" s="570"/>
      <c r="R383" s="570"/>
      <c r="S383" s="570"/>
      <c r="T383" s="570"/>
      <c r="U383" s="570"/>
      <c r="V383" s="570"/>
      <c r="W383" s="570"/>
      <c r="X383" s="570"/>
      <c r="Y383" s="570"/>
      <c r="Z383" s="570"/>
      <c r="AA383" s="66"/>
      <c r="AB383" s="66"/>
      <c r="AC383" s="80"/>
    </row>
    <row r="384" spans="1:68" ht="27" hidden="1" customHeight="1" x14ac:dyDescent="0.25">
      <c r="A384" s="63" t="s">
        <v>604</v>
      </c>
      <c r="B384" s="63" t="s">
        <v>605</v>
      </c>
      <c r="C384" s="36">
        <v>4301060441</v>
      </c>
      <c r="D384" s="571">
        <v>4607091389357</v>
      </c>
      <c r="E384" s="571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87</v>
      </c>
      <c r="N384" s="38"/>
      <c r="O384" s="37">
        <v>40</v>
      </c>
      <c r="P384" s="6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73"/>
      <c r="R384" s="573"/>
      <c r="S384" s="573"/>
      <c r="T384" s="574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606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idden="1" x14ac:dyDescent="0.2">
      <c r="A385" s="578"/>
      <c r="B385" s="578"/>
      <c r="C385" s="578"/>
      <c r="D385" s="578"/>
      <c r="E385" s="578"/>
      <c r="F385" s="578"/>
      <c r="G385" s="578"/>
      <c r="H385" s="578"/>
      <c r="I385" s="578"/>
      <c r="J385" s="578"/>
      <c r="K385" s="578"/>
      <c r="L385" s="578"/>
      <c r="M385" s="578"/>
      <c r="N385" s="578"/>
      <c r="O385" s="579"/>
      <c r="P385" s="575" t="s">
        <v>40</v>
      </c>
      <c r="Q385" s="576"/>
      <c r="R385" s="576"/>
      <c r="S385" s="576"/>
      <c r="T385" s="576"/>
      <c r="U385" s="576"/>
      <c r="V385" s="577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hidden="1" x14ac:dyDescent="0.2">
      <c r="A386" s="578"/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9"/>
      <c r="P386" s="575" t="s">
        <v>40</v>
      </c>
      <c r="Q386" s="576"/>
      <c r="R386" s="576"/>
      <c r="S386" s="576"/>
      <c r="T386" s="576"/>
      <c r="U386" s="576"/>
      <c r="V386" s="577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hidden="1" customHeight="1" x14ac:dyDescent="0.2">
      <c r="A387" s="595" t="s">
        <v>607</v>
      </c>
      <c r="B387" s="595"/>
      <c r="C387" s="595"/>
      <c r="D387" s="595"/>
      <c r="E387" s="595"/>
      <c r="F387" s="595"/>
      <c r="G387" s="595"/>
      <c r="H387" s="595"/>
      <c r="I387" s="595"/>
      <c r="J387" s="595"/>
      <c r="K387" s="595"/>
      <c r="L387" s="595"/>
      <c r="M387" s="595"/>
      <c r="N387" s="595"/>
      <c r="O387" s="595"/>
      <c r="P387" s="595"/>
      <c r="Q387" s="595"/>
      <c r="R387" s="595"/>
      <c r="S387" s="595"/>
      <c r="T387" s="595"/>
      <c r="U387" s="595"/>
      <c r="V387" s="595"/>
      <c r="W387" s="595"/>
      <c r="X387" s="595"/>
      <c r="Y387" s="595"/>
      <c r="Z387" s="595"/>
      <c r="AA387" s="54"/>
      <c r="AB387" s="54"/>
      <c r="AC387" s="54"/>
    </row>
    <row r="388" spans="1:68" ht="16.5" hidden="1" customHeight="1" x14ac:dyDescent="0.25">
      <c r="A388" s="586" t="s">
        <v>608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65"/>
      <c r="AB388" s="65"/>
      <c r="AC388" s="79"/>
    </row>
    <row r="389" spans="1:68" ht="14.25" hidden="1" customHeight="1" x14ac:dyDescent="0.25">
      <c r="A389" s="570" t="s">
        <v>76</v>
      </c>
      <c r="B389" s="570"/>
      <c r="C389" s="570"/>
      <c r="D389" s="570"/>
      <c r="E389" s="570"/>
      <c r="F389" s="570"/>
      <c r="G389" s="570"/>
      <c r="H389" s="570"/>
      <c r="I389" s="570"/>
      <c r="J389" s="570"/>
      <c r="K389" s="570"/>
      <c r="L389" s="570"/>
      <c r="M389" s="570"/>
      <c r="N389" s="570"/>
      <c r="O389" s="570"/>
      <c r="P389" s="570"/>
      <c r="Q389" s="570"/>
      <c r="R389" s="570"/>
      <c r="S389" s="570"/>
      <c r="T389" s="570"/>
      <c r="U389" s="570"/>
      <c r="V389" s="570"/>
      <c r="W389" s="570"/>
      <c r="X389" s="570"/>
      <c r="Y389" s="570"/>
      <c r="Z389" s="570"/>
      <c r="AA389" s="66"/>
      <c r="AB389" s="66"/>
      <c r="AC389" s="80"/>
    </row>
    <row r="390" spans="1:68" ht="27" hidden="1" customHeight="1" x14ac:dyDescent="0.25">
      <c r="A390" s="63" t="s">
        <v>609</v>
      </c>
      <c r="B390" s="63" t="s">
        <v>610</v>
      </c>
      <c r="C390" s="36">
        <v>4301031405</v>
      </c>
      <c r="D390" s="571">
        <v>4680115886100</v>
      </c>
      <c r="E390" s="57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81</v>
      </c>
      <c r="N390" s="38"/>
      <c r="O390" s="37">
        <v>50</v>
      </c>
      <c r="P390" s="6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73"/>
      <c r="R390" s="573"/>
      <c r="S390" s="573"/>
      <c r="T390" s="57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611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hidden="1" customHeight="1" x14ac:dyDescent="0.25">
      <c r="A391" s="63" t="s">
        <v>612</v>
      </c>
      <c r="B391" s="63" t="s">
        <v>613</v>
      </c>
      <c r="C391" s="36">
        <v>4301031382</v>
      </c>
      <c r="D391" s="571">
        <v>4680115886117</v>
      </c>
      <c r="E391" s="57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81</v>
      </c>
      <c r="N391" s="38"/>
      <c r="O391" s="37">
        <v>50</v>
      </c>
      <c r="P391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3"/>
      <c r="R391" s="573"/>
      <c r="S391" s="573"/>
      <c r="T391" s="57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hidden="1" customHeight="1" x14ac:dyDescent="0.25">
      <c r="A392" s="63" t="s">
        <v>612</v>
      </c>
      <c r="B392" s="63" t="s">
        <v>615</v>
      </c>
      <c r="C392" s="36">
        <v>4301031406</v>
      </c>
      <c r="D392" s="571">
        <v>4680115886117</v>
      </c>
      <c r="E392" s="57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81</v>
      </c>
      <c r="N392" s="38"/>
      <c r="O392" s="37">
        <v>50</v>
      </c>
      <c r="P392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614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616</v>
      </c>
      <c r="B393" s="63" t="s">
        <v>617</v>
      </c>
      <c r="C393" s="36">
        <v>4301031402</v>
      </c>
      <c r="D393" s="571">
        <v>4680115886124</v>
      </c>
      <c r="E393" s="571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81</v>
      </c>
      <c r="N393" s="38"/>
      <c r="O393" s="37">
        <v>50</v>
      </c>
      <c r="P393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73"/>
      <c r="R393" s="573"/>
      <c r="S393" s="573"/>
      <c r="T393" s="57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618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619</v>
      </c>
      <c r="B394" s="63" t="s">
        <v>620</v>
      </c>
      <c r="C394" s="36">
        <v>4301031366</v>
      </c>
      <c r="D394" s="571">
        <v>4680115883147</v>
      </c>
      <c r="E394" s="571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82</v>
      </c>
      <c r="L394" s="37" t="s">
        <v>45</v>
      </c>
      <c r="M394" s="38" t="s">
        <v>81</v>
      </c>
      <c r="N394" s="38"/>
      <c r="O394" s="37">
        <v>50</v>
      </c>
      <c r="P394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73"/>
      <c r="R394" s="573"/>
      <c r="S394" s="573"/>
      <c r="T394" s="57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611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hidden="1" customHeight="1" x14ac:dyDescent="0.25">
      <c r="A395" s="63" t="s">
        <v>621</v>
      </c>
      <c r="B395" s="63" t="s">
        <v>622</v>
      </c>
      <c r="C395" s="36">
        <v>4301031362</v>
      </c>
      <c r="D395" s="571">
        <v>4607091384338</v>
      </c>
      <c r="E395" s="57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82</v>
      </c>
      <c r="L395" s="37" t="s">
        <v>45</v>
      </c>
      <c r="M395" s="38" t="s">
        <v>81</v>
      </c>
      <c r="N395" s="38"/>
      <c r="O395" s="37">
        <v>50</v>
      </c>
      <c r="P395" s="6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73"/>
      <c r="R395" s="573"/>
      <c r="S395" s="573"/>
      <c r="T395" s="57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611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hidden="1" customHeight="1" x14ac:dyDescent="0.25">
      <c r="A396" s="63" t="s">
        <v>623</v>
      </c>
      <c r="B396" s="63" t="s">
        <v>624</v>
      </c>
      <c r="C396" s="36">
        <v>4301031361</v>
      </c>
      <c r="D396" s="571">
        <v>4607091389524</v>
      </c>
      <c r="E396" s="571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82</v>
      </c>
      <c r="L396" s="37" t="s">
        <v>45</v>
      </c>
      <c r="M396" s="38" t="s">
        <v>81</v>
      </c>
      <c r="N396" s="38"/>
      <c r="O396" s="37">
        <v>50</v>
      </c>
      <c r="P396" s="63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73"/>
      <c r="R396" s="573"/>
      <c r="S396" s="573"/>
      <c r="T396" s="57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hidden="1" customHeight="1" x14ac:dyDescent="0.25">
      <c r="A397" s="63" t="s">
        <v>626</v>
      </c>
      <c r="B397" s="63" t="s">
        <v>627</v>
      </c>
      <c r="C397" s="36">
        <v>4301031364</v>
      </c>
      <c r="D397" s="571">
        <v>4680115883161</v>
      </c>
      <c r="E397" s="571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82</v>
      </c>
      <c r="L397" s="37" t="s">
        <v>45</v>
      </c>
      <c r="M397" s="38" t="s">
        <v>81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73"/>
      <c r="R397" s="573"/>
      <c r="S397" s="573"/>
      <c r="T397" s="57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629</v>
      </c>
      <c r="B398" s="63" t="s">
        <v>630</v>
      </c>
      <c r="C398" s="36">
        <v>4301031358</v>
      </c>
      <c r="D398" s="571">
        <v>4607091389531</v>
      </c>
      <c r="E398" s="57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82</v>
      </c>
      <c r="L398" s="37" t="s">
        <v>45</v>
      </c>
      <c r="M398" s="38" t="s">
        <v>81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73"/>
      <c r="R398" s="573"/>
      <c r="S398" s="573"/>
      <c r="T398" s="57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hidden="1" customHeight="1" x14ac:dyDescent="0.25">
      <c r="A399" s="63" t="s">
        <v>632</v>
      </c>
      <c r="B399" s="63" t="s">
        <v>633</v>
      </c>
      <c r="C399" s="36">
        <v>4301031360</v>
      </c>
      <c r="D399" s="571">
        <v>4607091384345</v>
      </c>
      <c r="E399" s="571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82</v>
      </c>
      <c r="L399" s="37" t="s">
        <v>45</v>
      </c>
      <c r="M399" s="38" t="s">
        <v>81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73"/>
      <c r="R399" s="573"/>
      <c r="S399" s="573"/>
      <c r="T399" s="57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628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idden="1" x14ac:dyDescent="0.2">
      <c r="A400" s="578"/>
      <c r="B400" s="578"/>
      <c r="C400" s="578"/>
      <c r="D400" s="578"/>
      <c r="E400" s="578"/>
      <c r="F400" s="578"/>
      <c r="G400" s="578"/>
      <c r="H400" s="578"/>
      <c r="I400" s="578"/>
      <c r="J400" s="578"/>
      <c r="K400" s="578"/>
      <c r="L400" s="578"/>
      <c r="M400" s="578"/>
      <c r="N400" s="578"/>
      <c r="O400" s="579"/>
      <c r="P400" s="575" t="s">
        <v>40</v>
      </c>
      <c r="Q400" s="576"/>
      <c r="R400" s="576"/>
      <c r="S400" s="576"/>
      <c r="T400" s="576"/>
      <c r="U400" s="576"/>
      <c r="V400" s="577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hidden="1" x14ac:dyDescent="0.2">
      <c r="A401" s="578"/>
      <c r="B401" s="578"/>
      <c r="C401" s="578"/>
      <c r="D401" s="578"/>
      <c r="E401" s="578"/>
      <c r="F401" s="578"/>
      <c r="G401" s="578"/>
      <c r="H401" s="578"/>
      <c r="I401" s="578"/>
      <c r="J401" s="578"/>
      <c r="K401" s="578"/>
      <c r="L401" s="578"/>
      <c r="M401" s="578"/>
      <c r="N401" s="578"/>
      <c r="O401" s="579"/>
      <c r="P401" s="575" t="s">
        <v>40</v>
      </c>
      <c r="Q401" s="576"/>
      <c r="R401" s="576"/>
      <c r="S401" s="576"/>
      <c r="T401" s="576"/>
      <c r="U401" s="576"/>
      <c r="V401" s="577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hidden="1" customHeight="1" x14ac:dyDescent="0.25">
      <c r="A402" s="570" t="s">
        <v>83</v>
      </c>
      <c r="B402" s="570"/>
      <c r="C402" s="570"/>
      <c r="D402" s="570"/>
      <c r="E402" s="570"/>
      <c r="F402" s="570"/>
      <c r="G402" s="570"/>
      <c r="H402" s="570"/>
      <c r="I402" s="570"/>
      <c r="J402" s="570"/>
      <c r="K402" s="570"/>
      <c r="L402" s="570"/>
      <c r="M402" s="570"/>
      <c r="N402" s="570"/>
      <c r="O402" s="570"/>
      <c r="P402" s="570"/>
      <c r="Q402" s="570"/>
      <c r="R402" s="570"/>
      <c r="S402" s="570"/>
      <c r="T402" s="570"/>
      <c r="U402" s="570"/>
      <c r="V402" s="570"/>
      <c r="W402" s="570"/>
      <c r="X402" s="570"/>
      <c r="Y402" s="570"/>
      <c r="Z402" s="570"/>
      <c r="AA402" s="66"/>
      <c r="AB402" s="66"/>
      <c r="AC402" s="80"/>
    </row>
    <row r="403" spans="1:68" ht="27" hidden="1" customHeight="1" x14ac:dyDescent="0.25">
      <c r="A403" s="63" t="s">
        <v>634</v>
      </c>
      <c r="B403" s="63" t="s">
        <v>635</v>
      </c>
      <c r="C403" s="36">
        <v>4301051284</v>
      </c>
      <c r="D403" s="571">
        <v>4607091384352</v>
      </c>
      <c r="E403" s="571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87</v>
      </c>
      <c r="N403" s="38"/>
      <c r="O403" s="37">
        <v>45</v>
      </c>
      <c r="P403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73"/>
      <c r="R403" s="573"/>
      <c r="S403" s="573"/>
      <c r="T403" s="57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636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637</v>
      </c>
      <c r="B404" s="63" t="s">
        <v>638</v>
      </c>
      <c r="C404" s="36">
        <v>4301051431</v>
      </c>
      <c r="D404" s="571">
        <v>4607091389654</v>
      </c>
      <c r="E404" s="571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88</v>
      </c>
      <c r="L404" s="37" t="s">
        <v>45</v>
      </c>
      <c r="M404" s="38" t="s">
        <v>87</v>
      </c>
      <c r="N404" s="38"/>
      <c r="O404" s="37">
        <v>45</v>
      </c>
      <c r="P404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73"/>
      <c r="R404" s="573"/>
      <c r="S404" s="573"/>
      <c r="T404" s="57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639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idden="1" x14ac:dyDescent="0.2">
      <c r="A405" s="578"/>
      <c r="B405" s="578"/>
      <c r="C405" s="578"/>
      <c r="D405" s="578"/>
      <c r="E405" s="578"/>
      <c r="F405" s="578"/>
      <c r="G405" s="578"/>
      <c r="H405" s="578"/>
      <c r="I405" s="578"/>
      <c r="J405" s="578"/>
      <c r="K405" s="578"/>
      <c r="L405" s="578"/>
      <c r="M405" s="578"/>
      <c r="N405" s="578"/>
      <c r="O405" s="579"/>
      <c r="P405" s="575" t="s">
        <v>40</v>
      </c>
      <c r="Q405" s="576"/>
      <c r="R405" s="576"/>
      <c r="S405" s="576"/>
      <c r="T405" s="576"/>
      <c r="U405" s="576"/>
      <c r="V405" s="577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hidden="1" x14ac:dyDescent="0.2">
      <c r="A406" s="578"/>
      <c r="B406" s="578"/>
      <c r="C406" s="578"/>
      <c r="D406" s="578"/>
      <c r="E406" s="578"/>
      <c r="F406" s="578"/>
      <c r="G406" s="578"/>
      <c r="H406" s="578"/>
      <c r="I406" s="578"/>
      <c r="J406" s="578"/>
      <c r="K406" s="578"/>
      <c r="L406" s="578"/>
      <c r="M406" s="578"/>
      <c r="N406" s="578"/>
      <c r="O406" s="579"/>
      <c r="P406" s="575" t="s">
        <v>40</v>
      </c>
      <c r="Q406" s="576"/>
      <c r="R406" s="576"/>
      <c r="S406" s="576"/>
      <c r="T406" s="576"/>
      <c r="U406" s="576"/>
      <c r="V406" s="577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hidden="1" customHeight="1" x14ac:dyDescent="0.25">
      <c r="A407" s="586" t="s">
        <v>640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65"/>
      <c r="AB407" s="65"/>
      <c r="AC407" s="79"/>
    </row>
    <row r="408" spans="1:68" ht="14.25" hidden="1" customHeight="1" x14ac:dyDescent="0.25">
      <c r="A408" s="570" t="s">
        <v>144</v>
      </c>
      <c r="B408" s="570"/>
      <c r="C408" s="570"/>
      <c r="D408" s="570"/>
      <c r="E408" s="570"/>
      <c r="F408" s="570"/>
      <c r="G408" s="570"/>
      <c r="H408" s="570"/>
      <c r="I408" s="570"/>
      <c r="J408" s="570"/>
      <c r="K408" s="570"/>
      <c r="L408" s="570"/>
      <c r="M408" s="570"/>
      <c r="N408" s="570"/>
      <c r="O408" s="570"/>
      <c r="P408" s="570"/>
      <c r="Q408" s="570"/>
      <c r="R408" s="570"/>
      <c r="S408" s="570"/>
      <c r="T408" s="570"/>
      <c r="U408" s="570"/>
      <c r="V408" s="570"/>
      <c r="W408" s="570"/>
      <c r="X408" s="570"/>
      <c r="Y408" s="570"/>
      <c r="Z408" s="570"/>
      <c r="AA408" s="66"/>
      <c r="AB408" s="66"/>
      <c r="AC408" s="80"/>
    </row>
    <row r="409" spans="1:68" ht="27" hidden="1" customHeight="1" x14ac:dyDescent="0.25">
      <c r="A409" s="63" t="s">
        <v>641</v>
      </c>
      <c r="B409" s="63" t="s">
        <v>642</v>
      </c>
      <c r="C409" s="36">
        <v>4301020319</v>
      </c>
      <c r="D409" s="571">
        <v>4680115885240</v>
      </c>
      <c r="E409" s="571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88</v>
      </c>
      <c r="L409" s="37" t="s">
        <v>45</v>
      </c>
      <c r="M409" s="38" t="s">
        <v>81</v>
      </c>
      <c r="N409" s="38"/>
      <c r="O409" s="37">
        <v>40</v>
      </c>
      <c r="P409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73"/>
      <c r="R409" s="573"/>
      <c r="S409" s="573"/>
      <c r="T409" s="57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643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578"/>
      <c r="B410" s="578"/>
      <c r="C410" s="578"/>
      <c r="D410" s="578"/>
      <c r="E410" s="578"/>
      <c r="F410" s="578"/>
      <c r="G410" s="578"/>
      <c r="H410" s="578"/>
      <c r="I410" s="578"/>
      <c r="J410" s="578"/>
      <c r="K410" s="578"/>
      <c r="L410" s="578"/>
      <c r="M410" s="578"/>
      <c r="N410" s="578"/>
      <c r="O410" s="579"/>
      <c r="P410" s="575" t="s">
        <v>40</v>
      </c>
      <c r="Q410" s="576"/>
      <c r="R410" s="576"/>
      <c r="S410" s="576"/>
      <c r="T410" s="576"/>
      <c r="U410" s="576"/>
      <c r="V410" s="577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hidden="1" x14ac:dyDescent="0.2">
      <c r="A411" s="578"/>
      <c r="B411" s="578"/>
      <c r="C411" s="578"/>
      <c r="D411" s="578"/>
      <c r="E411" s="578"/>
      <c r="F411" s="578"/>
      <c r="G411" s="578"/>
      <c r="H411" s="578"/>
      <c r="I411" s="578"/>
      <c r="J411" s="578"/>
      <c r="K411" s="578"/>
      <c r="L411" s="578"/>
      <c r="M411" s="578"/>
      <c r="N411" s="578"/>
      <c r="O411" s="579"/>
      <c r="P411" s="575" t="s">
        <v>40</v>
      </c>
      <c r="Q411" s="576"/>
      <c r="R411" s="576"/>
      <c r="S411" s="576"/>
      <c r="T411" s="576"/>
      <c r="U411" s="576"/>
      <c r="V411" s="577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hidden="1" customHeight="1" x14ac:dyDescent="0.25">
      <c r="A412" s="570" t="s">
        <v>76</v>
      </c>
      <c r="B412" s="570"/>
      <c r="C412" s="570"/>
      <c r="D412" s="570"/>
      <c r="E412" s="570"/>
      <c r="F412" s="570"/>
      <c r="G412" s="570"/>
      <c r="H412" s="570"/>
      <c r="I412" s="570"/>
      <c r="J412" s="570"/>
      <c r="K412" s="570"/>
      <c r="L412" s="570"/>
      <c r="M412" s="570"/>
      <c r="N412" s="570"/>
      <c r="O412" s="570"/>
      <c r="P412" s="570"/>
      <c r="Q412" s="570"/>
      <c r="R412" s="570"/>
      <c r="S412" s="570"/>
      <c r="T412" s="570"/>
      <c r="U412" s="570"/>
      <c r="V412" s="570"/>
      <c r="W412" s="570"/>
      <c r="X412" s="570"/>
      <c r="Y412" s="570"/>
      <c r="Z412" s="570"/>
      <c r="AA412" s="66"/>
      <c r="AB412" s="66"/>
      <c r="AC412" s="80"/>
    </row>
    <row r="413" spans="1:68" ht="27" hidden="1" customHeight="1" x14ac:dyDescent="0.25">
      <c r="A413" s="63" t="s">
        <v>644</v>
      </c>
      <c r="B413" s="63" t="s">
        <v>645</v>
      </c>
      <c r="C413" s="36">
        <v>4301031403</v>
      </c>
      <c r="D413" s="571">
        <v>4680115886094</v>
      </c>
      <c r="E413" s="571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6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3"/>
      <c r="R413" s="573"/>
      <c r="S413" s="573"/>
      <c r="T413" s="57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646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647</v>
      </c>
      <c r="B414" s="63" t="s">
        <v>648</v>
      </c>
      <c r="C414" s="36">
        <v>4301031363</v>
      </c>
      <c r="D414" s="571">
        <v>4607091389425</v>
      </c>
      <c r="E414" s="571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82</v>
      </c>
      <c r="L414" s="37" t="s">
        <v>45</v>
      </c>
      <c r="M414" s="38" t="s">
        <v>81</v>
      </c>
      <c r="N414" s="38"/>
      <c r="O414" s="37">
        <v>50</v>
      </c>
      <c r="P414" s="62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3"/>
      <c r="R414" s="573"/>
      <c r="S414" s="573"/>
      <c r="T414" s="57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649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650</v>
      </c>
      <c r="B415" s="63" t="s">
        <v>651</v>
      </c>
      <c r="C415" s="36">
        <v>4301031373</v>
      </c>
      <c r="D415" s="571">
        <v>4680115880771</v>
      </c>
      <c r="E415" s="571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82</v>
      </c>
      <c r="L415" s="37" t="s">
        <v>45</v>
      </c>
      <c r="M415" s="38" t="s">
        <v>81</v>
      </c>
      <c r="N415" s="38"/>
      <c r="O415" s="37">
        <v>50</v>
      </c>
      <c r="P415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3"/>
      <c r="R415" s="573"/>
      <c r="S415" s="573"/>
      <c r="T415" s="57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652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653</v>
      </c>
      <c r="B416" s="63" t="s">
        <v>654</v>
      </c>
      <c r="C416" s="36">
        <v>4301031359</v>
      </c>
      <c r="D416" s="571">
        <v>4607091389500</v>
      </c>
      <c r="E416" s="571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82</v>
      </c>
      <c r="L416" s="37" t="s">
        <v>45</v>
      </c>
      <c r="M416" s="38" t="s">
        <v>81</v>
      </c>
      <c r="N416" s="38"/>
      <c r="O416" s="37">
        <v>50</v>
      </c>
      <c r="P416" s="6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3"/>
      <c r="R416" s="573"/>
      <c r="S416" s="573"/>
      <c r="T416" s="574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652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idden="1" x14ac:dyDescent="0.2">
      <c r="A417" s="578"/>
      <c r="B417" s="578"/>
      <c r="C417" s="578"/>
      <c r="D417" s="578"/>
      <c r="E417" s="578"/>
      <c r="F417" s="578"/>
      <c r="G417" s="578"/>
      <c r="H417" s="578"/>
      <c r="I417" s="578"/>
      <c r="J417" s="578"/>
      <c r="K417" s="578"/>
      <c r="L417" s="578"/>
      <c r="M417" s="578"/>
      <c r="N417" s="578"/>
      <c r="O417" s="579"/>
      <c r="P417" s="575" t="s">
        <v>40</v>
      </c>
      <c r="Q417" s="576"/>
      <c r="R417" s="576"/>
      <c r="S417" s="576"/>
      <c r="T417" s="576"/>
      <c r="U417" s="576"/>
      <c r="V417" s="577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hidden="1" x14ac:dyDescent="0.2">
      <c r="A418" s="578"/>
      <c r="B418" s="578"/>
      <c r="C418" s="578"/>
      <c r="D418" s="578"/>
      <c r="E418" s="578"/>
      <c r="F418" s="578"/>
      <c r="G418" s="578"/>
      <c r="H418" s="578"/>
      <c r="I418" s="578"/>
      <c r="J418" s="578"/>
      <c r="K418" s="578"/>
      <c r="L418" s="578"/>
      <c r="M418" s="578"/>
      <c r="N418" s="578"/>
      <c r="O418" s="579"/>
      <c r="P418" s="575" t="s">
        <v>40</v>
      </c>
      <c r="Q418" s="576"/>
      <c r="R418" s="576"/>
      <c r="S418" s="576"/>
      <c r="T418" s="576"/>
      <c r="U418" s="576"/>
      <c r="V418" s="577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hidden="1" customHeight="1" x14ac:dyDescent="0.25">
      <c r="A419" s="586" t="s">
        <v>655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65"/>
      <c r="AB419" s="65"/>
      <c r="AC419" s="79"/>
    </row>
    <row r="420" spans="1:68" ht="14.25" hidden="1" customHeight="1" x14ac:dyDescent="0.25">
      <c r="A420" s="570" t="s">
        <v>76</v>
      </c>
      <c r="B420" s="570"/>
      <c r="C420" s="570"/>
      <c r="D420" s="570"/>
      <c r="E420" s="570"/>
      <c r="F420" s="570"/>
      <c r="G420" s="570"/>
      <c r="H420" s="570"/>
      <c r="I420" s="570"/>
      <c r="J420" s="570"/>
      <c r="K420" s="570"/>
      <c r="L420" s="570"/>
      <c r="M420" s="570"/>
      <c r="N420" s="570"/>
      <c r="O420" s="570"/>
      <c r="P420" s="570"/>
      <c r="Q420" s="570"/>
      <c r="R420" s="570"/>
      <c r="S420" s="570"/>
      <c r="T420" s="570"/>
      <c r="U420" s="570"/>
      <c r="V420" s="570"/>
      <c r="W420" s="570"/>
      <c r="X420" s="570"/>
      <c r="Y420" s="570"/>
      <c r="Z420" s="570"/>
      <c r="AA420" s="66"/>
      <c r="AB420" s="66"/>
      <c r="AC420" s="80"/>
    </row>
    <row r="421" spans="1:68" ht="27" hidden="1" customHeight="1" x14ac:dyDescent="0.25">
      <c r="A421" s="63" t="s">
        <v>656</v>
      </c>
      <c r="B421" s="63" t="s">
        <v>657</v>
      </c>
      <c r="C421" s="36">
        <v>4301031347</v>
      </c>
      <c r="D421" s="571">
        <v>4680115885110</v>
      </c>
      <c r="E421" s="571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88</v>
      </c>
      <c r="L421" s="37" t="s">
        <v>45</v>
      </c>
      <c r="M421" s="38" t="s">
        <v>81</v>
      </c>
      <c r="N421" s="38"/>
      <c r="O421" s="37">
        <v>50</v>
      </c>
      <c r="P421" s="6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3"/>
      <c r="R421" s="573"/>
      <c r="S421" s="573"/>
      <c r="T421" s="574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658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578"/>
      <c r="B422" s="578"/>
      <c r="C422" s="578"/>
      <c r="D422" s="578"/>
      <c r="E422" s="578"/>
      <c r="F422" s="578"/>
      <c r="G422" s="578"/>
      <c r="H422" s="578"/>
      <c r="I422" s="578"/>
      <c r="J422" s="578"/>
      <c r="K422" s="578"/>
      <c r="L422" s="578"/>
      <c r="M422" s="578"/>
      <c r="N422" s="578"/>
      <c r="O422" s="579"/>
      <c r="P422" s="575" t="s">
        <v>40</v>
      </c>
      <c r="Q422" s="576"/>
      <c r="R422" s="576"/>
      <c r="S422" s="576"/>
      <c r="T422" s="576"/>
      <c r="U422" s="576"/>
      <c r="V422" s="577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hidden="1" x14ac:dyDescent="0.2">
      <c r="A423" s="578"/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9"/>
      <c r="P423" s="575" t="s">
        <v>40</v>
      </c>
      <c r="Q423" s="576"/>
      <c r="R423" s="576"/>
      <c r="S423" s="576"/>
      <c r="T423" s="576"/>
      <c r="U423" s="576"/>
      <c r="V423" s="577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hidden="1" customHeight="1" x14ac:dyDescent="0.25">
      <c r="A424" s="586" t="s">
        <v>659</v>
      </c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6"/>
      <c r="P424" s="586"/>
      <c r="Q424" s="586"/>
      <c r="R424" s="586"/>
      <c r="S424" s="586"/>
      <c r="T424" s="586"/>
      <c r="U424" s="586"/>
      <c r="V424" s="586"/>
      <c r="W424" s="586"/>
      <c r="X424" s="586"/>
      <c r="Y424" s="586"/>
      <c r="Z424" s="586"/>
      <c r="AA424" s="65"/>
      <c r="AB424" s="65"/>
      <c r="AC424" s="79"/>
    </row>
    <row r="425" spans="1:68" ht="14.25" hidden="1" customHeight="1" x14ac:dyDescent="0.25">
      <c r="A425" s="570" t="s">
        <v>76</v>
      </c>
      <c r="B425" s="570"/>
      <c r="C425" s="570"/>
      <c r="D425" s="570"/>
      <c r="E425" s="570"/>
      <c r="F425" s="570"/>
      <c r="G425" s="570"/>
      <c r="H425" s="570"/>
      <c r="I425" s="570"/>
      <c r="J425" s="570"/>
      <c r="K425" s="570"/>
      <c r="L425" s="570"/>
      <c r="M425" s="570"/>
      <c r="N425" s="570"/>
      <c r="O425" s="570"/>
      <c r="P425" s="570"/>
      <c r="Q425" s="570"/>
      <c r="R425" s="570"/>
      <c r="S425" s="570"/>
      <c r="T425" s="570"/>
      <c r="U425" s="570"/>
      <c r="V425" s="570"/>
      <c r="W425" s="570"/>
      <c r="X425" s="570"/>
      <c r="Y425" s="570"/>
      <c r="Z425" s="570"/>
      <c r="AA425" s="66"/>
      <c r="AB425" s="66"/>
      <c r="AC425" s="80"/>
    </row>
    <row r="426" spans="1:68" ht="27" hidden="1" customHeight="1" x14ac:dyDescent="0.25">
      <c r="A426" s="63" t="s">
        <v>660</v>
      </c>
      <c r="B426" s="63" t="s">
        <v>661</v>
      </c>
      <c r="C426" s="36">
        <v>4301031261</v>
      </c>
      <c r="D426" s="571">
        <v>4680115885103</v>
      </c>
      <c r="E426" s="571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88</v>
      </c>
      <c r="L426" s="37" t="s">
        <v>45</v>
      </c>
      <c r="M426" s="38" t="s">
        <v>81</v>
      </c>
      <c r="N426" s="38"/>
      <c r="O426" s="37">
        <v>40</v>
      </c>
      <c r="P426" s="6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3"/>
      <c r="R426" s="573"/>
      <c r="S426" s="573"/>
      <c r="T426" s="574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662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idden="1" x14ac:dyDescent="0.2">
      <c r="A427" s="578"/>
      <c r="B427" s="578"/>
      <c r="C427" s="578"/>
      <c r="D427" s="578"/>
      <c r="E427" s="578"/>
      <c r="F427" s="578"/>
      <c r="G427" s="578"/>
      <c r="H427" s="578"/>
      <c r="I427" s="578"/>
      <c r="J427" s="578"/>
      <c r="K427" s="578"/>
      <c r="L427" s="578"/>
      <c r="M427" s="578"/>
      <c r="N427" s="578"/>
      <c r="O427" s="579"/>
      <c r="P427" s="575" t="s">
        <v>40</v>
      </c>
      <c r="Q427" s="576"/>
      <c r="R427" s="576"/>
      <c r="S427" s="576"/>
      <c r="T427" s="576"/>
      <c r="U427" s="576"/>
      <c r="V427" s="577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hidden="1" x14ac:dyDescent="0.2">
      <c r="A428" s="578"/>
      <c r="B428" s="578"/>
      <c r="C428" s="578"/>
      <c r="D428" s="578"/>
      <c r="E428" s="578"/>
      <c r="F428" s="578"/>
      <c r="G428" s="578"/>
      <c r="H428" s="578"/>
      <c r="I428" s="578"/>
      <c r="J428" s="578"/>
      <c r="K428" s="578"/>
      <c r="L428" s="578"/>
      <c r="M428" s="578"/>
      <c r="N428" s="578"/>
      <c r="O428" s="579"/>
      <c r="P428" s="575" t="s">
        <v>40</v>
      </c>
      <c r="Q428" s="576"/>
      <c r="R428" s="576"/>
      <c r="S428" s="576"/>
      <c r="T428" s="576"/>
      <c r="U428" s="576"/>
      <c r="V428" s="577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hidden="1" customHeight="1" x14ac:dyDescent="0.2">
      <c r="A429" s="595" t="s">
        <v>663</v>
      </c>
      <c r="B429" s="595"/>
      <c r="C429" s="595"/>
      <c r="D429" s="595"/>
      <c r="E429" s="595"/>
      <c r="F429" s="595"/>
      <c r="G429" s="595"/>
      <c r="H429" s="595"/>
      <c r="I429" s="595"/>
      <c r="J429" s="595"/>
      <c r="K429" s="595"/>
      <c r="L429" s="595"/>
      <c r="M429" s="595"/>
      <c r="N429" s="595"/>
      <c r="O429" s="595"/>
      <c r="P429" s="595"/>
      <c r="Q429" s="595"/>
      <c r="R429" s="595"/>
      <c r="S429" s="595"/>
      <c r="T429" s="595"/>
      <c r="U429" s="595"/>
      <c r="V429" s="595"/>
      <c r="W429" s="595"/>
      <c r="X429" s="595"/>
      <c r="Y429" s="595"/>
      <c r="Z429" s="595"/>
      <c r="AA429" s="54"/>
      <c r="AB429" s="54"/>
      <c r="AC429" s="54"/>
    </row>
    <row r="430" spans="1:68" ht="16.5" hidden="1" customHeight="1" x14ac:dyDescent="0.25">
      <c r="A430" s="586" t="s">
        <v>663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65"/>
      <c r="AB430" s="65"/>
      <c r="AC430" s="79"/>
    </row>
    <row r="431" spans="1:68" ht="14.25" hidden="1" customHeight="1" x14ac:dyDescent="0.25">
      <c r="A431" s="570" t="s">
        <v>112</v>
      </c>
      <c r="B431" s="570"/>
      <c r="C431" s="570"/>
      <c r="D431" s="570"/>
      <c r="E431" s="570"/>
      <c r="F431" s="570"/>
      <c r="G431" s="570"/>
      <c r="H431" s="570"/>
      <c r="I431" s="570"/>
      <c r="J431" s="570"/>
      <c r="K431" s="570"/>
      <c r="L431" s="570"/>
      <c r="M431" s="570"/>
      <c r="N431" s="570"/>
      <c r="O431" s="570"/>
      <c r="P431" s="570"/>
      <c r="Q431" s="570"/>
      <c r="R431" s="570"/>
      <c r="S431" s="570"/>
      <c r="T431" s="570"/>
      <c r="U431" s="570"/>
      <c r="V431" s="570"/>
      <c r="W431" s="570"/>
      <c r="X431" s="570"/>
      <c r="Y431" s="570"/>
      <c r="Z431" s="570"/>
      <c r="AA431" s="66"/>
      <c r="AB431" s="66"/>
      <c r="AC431" s="80"/>
    </row>
    <row r="432" spans="1:68" ht="27" hidden="1" customHeight="1" x14ac:dyDescent="0.25">
      <c r="A432" s="63" t="s">
        <v>664</v>
      </c>
      <c r="B432" s="63" t="s">
        <v>665</v>
      </c>
      <c r="C432" s="36">
        <v>4301011795</v>
      </c>
      <c r="D432" s="571">
        <v>4607091389067</v>
      </c>
      <c r="E432" s="57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6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3"/>
      <c r="R432" s="573"/>
      <c r="S432" s="573"/>
      <c r="T432" s="57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666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hidden="1" customHeight="1" x14ac:dyDescent="0.25">
      <c r="A433" s="63" t="s">
        <v>667</v>
      </c>
      <c r="B433" s="63" t="s">
        <v>668</v>
      </c>
      <c r="C433" s="36">
        <v>4301011961</v>
      </c>
      <c r="D433" s="571">
        <v>4680115885271</v>
      </c>
      <c r="E433" s="57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6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3"/>
      <c r="R433" s="573"/>
      <c r="S433" s="573"/>
      <c r="T433" s="57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hidden="1" customHeight="1" x14ac:dyDescent="0.25">
      <c r="A434" s="63" t="s">
        <v>670</v>
      </c>
      <c r="B434" s="63" t="s">
        <v>671</v>
      </c>
      <c r="C434" s="36">
        <v>4301011376</v>
      </c>
      <c r="D434" s="571">
        <v>4680115885226</v>
      </c>
      <c r="E434" s="57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87</v>
      </c>
      <c r="N434" s="38"/>
      <c r="O434" s="37">
        <v>60</v>
      </c>
      <c r="P434" s="6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3"/>
      <c r="R434" s="573"/>
      <c r="S434" s="573"/>
      <c r="T434" s="57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673</v>
      </c>
      <c r="B435" s="63" t="s">
        <v>674</v>
      </c>
      <c r="C435" s="36">
        <v>4301012145</v>
      </c>
      <c r="D435" s="571">
        <v>4607091383522</v>
      </c>
      <c r="E435" s="57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22" t="s">
        <v>675</v>
      </c>
      <c r="Q435" s="573"/>
      <c r="R435" s="573"/>
      <c r="S435" s="573"/>
      <c r="T435" s="57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676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hidden="1" customHeight="1" x14ac:dyDescent="0.25">
      <c r="A436" s="63" t="s">
        <v>677</v>
      </c>
      <c r="B436" s="63" t="s">
        <v>678</v>
      </c>
      <c r="C436" s="36">
        <v>4301011774</v>
      </c>
      <c r="D436" s="571">
        <v>4680115884502</v>
      </c>
      <c r="E436" s="57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3"/>
      <c r="R436" s="573"/>
      <c r="S436" s="573"/>
      <c r="T436" s="57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679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680</v>
      </c>
      <c r="B437" s="63" t="s">
        <v>681</v>
      </c>
      <c r="C437" s="36">
        <v>4301011771</v>
      </c>
      <c r="D437" s="571">
        <v>4607091389104</v>
      </c>
      <c r="E437" s="57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3"/>
      <c r="R437" s="573"/>
      <c r="S437" s="573"/>
      <c r="T437" s="574"/>
      <c r="U437" s="39" t="s">
        <v>45</v>
      </c>
      <c r="V437" s="39" t="s">
        <v>45</v>
      </c>
      <c r="W437" s="40" t="s">
        <v>0</v>
      </c>
      <c r="X437" s="58">
        <v>42.24</v>
      </c>
      <c r="Y437" s="55">
        <f t="shared" si="58"/>
        <v>42.24</v>
      </c>
      <c r="Z437" s="41">
        <f t="shared" si="59"/>
        <v>9.5680000000000001E-2</v>
      </c>
      <c r="AA437" s="68" t="s">
        <v>45</v>
      </c>
      <c r="AB437" s="69" t="s">
        <v>45</v>
      </c>
      <c r="AC437" s="494" t="s">
        <v>682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45.12</v>
      </c>
      <c r="BN437" s="78">
        <f t="shared" si="61"/>
        <v>45.12</v>
      </c>
      <c r="BO437" s="78">
        <f t="shared" si="62"/>
        <v>7.6923076923076927E-2</v>
      </c>
      <c r="BP437" s="78">
        <f t="shared" si="63"/>
        <v>7.6923076923076927E-2</v>
      </c>
    </row>
    <row r="438" spans="1:68" ht="16.5" hidden="1" customHeight="1" x14ac:dyDescent="0.25">
      <c r="A438" s="63" t="s">
        <v>683</v>
      </c>
      <c r="B438" s="63" t="s">
        <v>684</v>
      </c>
      <c r="C438" s="36">
        <v>4301011799</v>
      </c>
      <c r="D438" s="571">
        <v>4680115884519</v>
      </c>
      <c r="E438" s="571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87</v>
      </c>
      <c r="N438" s="38"/>
      <c r="O438" s="37">
        <v>60</v>
      </c>
      <c r="P438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3"/>
      <c r="R438" s="573"/>
      <c r="S438" s="573"/>
      <c r="T438" s="57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685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hidden="1" customHeight="1" x14ac:dyDescent="0.25">
      <c r="A439" s="63" t="s">
        <v>686</v>
      </c>
      <c r="B439" s="63" t="s">
        <v>687</v>
      </c>
      <c r="C439" s="36">
        <v>4301012125</v>
      </c>
      <c r="D439" s="571">
        <v>4680115886391</v>
      </c>
      <c r="E439" s="571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87</v>
      </c>
      <c r="N439" s="38"/>
      <c r="O439" s="37">
        <v>60</v>
      </c>
      <c r="P439" s="6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3"/>
      <c r="R439" s="573"/>
      <c r="S439" s="573"/>
      <c r="T439" s="57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666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688</v>
      </c>
      <c r="B440" s="63" t="s">
        <v>689</v>
      </c>
      <c r="C440" s="36">
        <v>4301012035</v>
      </c>
      <c r="D440" s="571">
        <v>4680115880603</v>
      </c>
      <c r="E440" s="571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6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73"/>
      <c r="R440" s="573"/>
      <c r="S440" s="573"/>
      <c r="T440" s="57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666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690</v>
      </c>
      <c r="B441" s="63" t="s">
        <v>691</v>
      </c>
      <c r="C441" s="36">
        <v>4301012146</v>
      </c>
      <c r="D441" s="571">
        <v>4607091389999</v>
      </c>
      <c r="E441" s="571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618" t="s">
        <v>692</v>
      </c>
      <c r="Q441" s="573"/>
      <c r="R441" s="573"/>
      <c r="S441" s="573"/>
      <c r="T441" s="57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676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693</v>
      </c>
      <c r="B442" s="63" t="s">
        <v>694</v>
      </c>
      <c r="C442" s="36">
        <v>4301012036</v>
      </c>
      <c r="D442" s="571">
        <v>4680115882782</v>
      </c>
      <c r="E442" s="571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6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73"/>
      <c r="R442" s="573"/>
      <c r="S442" s="573"/>
      <c r="T442" s="57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669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695</v>
      </c>
      <c r="B443" s="63" t="s">
        <v>696</v>
      </c>
      <c r="C443" s="36">
        <v>4301012050</v>
      </c>
      <c r="D443" s="571">
        <v>4680115885479</v>
      </c>
      <c r="E443" s="571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88</v>
      </c>
      <c r="L443" s="37" t="s">
        <v>45</v>
      </c>
      <c r="M443" s="38" t="s">
        <v>116</v>
      </c>
      <c r="N443" s="38"/>
      <c r="O443" s="37">
        <v>60</v>
      </c>
      <c r="P443" s="61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73"/>
      <c r="R443" s="573"/>
      <c r="S443" s="573"/>
      <c r="T443" s="57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682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697</v>
      </c>
      <c r="B444" s="63" t="s">
        <v>698</v>
      </c>
      <c r="C444" s="36">
        <v>4301011784</v>
      </c>
      <c r="D444" s="571">
        <v>4607091389982</v>
      </c>
      <c r="E444" s="571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120</v>
      </c>
      <c r="L444" s="37" t="s">
        <v>45</v>
      </c>
      <c r="M444" s="38" t="s">
        <v>116</v>
      </c>
      <c r="N444" s="38"/>
      <c r="O444" s="37">
        <v>60</v>
      </c>
      <c r="P44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3"/>
      <c r="R444" s="573"/>
      <c r="S444" s="573"/>
      <c r="T444" s="57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682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697</v>
      </c>
      <c r="B445" s="63" t="s">
        <v>699</v>
      </c>
      <c r="C445" s="36">
        <v>4301012034</v>
      </c>
      <c r="D445" s="571">
        <v>4607091389982</v>
      </c>
      <c r="E445" s="571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120</v>
      </c>
      <c r="L445" s="37" t="s">
        <v>45</v>
      </c>
      <c r="M445" s="38" t="s">
        <v>116</v>
      </c>
      <c r="N445" s="38"/>
      <c r="O445" s="37">
        <v>60</v>
      </c>
      <c r="P445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682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578"/>
      <c r="B446" s="578"/>
      <c r="C446" s="578"/>
      <c r="D446" s="578"/>
      <c r="E446" s="578"/>
      <c r="F446" s="578"/>
      <c r="G446" s="578"/>
      <c r="H446" s="578"/>
      <c r="I446" s="578"/>
      <c r="J446" s="578"/>
      <c r="K446" s="578"/>
      <c r="L446" s="578"/>
      <c r="M446" s="578"/>
      <c r="N446" s="578"/>
      <c r="O446" s="579"/>
      <c r="P446" s="575" t="s">
        <v>40</v>
      </c>
      <c r="Q446" s="576"/>
      <c r="R446" s="576"/>
      <c r="S446" s="576"/>
      <c r="T446" s="576"/>
      <c r="U446" s="576"/>
      <c r="V446" s="577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9.5680000000000001E-2</v>
      </c>
      <c r="AA446" s="67"/>
      <c r="AB446" s="67"/>
      <c r="AC446" s="67"/>
    </row>
    <row r="447" spans="1:68" x14ac:dyDescent="0.2">
      <c r="A447" s="578"/>
      <c r="B447" s="578"/>
      <c r="C447" s="578"/>
      <c r="D447" s="578"/>
      <c r="E447" s="578"/>
      <c r="F447" s="578"/>
      <c r="G447" s="578"/>
      <c r="H447" s="578"/>
      <c r="I447" s="578"/>
      <c r="J447" s="578"/>
      <c r="K447" s="578"/>
      <c r="L447" s="578"/>
      <c r="M447" s="578"/>
      <c r="N447" s="578"/>
      <c r="O447" s="579"/>
      <c r="P447" s="575" t="s">
        <v>40</v>
      </c>
      <c r="Q447" s="576"/>
      <c r="R447" s="576"/>
      <c r="S447" s="576"/>
      <c r="T447" s="576"/>
      <c r="U447" s="576"/>
      <c r="V447" s="577"/>
      <c r="W447" s="42" t="s">
        <v>0</v>
      </c>
      <c r="X447" s="43">
        <f>IFERROR(SUM(X432:X445),"0")</f>
        <v>42.24</v>
      </c>
      <c r="Y447" s="43">
        <f>IFERROR(SUM(Y432:Y445),"0")</f>
        <v>42.24</v>
      </c>
      <c r="Z447" s="42"/>
      <c r="AA447" s="67"/>
      <c r="AB447" s="67"/>
      <c r="AC447" s="67"/>
    </row>
    <row r="448" spans="1:68" ht="14.25" hidden="1" customHeight="1" x14ac:dyDescent="0.25">
      <c r="A448" s="570" t="s">
        <v>144</v>
      </c>
      <c r="B448" s="570"/>
      <c r="C448" s="570"/>
      <c r="D448" s="570"/>
      <c r="E448" s="570"/>
      <c r="F448" s="570"/>
      <c r="G448" s="570"/>
      <c r="H448" s="570"/>
      <c r="I448" s="570"/>
      <c r="J448" s="570"/>
      <c r="K448" s="570"/>
      <c r="L448" s="570"/>
      <c r="M448" s="570"/>
      <c r="N448" s="570"/>
      <c r="O448" s="570"/>
      <c r="P448" s="570"/>
      <c r="Q448" s="570"/>
      <c r="R448" s="570"/>
      <c r="S448" s="570"/>
      <c r="T448" s="570"/>
      <c r="U448" s="570"/>
      <c r="V448" s="570"/>
      <c r="W448" s="570"/>
      <c r="X448" s="570"/>
      <c r="Y448" s="570"/>
      <c r="Z448" s="570"/>
      <c r="AA448" s="66"/>
      <c r="AB448" s="66"/>
      <c r="AC448" s="80"/>
    </row>
    <row r="449" spans="1:68" ht="16.5" hidden="1" customHeight="1" x14ac:dyDescent="0.25">
      <c r="A449" s="63" t="s">
        <v>700</v>
      </c>
      <c r="B449" s="63" t="s">
        <v>701</v>
      </c>
      <c r="C449" s="36">
        <v>4301020334</v>
      </c>
      <c r="D449" s="571">
        <v>4607091388930</v>
      </c>
      <c r="E449" s="571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45</v>
      </c>
      <c r="M449" s="38" t="s">
        <v>87</v>
      </c>
      <c r="N449" s="38"/>
      <c r="O449" s="37">
        <v>70</v>
      </c>
      <c r="P449" s="60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73"/>
      <c r="R449" s="573"/>
      <c r="S449" s="573"/>
      <c r="T449" s="57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702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hidden="1" customHeight="1" x14ac:dyDescent="0.25">
      <c r="A450" s="63" t="s">
        <v>703</v>
      </c>
      <c r="B450" s="63" t="s">
        <v>704</v>
      </c>
      <c r="C450" s="36">
        <v>4301020384</v>
      </c>
      <c r="D450" s="571">
        <v>4680115886407</v>
      </c>
      <c r="E450" s="571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88</v>
      </c>
      <c r="L450" s="37" t="s">
        <v>45</v>
      </c>
      <c r="M450" s="38" t="s">
        <v>87</v>
      </c>
      <c r="N450" s="38"/>
      <c r="O450" s="37">
        <v>70</v>
      </c>
      <c r="P450" s="6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73"/>
      <c r="R450" s="573"/>
      <c r="S450" s="573"/>
      <c r="T450" s="57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702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hidden="1" customHeight="1" x14ac:dyDescent="0.25">
      <c r="A451" s="63" t="s">
        <v>705</v>
      </c>
      <c r="B451" s="63" t="s">
        <v>706</v>
      </c>
      <c r="C451" s="36">
        <v>4301020385</v>
      </c>
      <c r="D451" s="571">
        <v>4680115880054</v>
      </c>
      <c r="E451" s="571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120</v>
      </c>
      <c r="L451" s="37" t="s">
        <v>45</v>
      </c>
      <c r="M451" s="38" t="s">
        <v>116</v>
      </c>
      <c r="N451" s="38"/>
      <c r="O451" s="37">
        <v>70</v>
      </c>
      <c r="P451" s="61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73"/>
      <c r="R451" s="573"/>
      <c r="S451" s="573"/>
      <c r="T451" s="57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702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idden="1" x14ac:dyDescent="0.2">
      <c r="A452" s="578"/>
      <c r="B452" s="578"/>
      <c r="C452" s="578"/>
      <c r="D452" s="578"/>
      <c r="E452" s="578"/>
      <c r="F452" s="578"/>
      <c r="G452" s="578"/>
      <c r="H452" s="578"/>
      <c r="I452" s="578"/>
      <c r="J452" s="578"/>
      <c r="K452" s="578"/>
      <c r="L452" s="578"/>
      <c r="M452" s="578"/>
      <c r="N452" s="578"/>
      <c r="O452" s="579"/>
      <c r="P452" s="575" t="s">
        <v>40</v>
      </c>
      <c r="Q452" s="576"/>
      <c r="R452" s="576"/>
      <c r="S452" s="576"/>
      <c r="T452" s="576"/>
      <c r="U452" s="576"/>
      <c r="V452" s="577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hidden="1" x14ac:dyDescent="0.2">
      <c r="A453" s="578"/>
      <c r="B453" s="578"/>
      <c r="C453" s="578"/>
      <c r="D453" s="578"/>
      <c r="E453" s="578"/>
      <c r="F453" s="578"/>
      <c r="G453" s="578"/>
      <c r="H453" s="578"/>
      <c r="I453" s="578"/>
      <c r="J453" s="578"/>
      <c r="K453" s="578"/>
      <c r="L453" s="578"/>
      <c r="M453" s="578"/>
      <c r="N453" s="578"/>
      <c r="O453" s="579"/>
      <c r="P453" s="575" t="s">
        <v>40</v>
      </c>
      <c r="Q453" s="576"/>
      <c r="R453" s="576"/>
      <c r="S453" s="576"/>
      <c r="T453" s="576"/>
      <c r="U453" s="576"/>
      <c r="V453" s="577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hidden="1" customHeight="1" x14ac:dyDescent="0.25">
      <c r="A454" s="570" t="s">
        <v>76</v>
      </c>
      <c r="B454" s="570"/>
      <c r="C454" s="570"/>
      <c r="D454" s="570"/>
      <c r="E454" s="570"/>
      <c r="F454" s="570"/>
      <c r="G454" s="570"/>
      <c r="H454" s="570"/>
      <c r="I454" s="570"/>
      <c r="J454" s="570"/>
      <c r="K454" s="570"/>
      <c r="L454" s="570"/>
      <c r="M454" s="570"/>
      <c r="N454" s="570"/>
      <c r="O454" s="570"/>
      <c r="P454" s="570"/>
      <c r="Q454" s="570"/>
      <c r="R454" s="570"/>
      <c r="S454" s="570"/>
      <c r="T454" s="570"/>
      <c r="U454" s="570"/>
      <c r="V454" s="570"/>
      <c r="W454" s="570"/>
      <c r="X454" s="570"/>
      <c r="Y454" s="570"/>
      <c r="Z454" s="570"/>
      <c r="AA454" s="66"/>
      <c r="AB454" s="66"/>
      <c r="AC454" s="80"/>
    </row>
    <row r="455" spans="1:68" ht="27" customHeight="1" x14ac:dyDescent="0.25">
      <c r="A455" s="63" t="s">
        <v>707</v>
      </c>
      <c r="B455" s="63" t="s">
        <v>708</v>
      </c>
      <c r="C455" s="36">
        <v>4301031349</v>
      </c>
      <c r="D455" s="571">
        <v>4680115883116</v>
      </c>
      <c r="E455" s="57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116</v>
      </c>
      <c r="N455" s="38"/>
      <c r="O455" s="37">
        <v>70</v>
      </c>
      <c r="P455" s="6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73"/>
      <c r="R455" s="573"/>
      <c r="S455" s="573"/>
      <c r="T455" s="574"/>
      <c r="U455" s="39" t="s">
        <v>45</v>
      </c>
      <c r="V455" s="39" t="s">
        <v>45</v>
      </c>
      <c r="W455" s="40" t="s">
        <v>0</v>
      </c>
      <c r="X455" s="58">
        <v>42.24</v>
      </c>
      <c r="Y455" s="55">
        <f t="shared" ref="Y455:Y461" si="64">IFERROR(IF(X455="",0,CEILING((X455/$H455),1)*$H455),"")</f>
        <v>42.24</v>
      </c>
      <c r="Z455" s="41">
        <f>IFERROR(IF(Y455=0,"",ROUNDUP(Y455/H455,0)*0.01196),"")</f>
        <v>9.5680000000000001E-2</v>
      </c>
      <c r="AA455" s="68" t="s">
        <v>45</v>
      </c>
      <c r="AB455" s="69" t="s">
        <v>45</v>
      </c>
      <c r="AC455" s="518" t="s">
        <v>709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45.12</v>
      </c>
      <c r="BN455" s="78">
        <f t="shared" ref="BN455:BN461" si="66">IFERROR(Y455*I455/H455,"0")</f>
        <v>45.12</v>
      </c>
      <c r="BO455" s="78">
        <f t="shared" ref="BO455:BO461" si="67">IFERROR(1/J455*(X455/H455),"0")</f>
        <v>7.6923076923076927E-2</v>
      </c>
      <c r="BP455" s="78">
        <f t="shared" ref="BP455:BP461" si="68">IFERROR(1/J455*(Y455/H455),"0")</f>
        <v>7.6923076923076927E-2</v>
      </c>
    </row>
    <row r="456" spans="1:68" ht="27" customHeight="1" x14ac:dyDescent="0.25">
      <c r="A456" s="63" t="s">
        <v>710</v>
      </c>
      <c r="B456" s="63" t="s">
        <v>711</v>
      </c>
      <c r="C456" s="36">
        <v>4301031350</v>
      </c>
      <c r="D456" s="571">
        <v>4680115883093</v>
      </c>
      <c r="E456" s="571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117</v>
      </c>
      <c r="L456" s="37" t="s">
        <v>45</v>
      </c>
      <c r="M456" s="38" t="s">
        <v>81</v>
      </c>
      <c r="N456" s="38"/>
      <c r="O456" s="37">
        <v>70</v>
      </c>
      <c r="P456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73"/>
      <c r="R456" s="573"/>
      <c r="S456" s="573"/>
      <c r="T456" s="574"/>
      <c r="U456" s="39" t="s">
        <v>45</v>
      </c>
      <c r="V456" s="39" t="s">
        <v>45</v>
      </c>
      <c r="W456" s="40" t="s">
        <v>0</v>
      </c>
      <c r="X456" s="58">
        <v>84.48</v>
      </c>
      <c r="Y456" s="55">
        <f t="shared" si="64"/>
        <v>84.48</v>
      </c>
      <c r="Z456" s="41">
        <f>IFERROR(IF(Y456=0,"",ROUNDUP(Y456/H456,0)*0.01196),"")</f>
        <v>0.19136</v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90.24</v>
      </c>
      <c r="BN456" s="78">
        <f t="shared" si="66"/>
        <v>90.24</v>
      </c>
      <c r="BO456" s="78">
        <f t="shared" si="67"/>
        <v>0.15384615384615385</v>
      </c>
      <c r="BP456" s="78">
        <f t="shared" si="68"/>
        <v>0.15384615384615385</v>
      </c>
    </row>
    <row r="457" spans="1:68" ht="27" hidden="1" customHeight="1" x14ac:dyDescent="0.25">
      <c r="A457" s="63" t="s">
        <v>713</v>
      </c>
      <c r="B457" s="63" t="s">
        <v>714</v>
      </c>
      <c r="C457" s="36">
        <v>4301031353</v>
      </c>
      <c r="D457" s="571">
        <v>4680115883109</v>
      </c>
      <c r="E457" s="571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117</v>
      </c>
      <c r="L457" s="37" t="s">
        <v>45</v>
      </c>
      <c r="M457" s="38" t="s">
        <v>81</v>
      </c>
      <c r="N457" s="38"/>
      <c r="O457" s="37">
        <v>70</v>
      </c>
      <c r="P457" s="60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73"/>
      <c r="R457" s="573"/>
      <c r="S457" s="573"/>
      <c r="T457" s="57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hidden="1" customHeight="1" x14ac:dyDescent="0.25">
      <c r="A458" s="63" t="s">
        <v>716</v>
      </c>
      <c r="B458" s="63" t="s">
        <v>717</v>
      </c>
      <c r="C458" s="36">
        <v>4301031351</v>
      </c>
      <c r="D458" s="571">
        <v>4680115882072</v>
      </c>
      <c r="E458" s="571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120</v>
      </c>
      <c r="L458" s="37" t="s">
        <v>45</v>
      </c>
      <c r="M458" s="38" t="s">
        <v>116</v>
      </c>
      <c r="N458" s="38"/>
      <c r="O458" s="37">
        <v>70</v>
      </c>
      <c r="P458" s="60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3"/>
      <c r="R458" s="573"/>
      <c r="S458" s="573"/>
      <c r="T458" s="57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709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hidden="1" customHeight="1" x14ac:dyDescent="0.25">
      <c r="A459" s="63" t="s">
        <v>716</v>
      </c>
      <c r="B459" s="63" t="s">
        <v>718</v>
      </c>
      <c r="C459" s="36">
        <v>4301031419</v>
      </c>
      <c r="D459" s="571">
        <v>4680115882072</v>
      </c>
      <c r="E459" s="571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120</v>
      </c>
      <c r="L459" s="37" t="s">
        <v>45</v>
      </c>
      <c r="M459" s="38" t="s">
        <v>116</v>
      </c>
      <c r="N459" s="38"/>
      <c r="O459" s="37">
        <v>70</v>
      </c>
      <c r="P459" s="6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709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719</v>
      </c>
      <c r="B460" s="63" t="s">
        <v>720</v>
      </c>
      <c r="C460" s="36">
        <v>4301031418</v>
      </c>
      <c r="D460" s="571">
        <v>4680115882102</v>
      </c>
      <c r="E460" s="571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120</v>
      </c>
      <c r="L460" s="37" t="s">
        <v>45</v>
      </c>
      <c r="M460" s="38" t="s">
        <v>81</v>
      </c>
      <c r="N460" s="38"/>
      <c r="O460" s="37">
        <v>70</v>
      </c>
      <c r="P460" s="60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73"/>
      <c r="R460" s="573"/>
      <c r="S460" s="573"/>
      <c r="T460" s="57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712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721</v>
      </c>
      <c r="B461" s="63" t="s">
        <v>722</v>
      </c>
      <c r="C461" s="36">
        <v>4301031417</v>
      </c>
      <c r="D461" s="571">
        <v>4680115882096</v>
      </c>
      <c r="E461" s="571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120</v>
      </c>
      <c r="L461" s="37" t="s">
        <v>45</v>
      </c>
      <c r="M461" s="38" t="s">
        <v>81</v>
      </c>
      <c r="N461" s="38"/>
      <c r="O461" s="37">
        <v>70</v>
      </c>
      <c r="P461" s="60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73"/>
      <c r="R461" s="573"/>
      <c r="S461" s="573"/>
      <c r="T461" s="57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715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578"/>
      <c r="B462" s="578"/>
      <c r="C462" s="578"/>
      <c r="D462" s="578"/>
      <c r="E462" s="578"/>
      <c r="F462" s="578"/>
      <c r="G462" s="578"/>
      <c r="H462" s="578"/>
      <c r="I462" s="578"/>
      <c r="J462" s="578"/>
      <c r="K462" s="578"/>
      <c r="L462" s="578"/>
      <c r="M462" s="578"/>
      <c r="N462" s="578"/>
      <c r="O462" s="579"/>
      <c r="P462" s="575" t="s">
        <v>40</v>
      </c>
      <c r="Q462" s="576"/>
      <c r="R462" s="576"/>
      <c r="S462" s="576"/>
      <c r="T462" s="576"/>
      <c r="U462" s="576"/>
      <c r="V462" s="577"/>
      <c r="W462" s="42" t="s">
        <v>39</v>
      </c>
      <c r="X462" s="43">
        <f>IFERROR(X455/H455,"0")+IFERROR(X456/H456,"0")+IFERROR(X457/H457,"0")+IFERROR(X458/H458,"0")+IFERROR(X459/H459,"0")+IFERROR(X460/H460,"0")+IFERROR(X461/H461,"0")</f>
        <v>24</v>
      </c>
      <c r="Y462" s="43">
        <f>IFERROR(Y455/H455,"0")+IFERROR(Y456/H456,"0")+IFERROR(Y457/H457,"0")+IFERROR(Y458/H458,"0")+IFERROR(Y459/H459,"0")+IFERROR(Y460/H460,"0")+IFERROR(Y461/H461,"0")</f>
        <v>24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0.28704000000000002</v>
      </c>
      <c r="AA462" s="67"/>
      <c r="AB462" s="67"/>
      <c r="AC462" s="67"/>
    </row>
    <row r="463" spans="1:68" x14ac:dyDescent="0.2">
      <c r="A463" s="578"/>
      <c r="B463" s="578"/>
      <c r="C463" s="578"/>
      <c r="D463" s="578"/>
      <c r="E463" s="578"/>
      <c r="F463" s="578"/>
      <c r="G463" s="578"/>
      <c r="H463" s="578"/>
      <c r="I463" s="578"/>
      <c r="J463" s="578"/>
      <c r="K463" s="578"/>
      <c r="L463" s="578"/>
      <c r="M463" s="578"/>
      <c r="N463" s="578"/>
      <c r="O463" s="579"/>
      <c r="P463" s="575" t="s">
        <v>40</v>
      </c>
      <c r="Q463" s="576"/>
      <c r="R463" s="576"/>
      <c r="S463" s="576"/>
      <c r="T463" s="576"/>
      <c r="U463" s="576"/>
      <c r="V463" s="577"/>
      <c r="W463" s="42" t="s">
        <v>0</v>
      </c>
      <c r="X463" s="43">
        <f>IFERROR(SUM(X455:X461),"0")</f>
        <v>126.72</v>
      </c>
      <c r="Y463" s="43">
        <f>IFERROR(SUM(Y455:Y461),"0")</f>
        <v>126.72</v>
      </c>
      <c r="Z463" s="42"/>
      <c r="AA463" s="67"/>
      <c r="AB463" s="67"/>
      <c r="AC463" s="67"/>
    </row>
    <row r="464" spans="1:68" ht="14.25" hidden="1" customHeight="1" x14ac:dyDescent="0.25">
      <c r="A464" s="570" t="s">
        <v>83</v>
      </c>
      <c r="B464" s="570"/>
      <c r="C464" s="570"/>
      <c r="D464" s="570"/>
      <c r="E464" s="570"/>
      <c r="F464" s="570"/>
      <c r="G464" s="570"/>
      <c r="H464" s="570"/>
      <c r="I464" s="570"/>
      <c r="J464" s="570"/>
      <c r="K464" s="570"/>
      <c r="L464" s="570"/>
      <c r="M464" s="570"/>
      <c r="N464" s="570"/>
      <c r="O464" s="570"/>
      <c r="P464" s="570"/>
      <c r="Q464" s="570"/>
      <c r="R464" s="570"/>
      <c r="S464" s="570"/>
      <c r="T464" s="570"/>
      <c r="U464" s="570"/>
      <c r="V464" s="570"/>
      <c r="W464" s="570"/>
      <c r="X464" s="570"/>
      <c r="Y464" s="570"/>
      <c r="Z464" s="570"/>
      <c r="AA464" s="66"/>
      <c r="AB464" s="66"/>
      <c r="AC464" s="80"/>
    </row>
    <row r="465" spans="1:68" ht="16.5" hidden="1" customHeight="1" x14ac:dyDescent="0.25">
      <c r="A465" s="63" t="s">
        <v>723</v>
      </c>
      <c r="B465" s="63" t="s">
        <v>724</v>
      </c>
      <c r="C465" s="36">
        <v>4301051232</v>
      </c>
      <c r="D465" s="571">
        <v>4607091383409</v>
      </c>
      <c r="E465" s="571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117</v>
      </c>
      <c r="L465" s="37" t="s">
        <v>45</v>
      </c>
      <c r="M465" s="38" t="s">
        <v>87</v>
      </c>
      <c r="N465" s="38"/>
      <c r="O465" s="37">
        <v>45</v>
      </c>
      <c r="P465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73"/>
      <c r="R465" s="573"/>
      <c r="S465" s="573"/>
      <c r="T465" s="57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725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hidden="1" customHeight="1" x14ac:dyDescent="0.25">
      <c r="A466" s="63" t="s">
        <v>726</v>
      </c>
      <c r="B466" s="63" t="s">
        <v>727</v>
      </c>
      <c r="C466" s="36">
        <v>4301051233</v>
      </c>
      <c r="D466" s="571">
        <v>4607091383416</v>
      </c>
      <c r="E466" s="571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117</v>
      </c>
      <c r="L466" s="37" t="s">
        <v>45</v>
      </c>
      <c r="M466" s="38" t="s">
        <v>87</v>
      </c>
      <c r="N466" s="38"/>
      <c r="O466" s="37">
        <v>45</v>
      </c>
      <c r="P466" s="6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73"/>
      <c r="R466" s="573"/>
      <c r="S466" s="573"/>
      <c r="T466" s="57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728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hidden="1" customHeight="1" x14ac:dyDescent="0.25">
      <c r="A467" s="63" t="s">
        <v>729</v>
      </c>
      <c r="B467" s="63" t="s">
        <v>730</v>
      </c>
      <c r="C467" s="36">
        <v>4301051064</v>
      </c>
      <c r="D467" s="571">
        <v>4680115883536</v>
      </c>
      <c r="E467" s="571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88</v>
      </c>
      <c r="L467" s="37" t="s">
        <v>45</v>
      </c>
      <c r="M467" s="38" t="s">
        <v>87</v>
      </c>
      <c r="N467" s="38"/>
      <c r="O467" s="37">
        <v>45</v>
      </c>
      <c r="P467" s="60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73"/>
      <c r="R467" s="573"/>
      <c r="S467" s="573"/>
      <c r="T467" s="57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731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idden="1" x14ac:dyDescent="0.2">
      <c r="A468" s="578"/>
      <c r="B468" s="578"/>
      <c r="C468" s="578"/>
      <c r="D468" s="578"/>
      <c r="E468" s="578"/>
      <c r="F468" s="578"/>
      <c r="G468" s="578"/>
      <c r="H468" s="578"/>
      <c r="I468" s="578"/>
      <c r="J468" s="578"/>
      <c r="K468" s="578"/>
      <c r="L468" s="578"/>
      <c r="M468" s="578"/>
      <c r="N468" s="578"/>
      <c r="O468" s="579"/>
      <c r="P468" s="575" t="s">
        <v>40</v>
      </c>
      <c r="Q468" s="576"/>
      <c r="R468" s="576"/>
      <c r="S468" s="576"/>
      <c r="T468" s="576"/>
      <c r="U468" s="576"/>
      <c r="V468" s="577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hidden="1" x14ac:dyDescent="0.2">
      <c r="A469" s="578"/>
      <c r="B469" s="578"/>
      <c r="C469" s="578"/>
      <c r="D469" s="578"/>
      <c r="E469" s="578"/>
      <c r="F469" s="578"/>
      <c r="G469" s="578"/>
      <c r="H469" s="578"/>
      <c r="I469" s="578"/>
      <c r="J469" s="578"/>
      <c r="K469" s="578"/>
      <c r="L469" s="578"/>
      <c r="M469" s="578"/>
      <c r="N469" s="578"/>
      <c r="O469" s="579"/>
      <c r="P469" s="575" t="s">
        <v>40</v>
      </c>
      <c r="Q469" s="576"/>
      <c r="R469" s="576"/>
      <c r="S469" s="576"/>
      <c r="T469" s="576"/>
      <c r="U469" s="576"/>
      <c r="V469" s="577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hidden="1" customHeight="1" x14ac:dyDescent="0.2">
      <c r="A470" s="595" t="s">
        <v>732</v>
      </c>
      <c r="B470" s="595"/>
      <c r="C470" s="595"/>
      <c r="D470" s="595"/>
      <c r="E470" s="595"/>
      <c r="F470" s="595"/>
      <c r="G470" s="595"/>
      <c r="H470" s="595"/>
      <c r="I470" s="595"/>
      <c r="J470" s="595"/>
      <c r="K470" s="595"/>
      <c r="L470" s="595"/>
      <c r="M470" s="595"/>
      <c r="N470" s="595"/>
      <c r="O470" s="595"/>
      <c r="P470" s="595"/>
      <c r="Q470" s="595"/>
      <c r="R470" s="595"/>
      <c r="S470" s="595"/>
      <c r="T470" s="595"/>
      <c r="U470" s="595"/>
      <c r="V470" s="595"/>
      <c r="W470" s="595"/>
      <c r="X470" s="595"/>
      <c r="Y470" s="595"/>
      <c r="Z470" s="595"/>
      <c r="AA470" s="54"/>
      <c r="AB470" s="54"/>
      <c r="AC470" s="54"/>
    </row>
    <row r="471" spans="1:68" ht="16.5" hidden="1" customHeight="1" x14ac:dyDescent="0.25">
      <c r="A471" s="586" t="s">
        <v>732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65"/>
      <c r="AB471" s="65"/>
      <c r="AC471" s="79"/>
    </row>
    <row r="472" spans="1:68" ht="14.25" hidden="1" customHeight="1" x14ac:dyDescent="0.25">
      <c r="A472" s="570" t="s">
        <v>112</v>
      </c>
      <c r="B472" s="570"/>
      <c r="C472" s="570"/>
      <c r="D472" s="570"/>
      <c r="E472" s="570"/>
      <c r="F472" s="570"/>
      <c r="G472" s="570"/>
      <c r="H472" s="570"/>
      <c r="I472" s="570"/>
      <c r="J472" s="570"/>
      <c r="K472" s="570"/>
      <c r="L472" s="570"/>
      <c r="M472" s="570"/>
      <c r="N472" s="570"/>
      <c r="O472" s="570"/>
      <c r="P472" s="570"/>
      <c r="Q472" s="570"/>
      <c r="R472" s="570"/>
      <c r="S472" s="570"/>
      <c r="T472" s="570"/>
      <c r="U472" s="570"/>
      <c r="V472" s="570"/>
      <c r="W472" s="570"/>
      <c r="X472" s="570"/>
      <c r="Y472" s="570"/>
      <c r="Z472" s="570"/>
      <c r="AA472" s="66"/>
      <c r="AB472" s="66"/>
      <c r="AC472" s="80"/>
    </row>
    <row r="473" spans="1:68" ht="27" hidden="1" customHeight="1" x14ac:dyDescent="0.25">
      <c r="A473" s="63" t="s">
        <v>733</v>
      </c>
      <c r="B473" s="63" t="s">
        <v>734</v>
      </c>
      <c r="C473" s="36">
        <v>4301011763</v>
      </c>
      <c r="D473" s="571">
        <v>4640242181011</v>
      </c>
      <c r="E473" s="571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117</v>
      </c>
      <c r="L473" s="37" t="s">
        <v>45</v>
      </c>
      <c r="M473" s="38" t="s">
        <v>87</v>
      </c>
      <c r="N473" s="38"/>
      <c r="O473" s="37">
        <v>55</v>
      </c>
      <c r="P473" s="596" t="s">
        <v>735</v>
      </c>
      <c r="Q473" s="573"/>
      <c r="R473" s="573"/>
      <c r="S473" s="573"/>
      <c r="T473" s="57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737</v>
      </c>
      <c r="B474" s="63" t="s">
        <v>738</v>
      </c>
      <c r="C474" s="36">
        <v>4301011585</v>
      </c>
      <c r="D474" s="571">
        <v>4640242180441</v>
      </c>
      <c r="E474" s="571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117</v>
      </c>
      <c r="L474" s="37" t="s">
        <v>45</v>
      </c>
      <c r="M474" s="38" t="s">
        <v>116</v>
      </c>
      <c r="N474" s="38"/>
      <c r="O474" s="37">
        <v>50</v>
      </c>
      <c r="P474" s="597" t="s">
        <v>739</v>
      </c>
      <c r="Q474" s="573"/>
      <c r="R474" s="573"/>
      <c r="S474" s="573"/>
      <c r="T474" s="57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741</v>
      </c>
      <c r="B475" s="63" t="s">
        <v>742</v>
      </c>
      <c r="C475" s="36">
        <v>4301011584</v>
      </c>
      <c r="D475" s="571">
        <v>4640242180564</v>
      </c>
      <c r="E475" s="571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598" t="s">
        <v>743</v>
      </c>
      <c r="Q475" s="573"/>
      <c r="R475" s="573"/>
      <c r="S475" s="573"/>
      <c r="T475" s="57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744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745</v>
      </c>
      <c r="B476" s="63" t="s">
        <v>746</v>
      </c>
      <c r="C476" s="36">
        <v>4301011764</v>
      </c>
      <c r="D476" s="571">
        <v>4640242181189</v>
      </c>
      <c r="E476" s="571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120</v>
      </c>
      <c r="L476" s="37" t="s">
        <v>45</v>
      </c>
      <c r="M476" s="38" t="s">
        <v>87</v>
      </c>
      <c r="N476" s="38"/>
      <c r="O476" s="37">
        <v>55</v>
      </c>
      <c r="P476" s="59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73"/>
      <c r="R476" s="573"/>
      <c r="S476" s="573"/>
      <c r="T476" s="57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736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578"/>
      <c r="B477" s="578"/>
      <c r="C477" s="578"/>
      <c r="D477" s="578"/>
      <c r="E477" s="578"/>
      <c r="F477" s="578"/>
      <c r="G477" s="578"/>
      <c r="H477" s="578"/>
      <c r="I477" s="578"/>
      <c r="J477" s="578"/>
      <c r="K477" s="578"/>
      <c r="L477" s="578"/>
      <c r="M477" s="578"/>
      <c r="N477" s="578"/>
      <c r="O477" s="579"/>
      <c r="P477" s="575" t="s">
        <v>40</v>
      </c>
      <c r="Q477" s="576"/>
      <c r="R477" s="576"/>
      <c r="S477" s="576"/>
      <c r="T477" s="576"/>
      <c r="U477" s="576"/>
      <c r="V477" s="577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578"/>
      <c r="B478" s="578"/>
      <c r="C478" s="578"/>
      <c r="D478" s="578"/>
      <c r="E478" s="578"/>
      <c r="F478" s="578"/>
      <c r="G478" s="578"/>
      <c r="H478" s="578"/>
      <c r="I478" s="578"/>
      <c r="J478" s="578"/>
      <c r="K478" s="578"/>
      <c r="L478" s="578"/>
      <c r="M478" s="578"/>
      <c r="N478" s="578"/>
      <c r="O478" s="579"/>
      <c r="P478" s="575" t="s">
        <v>40</v>
      </c>
      <c r="Q478" s="576"/>
      <c r="R478" s="576"/>
      <c r="S478" s="576"/>
      <c r="T478" s="576"/>
      <c r="U478" s="576"/>
      <c r="V478" s="577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hidden="1" customHeight="1" x14ac:dyDescent="0.25">
      <c r="A479" s="570" t="s">
        <v>144</v>
      </c>
      <c r="B479" s="570"/>
      <c r="C479" s="570"/>
      <c r="D479" s="570"/>
      <c r="E479" s="570"/>
      <c r="F479" s="570"/>
      <c r="G479" s="570"/>
      <c r="H479" s="570"/>
      <c r="I479" s="570"/>
      <c r="J479" s="570"/>
      <c r="K479" s="570"/>
      <c r="L479" s="570"/>
      <c r="M479" s="570"/>
      <c r="N479" s="570"/>
      <c r="O479" s="570"/>
      <c r="P479" s="570"/>
      <c r="Q479" s="570"/>
      <c r="R479" s="570"/>
      <c r="S479" s="570"/>
      <c r="T479" s="570"/>
      <c r="U479" s="570"/>
      <c r="V479" s="570"/>
      <c r="W479" s="570"/>
      <c r="X479" s="570"/>
      <c r="Y479" s="570"/>
      <c r="Z479" s="570"/>
      <c r="AA479" s="66"/>
      <c r="AB479" s="66"/>
      <c r="AC479" s="80"/>
    </row>
    <row r="480" spans="1:68" ht="27" hidden="1" customHeight="1" x14ac:dyDescent="0.25">
      <c r="A480" s="63" t="s">
        <v>747</v>
      </c>
      <c r="B480" s="63" t="s">
        <v>748</v>
      </c>
      <c r="C480" s="36">
        <v>4301020400</v>
      </c>
      <c r="D480" s="571">
        <v>4640242180519</v>
      </c>
      <c r="E480" s="571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117</v>
      </c>
      <c r="L480" s="37" t="s">
        <v>45</v>
      </c>
      <c r="M480" s="38" t="s">
        <v>116</v>
      </c>
      <c r="N480" s="38"/>
      <c r="O480" s="37">
        <v>50</v>
      </c>
      <c r="P480" s="593" t="s">
        <v>749</v>
      </c>
      <c r="Q480" s="573"/>
      <c r="R480" s="573"/>
      <c r="S480" s="573"/>
      <c r="T480" s="57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750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751</v>
      </c>
      <c r="B481" s="63" t="s">
        <v>752</v>
      </c>
      <c r="C481" s="36">
        <v>4301020260</v>
      </c>
      <c r="D481" s="571">
        <v>4640242180526</v>
      </c>
      <c r="E481" s="571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117</v>
      </c>
      <c r="L481" s="37" t="s">
        <v>45</v>
      </c>
      <c r="M481" s="38" t="s">
        <v>116</v>
      </c>
      <c r="N481" s="38"/>
      <c r="O481" s="37">
        <v>50</v>
      </c>
      <c r="P481" s="594" t="s">
        <v>753</v>
      </c>
      <c r="Q481" s="573"/>
      <c r="R481" s="573"/>
      <c r="S481" s="573"/>
      <c r="T481" s="57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754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755</v>
      </c>
      <c r="B482" s="63" t="s">
        <v>756</v>
      </c>
      <c r="C482" s="36">
        <v>4301020295</v>
      </c>
      <c r="D482" s="571">
        <v>4640242181363</v>
      </c>
      <c r="E482" s="571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120</v>
      </c>
      <c r="L482" s="37" t="s">
        <v>45</v>
      </c>
      <c r="M482" s="38" t="s">
        <v>116</v>
      </c>
      <c r="N482" s="38"/>
      <c r="O482" s="37">
        <v>50</v>
      </c>
      <c r="P482" s="589" t="s">
        <v>757</v>
      </c>
      <c r="Q482" s="573"/>
      <c r="R482" s="573"/>
      <c r="S482" s="573"/>
      <c r="T482" s="57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758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578"/>
      <c r="B483" s="578"/>
      <c r="C483" s="578"/>
      <c r="D483" s="578"/>
      <c r="E483" s="578"/>
      <c r="F483" s="578"/>
      <c r="G483" s="578"/>
      <c r="H483" s="578"/>
      <c r="I483" s="578"/>
      <c r="J483" s="578"/>
      <c r="K483" s="578"/>
      <c r="L483" s="578"/>
      <c r="M483" s="578"/>
      <c r="N483" s="578"/>
      <c r="O483" s="579"/>
      <c r="P483" s="575" t="s">
        <v>40</v>
      </c>
      <c r="Q483" s="576"/>
      <c r="R483" s="576"/>
      <c r="S483" s="576"/>
      <c r="T483" s="576"/>
      <c r="U483" s="576"/>
      <c r="V483" s="577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hidden="1" x14ac:dyDescent="0.2">
      <c r="A484" s="578"/>
      <c r="B484" s="578"/>
      <c r="C484" s="578"/>
      <c r="D484" s="578"/>
      <c r="E484" s="578"/>
      <c r="F484" s="578"/>
      <c r="G484" s="578"/>
      <c r="H484" s="578"/>
      <c r="I484" s="578"/>
      <c r="J484" s="578"/>
      <c r="K484" s="578"/>
      <c r="L484" s="578"/>
      <c r="M484" s="578"/>
      <c r="N484" s="578"/>
      <c r="O484" s="579"/>
      <c r="P484" s="575" t="s">
        <v>40</v>
      </c>
      <c r="Q484" s="576"/>
      <c r="R484" s="576"/>
      <c r="S484" s="576"/>
      <c r="T484" s="576"/>
      <c r="U484" s="576"/>
      <c r="V484" s="577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hidden="1" customHeight="1" x14ac:dyDescent="0.25">
      <c r="A485" s="570" t="s">
        <v>76</v>
      </c>
      <c r="B485" s="570"/>
      <c r="C485" s="570"/>
      <c r="D485" s="570"/>
      <c r="E485" s="570"/>
      <c r="F485" s="570"/>
      <c r="G485" s="570"/>
      <c r="H485" s="570"/>
      <c r="I485" s="570"/>
      <c r="J485" s="570"/>
      <c r="K485" s="570"/>
      <c r="L485" s="570"/>
      <c r="M485" s="570"/>
      <c r="N485" s="570"/>
      <c r="O485" s="570"/>
      <c r="P485" s="570"/>
      <c r="Q485" s="570"/>
      <c r="R485" s="570"/>
      <c r="S485" s="570"/>
      <c r="T485" s="570"/>
      <c r="U485" s="570"/>
      <c r="V485" s="570"/>
      <c r="W485" s="570"/>
      <c r="X485" s="570"/>
      <c r="Y485" s="570"/>
      <c r="Z485" s="570"/>
      <c r="AA485" s="66"/>
      <c r="AB485" s="66"/>
      <c r="AC485" s="80"/>
    </row>
    <row r="486" spans="1:68" ht="27" hidden="1" customHeight="1" x14ac:dyDescent="0.25">
      <c r="A486" s="63" t="s">
        <v>759</v>
      </c>
      <c r="B486" s="63" t="s">
        <v>760</v>
      </c>
      <c r="C486" s="36">
        <v>4301031280</v>
      </c>
      <c r="D486" s="571">
        <v>4640242180816</v>
      </c>
      <c r="E486" s="571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120</v>
      </c>
      <c r="L486" s="37" t="s">
        <v>45</v>
      </c>
      <c r="M486" s="38" t="s">
        <v>81</v>
      </c>
      <c r="N486" s="38"/>
      <c r="O486" s="37">
        <v>40</v>
      </c>
      <c r="P486" s="590" t="s">
        <v>761</v>
      </c>
      <c r="Q486" s="573"/>
      <c r="R486" s="573"/>
      <c r="S486" s="573"/>
      <c r="T486" s="57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762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763</v>
      </c>
      <c r="B487" s="63" t="s">
        <v>764</v>
      </c>
      <c r="C487" s="36">
        <v>4301031244</v>
      </c>
      <c r="D487" s="571">
        <v>4640242180595</v>
      </c>
      <c r="E487" s="571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120</v>
      </c>
      <c r="L487" s="37" t="s">
        <v>45</v>
      </c>
      <c r="M487" s="38" t="s">
        <v>81</v>
      </c>
      <c r="N487" s="38"/>
      <c r="O487" s="37">
        <v>40</v>
      </c>
      <c r="P487" s="591" t="s">
        <v>765</v>
      </c>
      <c r="Q487" s="573"/>
      <c r="R487" s="573"/>
      <c r="S487" s="573"/>
      <c r="T487" s="574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766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idden="1" x14ac:dyDescent="0.2">
      <c r="A488" s="578"/>
      <c r="B488" s="578"/>
      <c r="C488" s="578"/>
      <c r="D488" s="578"/>
      <c r="E488" s="578"/>
      <c r="F488" s="578"/>
      <c r="G488" s="578"/>
      <c r="H488" s="578"/>
      <c r="I488" s="578"/>
      <c r="J488" s="578"/>
      <c r="K488" s="578"/>
      <c r="L488" s="578"/>
      <c r="M488" s="578"/>
      <c r="N488" s="578"/>
      <c r="O488" s="579"/>
      <c r="P488" s="575" t="s">
        <v>40</v>
      </c>
      <c r="Q488" s="576"/>
      <c r="R488" s="576"/>
      <c r="S488" s="576"/>
      <c r="T488" s="576"/>
      <c r="U488" s="576"/>
      <c r="V488" s="577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hidden="1" x14ac:dyDescent="0.2">
      <c r="A489" s="578"/>
      <c r="B489" s="578"/>
      <c r="C489" s="578"/>
      <c r="D489" s="578"/>
      <c r="E489" s="578"/>
      <c r="F489" s="578"/>
      <c r="G489" s="578"/>
      <c r="H489" s="578"/>
      <c r="I489" s="578"/>
      <c r="J489" s="578"/>
      <c r="K489" s="578"/>
      <c r="L489" s="578"/>
      <c r="M489" s="578"/>
      <c r="N489" s="578"/>
      <c r="O489" s="579"/>
      <c r="P489" s="575" t="s">
        <v>40</v>
      </c>
      <c r="Q489" s="576"/>
      <c r="R489" s="576"/>
      <c r="S489" s="576"/>
      <c r="T489" s="576"/>
      <c r="U489" s="576"/>
      <c r="V489" s="577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hidden="1" customHeight="1" x14ac:dyDescent="0.25">
      <c r="A490" s="570" t="s">
        <v>83</v>
      </c>
      <c r="B490" s="570"/>
      <c r="C490" s="570"/>
      <c r="D490" s="570"/>
      <c r="E490" s="570"/>
      <c r="F490" s="570"/>
      <c r="G490" s="570"/>
      <c r="H490" s="570"/>
      <c r="I490" s="570"/>
      <c r="J490" s="570"/>
      <c r="K490" s="570"/>
      <c r="L490" s="570"/>
      <c r="M490" s="570"/>
      <c r="N490" s="570"/>
      <c r="O490" s="570"/>
      <c r="P490" s="570"/>
      <c r="Q490" s="570"/>
      <c r="R490" s="570"/>
      <c r="S490" s="570"/>
      <c r="T490" s="570"/>
      <c r="U490" s="570"/>
      <c r="V490" s="570"/>
      <c r="W490" s="570"/>
      <c r="X490" s="570"/>
      <c r="Y490" s="570"/>
      <c r="Z490" s="570"/>
      <c r="AA490" s="66"/>
      <c r="AB490" s="66"/>
      <c r="AC490" s="80"/>
    </row>
    <row r="491" spans="1:68" ht="27" hidden="1" customHeight="1" x14ac:dyDescent="0.25">
      <c r="A491" s="63" t="s">
        <v>767</v>
      </c>
      <c r="B491" s="63" t="s">
        <v>768</v>
      </c>
      <c r="C491" s="36">
        <v>4301052046</v>
      </c>
      <c r="D491" s="571">
        <v>4640242180533</v>
      </c>
      <c r="E491" s="571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117</v>
      </c>
      <c r="L491" s="37" t="s">
        <v>45</v>
      </c>
      <c r="M491" s="38" t="s">
        <v>103</v>
      </c>
      <c r="N491" s="38"/>
      <c r="O491" s="37">
        <v>45</v>
      </c>
      <c r="P491" s="587" t="s">
        <v>769</v>
      </c>
      <c r="Q491" s="573"/>
      <c r="R491" s="573"/>
      <c r="S491" s="573"/>
      <c r="T491" s="574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770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771</v>
      </c>
      <c r="B492" s="63" t="s">
        <v>772</v>
      </c>
      <c r="C492" s="36">
        <v>4301051920</v>
      </c>
      <c r="D492" s="571">
        <v>4640242181233</v>
      </c>
      <c r="E492" s="571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88</v>
      </c>
      <c r="L492" s="37" t="s">
        <v>45</v>
      </c>
      <c r="M492" s="38" t="s">
        <v>103</v>
      </c>
      <c r="N492" s="38"/>
      <c r="O492" s="37">
        <v>45</v>
      </c>
      <c r="P492" s="588" t="s">
        <v>773</v>
      </c>
      <c r="Q492" s="573"/>
      <c r="R492" s="573"/>
      <c r="S492" s="573"/>
      <c r="T492" s="574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770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578"/>
      <c r="B493" s="578"/>
      <c r="C493" s="578"/>
      <c r="D493" s="578"/>
      <c r="E493" s="578"/>
      <c r="F493" s="578"/>
      <c r="G493" s="578"/>
      <c r="H493" s="578"/>
      <c r="I493" s="578"/>
      <c r="J493" s="578"/>
      <c r="K493" s="578"/>
      <c r="L493" s="578"/>
      <c r="M493" s="578"/>
      <c r="N493" s="578"/>
      <c r="O493" s="579"/>
      <c r="P493" s="575" t="s">
        <v>40</v>
      </c>
      <c r="Q493" s="576"/>
      <c r="R493" s="576"/>
      <c r="S493" s="576"/>
      <c r="T493" s="576"/>
      <c r="U493" s="576"/>
      <c r="V493" s="577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hidden="1" x14ac:dyDescent="0.2">
      <c r="A494" s="578"/>
      <c r="B494" s="578"/>
      <c r="C494" s="578"/>
      <c r="D494" s="578"/>
      <c r="E494" s="578"/>
      <c r="F494" s="578"/>
      <c r="G494" s="578"/>
      <c r="H494" s="578"/>
      <c r="I494" s="578"/>
      <c r="J494" s="578"/>
      <c r="K494" s="578"/>
      <c r="L494" s="578"/>
      <c r="M494" s="578"/>
      <c r="N494" s="578"/>
      <c r="O494" s="579"/>
      <c r="P494" s="575" t="s">
        <v>40</v>
      </c>
      <c r="Q494" s="576"/>
      <c r="R494" s="576"/>
      <c r="S494" s="576"/>
      <c r="T494" s="576"/>
      <c r="U494" s="576"/>
      <c r="V494" s="577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570" t="s">
        <v>179</v>
      </c>
      <c r="B495" s="570"/>
      <c r="C495" s="570"/>
      <c r="D495" s="570"/>
      <c r="E495" s="570"/>
      <c r="F495" s="570"/>
      <c r="G495" s="570"/>
      <c r="H495" s="570"/>
      <c r="I495" s="570"/>
      <c r="J495" s="570"/>
      <c r="K495" s="570"/>
      <c r="L495" s="570"/>
      <c r="M495" s="570"/>
      <c r="N495" s="570"/>
      <c r="O495" s="570"/>
      <c r="P495" s="570"/>
      <c r="Q495" s="570"/>
      <c r="R495" s="570"/>
      <c r="S495" s="570"/>
      <c r="T495" s="570"/>
      <c r="U495" s="570"/>
      <c r="V495" s="570"/>
      <c r="W495" s="570"/>
      <c r="X495" s="570"/>
      <c r="Y495" s="570"/>
      <c r="Z495" s="570"/>
      <c r="AA495" s="66"/>
      <c r="AB495" s="66"/>
      <c r="AC495" s="80"/>
    </row>
    <row r="496" spans="1:68" ht="27" hidden="1" customHeight="1" x14ac:dyDescent="0.25">
      <c r="A496" s="63" t="s">
        <v>774</v>
      </c>
      <c r="B496" s="63" t="s">
        <v>775</v>
      </c>
      <c r="C496" s="36">
        <v>4301060491</v>
      </c>
      <c r="D496" s="571">
        <v>4640242180120</v>
      </c>
      <c r="E496" s="571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117</v>
      </c>
      <c r="L496" s="37" t="s">
        <v>45</v>
      </c>
      <c r="M496" s="38" t="s">
        <v>87</v>
      </c>
      <c r="N496" s="38"/>
      <c r="O496" s="37">
        <v>40</v>
      </c>
      <c r="P496" s="584" t="s">
        <v>776</v>
      </c>
      <c r="Q496" s="573"/>
      <c r="R496" s="573"/>
      <c r="S496" s="573"/>
      <c r="T496" s="574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777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778</v>
      </c>
      <c r="B497" s="63" t="s">
        <v>779</v>
      </c>
      <c r="C497" s="36">
        <v>4301060493</v>
      </c>
      <c r="D497" s="571">
        <v>4640242180137</v>
      </c>
      <c r="E497" s="571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117</v>
      </c>
      <c r="L497" s="37" t="s">
        <v>45</v>
      </c>
      <c r="M497" s="38" t="s">
        <v>87</v>
      </c>
      <c r="N497" s="38"/>
      <c r="O497" s="37">
        <v>40</v>
      </c>
      <c r="P497" s="585" t="s">
        <v>780</v>
      </c>
      <c r="Q497" s="573"/>
      <c r="R497" s="573"/>
      <c r="S497" s="573"/>
      <c r="T497" s="574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781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578"/>
      <c r="B498" s="578"/>
      <c r="C498" s="578"/>
      <c r="D498" s="578"/>
      <c r="E498" s="578"/>
      <c r="F498" s="578"/>
      <c r="G498" s="578"/>
      <c r="H498" s="578"/>
      <c r="I498" s="578"/>
      <c r="J498" s="578"/>
      <c r="K498" s="578"/>
      <c r="L498" s="578"/>
      <c r="M498" s="578"/>
      <c r="N498" s="578"/>
      <c r="O498" s="579"/>
      <c r="P498" s="575" t="s">
        <v>40</v>
      </c>
      <c r="Q498" s="576"/>
      <c r="R498" s="576"/>
      <c r="S498" s="576"/>
      <c r="T498" s="576"/>
      <c r="U498" s="576"/>
      <c r="V498" s="577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578"/>
      <c r="B499" s="578"/>
      <c r="C499" s="578"/>
      <c r="D499" s="578"/>
      <c r="E499" s="578"/>
      <c r="F499" s="578"/>
      <c r="G499" s="578"/>
      <c r="H499" s="578"/>
      <c r="I499" s="578"/>
      <c r="J499" s="578"/>
      <c r="K499" s="578"/>
      <c r="L499" s="578"/>
      <c r="M499" s="578"/>
      <c r="N499" s="578"/>
      <c r="O499" s="579"/>
      <c r="P499" s="575" t="s">
        <v>40</v>
      </c>
      <c r="Q499" s="576"/>
      <c r="R499" s="576"/>
      <c r="S499" s="576"/>
      <c r="T499" s="576"/>
      <c r="U499" s="576"/>
      <c r="V499" s="577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hidden="1" customHeight="1" x14ac:dyDescent="0.25">
      <c r="A500" s="586" t="s">
        <v>782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65"/>
      <c r="AB500" s="65"/>
      <c r="AC500" s="79"/>
    </row>
    <row r="501" spans="1:68" ht="14.25" hidden="1" customHeight="1" x14ac:dyDescent="0.25">
      <c r="A501" s="570" t="s">
        <v>144</v>
      </c>
      <c r="B501" s="570"/>
      <c r="C501" s="570"/>
      <c r="D501" s="570"/>
      <c r="E501" s="570"/>
      <c r="F501" s="570"/>
      <c r="G501" s="570"/>
      <c r="H501" s="570"/>
      <c r="I501" s="570"/>
      <c r="J501" s="570"/>
      <c r="K501" s="570"/>
      <c r="L501" s="570"/>
      <c r="M501" s="570"/>
      <c r="N501" s="570"/>
      <c r="O501" s="570"/>
      <c r="P501" s="570"/>
      <c r="Q501" s="570"/>
      <c r="R501" s="570"/>
      <c r="S501" s="570"/>
      <c r="T501" s="570"/>
      <c r="U501" s="570"/>
      <c r="V501" s="570"/>
      <c r="W501" s="570"/>
      <c r="X501" s="570"/>
      <c r="Y501" s="570"/>
      <c r="Z501" s="570"/>
      <c r="AA501" s="66"/>
      <c r="AB501" s="66"/>
      <c r="AC501" s="80"/>
    </row>
    <row r="502" spans="1:68" ht="27" hidden="1" customHeight="1" x14ac:dyDescent="0.25">
      <c r="A502" s="63" t="s">
        <v>783</v>
      </c>
      <c r="B502" s="63" t="s">
        <v>784</v>
      </c>
      <c r="C502" s="36">
        <v>4301020314</v>
      </c>
      <c r="D502" s="571">
        <v>4640242180090</v>
      </c>
      <c r="E502" s="571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117</v>
      </c>
      <c r="L502" s="37" t="s">
        <v>45</v>
      </c>
      <c r="M502" s="38" t="s">
        <v>116</v>
      </c>
      <c r="N502" s="38"/>
      <c r="O502" s="37">
        <v>50</v>
      </c>
      <c r="P502" s="572" t="s">
        <v>785</v>
      </c>
      <c r="Q502" s="573"/>
      <c r="R502" s="573"/>
      <c r="S502" s="573"/>
      <c r="T502" s="574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786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578"/>
      <c r="B503" s="578"/>
      <c r="C503" s="578"/>
      <c r="D503" s="578"/>
      <c r="E503" s="578"/>
      <c r="F503" s="578"/>
      <c r="G503" s="578"/>
      <c r="H503" s="578"/>
      <c r="I503" s="578"/>
      <c r="J503" s="578"/>
      <c r="K503" s="578"/>
      <c r="L503" s="578"/>
      <c r="M503" s="578"/>
      <c r="N503" s="578"/>
      <c r="O503" s="579"/>
      <c r="P503" s="575" t="s">
        <v>40</v>
      </c>
      <c r="Q503" s="576"/>
      <c r="R503" s="576"/>
      <c r="S503" s="576"/>
      <c r="T503" s="576"/>
      <c r="U503" s="576"/>
      <c r="V503" s="577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hidden="1" x14ac:dyDescent="0.2">
      <c r="A504" s="578"/>
      <c r="B504" s="578"/>
      <c r="C504" s="578"/>
      <c r="D504" s="578"/>
      <c r="E504" s="578"/>
      <c r="F504" s="578"/>
      <c r="G504" s="578"/>
      <c r="H504" s="578"/>
      <c r="I504" s="578"/>
      <c r="J504" s="578"/>
      <c r="K504" s="578"/>
      <c r="L504" s="578"/>
      <c r="M504" s="578"/>
      <c r="N504" s="578"/>
      <c r="O504" s="579"/>
      <c r="P504" s="575" t="s">
        <v>40</v>
      </c>
      <c r="Q504" s="576"/>
      <c r="R504" s="576"/>
      <c r="S504" s="576"/>
      <c r="T504" s="576"/>
      <c r="U504" s="576"/>
      <c r="V504" s="577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578"/>
      <c r="B505" s="578"/>
      <c r="C505" s="578"/>
      <c r="D505" s="578"/>
      <c r="E505" s="578"/>
      <c r="F505" s="578"/>
      <c r="G505" s="578"/>
      <c r="H505" s="578"/>
      <c r="I505" s="578"/>
      <c r="J505" s="578"/>
      <c r="K505" s="578"/>
      <c r="L505" s="578"/>
      <c r="M505" s="578"/>
      <c r="N505" s="578"/>
      <c r="O505" s="583"/>
      <c r="P505" s="580" t="s">
        <v>33</v>
      </c>
      <c r="Q505" s="581"/>
      <c r="R505" s="581"/>
      <c r="S505" s="581"/>
      <c r="T505" s="581"/>
      <c r="U505" s="581"/>
      <c r="V505" s="582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1392.96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1392.96</v>
      </c>
      <c r="Z505" s="42"/>
      <c r="AA505" s="67"/>
      <c r="AB505" s="67"/>
      <c r="AC505" s="67"/>
    </row>
    <row r="506" spans="1:68" x14ac:dyDescent="0.2">
      <c r="A506" s="578"/>
      <c r="B506" s="578"/>
      <c r="C506" s="578"/>
      <c r="D506" s="578"/>
      <c r="E506" s="578"/>
      <c r="F506" s="578"/>
      <c r="G506" s="578"/>
      <c r="H506" s="578"/>
      <c r="I506" s="578"/>
      <c r="J506" s="578"/>
      <c r="K506" s="578"/>
      <c r="L506" s="578"/>
      <c r="M506" s="578"/>
      <c r="N506" s="578"/>
      <c r="O506" s="583"/>
      <c r="P506" s="580" t="s">
        <v>34</v>
      </c>
      <c r="Q506" s="581"/>
      <c r="R506" s="581"/>
      <c r="S506" s="581"/>
      <c r="T506" s="581"/>
      <c r="U506" s="581"/>
      <c r="V506" s="582"/>
      <c r="W506" s="42" t="s">
        <v>0</v>
      </c>
      <c r="X506" s="43">
        <f>IFERROR(SUM(BM22:BM502),"0")</f>
        <v>1466.328</v>
      </c>
      <c r="Y506" s="43">
        <f>IFERROR(SUM(BN22:BN502),"0")</f>
        <v>1466.328</v>
      </c>
      <c r="Z506" s="42"/>
      <c r="AA506" s="67"/>
      <c r="AB506" s="67"/>
      <c r="AC506" s="67"/>
    </row>
    <row r="507" spans="1:68" x14ac:dyDescent="0.2">
      <c r="A507" s="578"/>
      <c r="B507" s="578"/>
      <c r="C507" s="578"/>
      <c r="D507" s="578"/>
      <c r="E507" s="578"/>
      <c r="F507" s="578"/>
      <c r="G507" s="578"/>
      <c r="H507" s="578"/>
      <c r="I507" s="578"/>
      <c r="J507" s="578"/>
      <c r="K507" s="578"/>
      <c r="L507" s="578"/>
      <c r="M507" s="578"/>
      <c r="N507" s="578"/>
      <c r="O507" s="583"/>
      <c r="P507" s="580" t="s">
        <v>35</v>
      </c>
      <c r="Q507" s="581"/>
      <c r="R507" s="581"/>
      <c r="S507" s="581"/>
      <c r="T507" s="581"/>
      <c r="U507" s="581"/>
      <c r="V507" s="582"/>
      <c r="W507" s="42" t="s">
        <v>20</v>
      </c>
      <c r="X507" s="44">
        <f>ROUNDUP(SUM(BO22:BO502),0)</f>
        <v>3</v>
      </c>
      <c r="Y507" s="44">
        <f>ROUNDUP(SUM(BP22:BP502),0)</f>
        <v>3</v>
      </c>
      <c r="Z507" s="42"/>
      <c r="AA507" s="67"/>
      <c r="AB507" s="67"/>
      <c r="AC507" s="67"/>
    </row>
    <row r="508" spans="1:68" x14ac:dyDescent="0.2">
      <c r="A508" s="578"/>
      <c r="B508" s="578"/>
      <c r="C508" s="578"/>
      <c r="D508" s="578"/>
      <c r="E508" s="578"/>
      <c r="F508" s="578"/>
      <c r="G508" s="578"/>
      <c r="H508" s="578"/>
      <c r="I508" s="578"/>
      <c r="J508" s="578"/>
      <c r="K508" s="578"/>
      <c r="L508" s="578"/>
      <c r="M508" s="578"/>
      <c r="N508" s="578"/>
      <c r="O508" s="583"/>
      <c r="P508" s="580" t="s">
        <v>36</v>
      </c>
      <c r="Q508" s="581"/>
      <c r="R508" s="581"/>
      <c r="S508" s="581"/>
      <c r="T508" s="581"/>
      <c r="U508" s="581"/>
      <c r="V508" s="582"/>
      <c r="W508" s="42" t="s">
        <v>0</v>
      </c>
      <c r="X508" s="43">
        <f>GrossWeightTotal+PalletQtyTotal*25</f>
        <v>1541.328</v>
      </c>
      <c r="Y508" s="43">
        <f>GrossWeightTotalR+PalletQtyTotalR*25</f>
        <v>1541.328</v>
      </c>
      <c r="Z508" s="42"/>
      <c r="AA508" s="67"/>
      <c r="AB508" s="67"/>
      <c r="AC508" s="67"/>
    </row>
    <row r="509" spans="1:68" x14ac:dyDescent="0.2">
      <c r="A509" s="578"/>
      <c r="B509" s="578"/>
      <c r="C509" s="578"/>
      <c r="D509" s="578"/>
      <c r="E509" s="578"/>
      <c r="F509" s="578"/>
      <c r="G509" s="578"/>
      <c r="H509" s="578"/>
      <c r="I509" s="578"/>
      <c r="J509" s="578"/>
      <c r="K509" s="578"/>
      <c r="L509" s="578"/>
      <c r="M509" s="578"/>
      <c r="N509" s="578"/>
      <c r="O509" s="583"/>
      <c r="P509" s="580" t="s">
        <v>37</v>
      </c>
      <c r="Q509" s="581"/>
      <c r="R509" s="581"/>
      <c r="S509" s="581"/>
      <c r="T509" s="581"/>
      <c r="U509" s="581"/>
      <c r="V509" s="582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172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172</v>
      </c>
      <c r="Z509" s="42"/>
      <c r="AA509" s="67"/>
      <c r="AB509" s="67"/>
      <c r="AC509" s="67"/>
    </row>
    <row r="510" spans="1:68" ht="14.25" hidden="1" x14ac:dyDescent="0.2">
      <c r="A510" s="578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578"/>
      <c r="O510" s="583"/>
      <c r="P510" s="580" t="s">
        <v>38</v>
      </c>
      <c r="Q510" s="581"/>
      <c r="R510" s="581"/>
      <c r="S510" s="581"/>
      <c r="T510" s="581"/>
      <c r="U510" s="581"/>
      <c r="V510" s="582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2.7572400000000004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75</v>
      </c>
      <c r="C512" s="566" t="s">
        <v>110</v>
      </c>
      <c r="D512" s="566" t="s">
        <v>110</v>
      </c>
      <c r="E512" s="566" t="s">
        <v>110</v>
      </c>
      <c r="F512" s="566" t="s">
        <v>110</v>
      </c>
      <c r="G512" s="566" t="s">
        <v>110</v>
      </c>
      <c r="H512" s="566" t="s">
        <v>110</v>
      </c>
      <c r="I512" s="566" t="s">
        <v>265</v>
      </c>
      <c r="J512" s="566" t="s">
        <v>265</v>
      </c>
      <c r="K512" s="566" t="s">
        <v>265</v>
      </c>
      <c r="L512" s="566" t="s">
        <v>265</v>
      </c>
      <c r="M512" s="566" t="s">
        <v>265</v>
      </c>
      <c r="N512" s="567"/>
      <c r="O512" s="566" t="s">
        <v>265</v>
      </c>
      <c r="P512" s="566" t="s">
        <v>265</v>
      </c>
      <c r="Q512" s="566" t="s">
        <v>265</v>
      </c>
      <c r="R512" s="566" t="s">
        <v>265</v>
      </c>
      <c r="S512" s="566" t="s">
        <v>265</v>
      </c>
      <c r="T512" s="566" t="s">
        <v>552</v>
      </c>
      <c r="U512" s="566" t="s">
        <v>552</v>
      </c>
      <c r="V512" s="566" t="s">
        <v>607</v>
      </c>
      <c r="W512" s="566" t="s">
        <v>607</v>
      </c>
      <c r="X512" s="566" t="s">
        <v>607</v>
      </c>
      <c r="Y512" s="566" t="s">
        <v>607</v>
      </c>
      <c r="Z512" s="85" t="s">
        <v>663</v>
      </c>
      <c r="AA512" s="566" t="s">
        <v>732</v>
      </c>
      <c r="AB512" s="566" t="s">
        <v>732</v>
      </c>
      <c r="AC512" s="60"/>
      <c r="AF512" s="1"/>
    </row>
    <row r="513" spans="1:32" ht="14.25" customHeight="1" thickTop="1" x14ac:dyDescent="0.2">
      <c r="A513" s="568" t="s">
        <v>10</v>
      </c>
      <c r="B513" s="566" t="s">
        <v>75</v>
      </c>
      <c r="C513" s="566" t="s">
        <v>111</v>
      </c>
      <c r="D513" s="566" t="s">
        <v>126</v>
      </c>
      <c r="E513" s="566" t="s">
        <v>186</v>
      </c>
      <c r="F513" s="566" t="s">
        <v>208</v>
      </c>
      <c r="G513" s="566" t="s">
        <v>241</v>
      </c>
      <c r="H513" s="566" t="s">
        <v>110</v>
      </c>
      <c r="I513" s="566" t="s">
        <v>266</v>
      </c>
      <c r="J513" s="566" t="s">
        <v>306</v>
      </c>
      <c r="K513" s="566" t="s">
        <v>367</v>
      </c>
      <c r="L513" s="566" t="s">
        <v>408</v>
      </c>
      <c r="M513" s="566" t="s">
        <v>424</v>
      </c>
      <c r="N513" s="1"/>
      <c r="O513" s="566" t="s">
        <v>438</v>
      </c>
      <c r="P513" s="566" t="s">
        <v>448</v>
      </c>
      <c r="Q513" s="566" t="s">
        <v>455</v>
      </c>
      <c r="R513" s="566" t="s">
        <v>460</v>
      </c>
      <c r="S513" s="566" t="s">
        <v>542</v>
      </c>
      <c r="T513" s="566" t="s">
        <v>553</v>
      </c>
      <c r="U513" s="566" t="s">
        <v>587</v>
      </c>
      <c r="V513" s="566" t="s">
        <v>608</v>
      </c>
      <c r="W513" s="566" t="s">
        <v>640</v>
      </c>
      <c r="X513" s="566" t="s">
        <v>655</v>
      </c>
      <c r="Y513" s="566" t="s">
        <v>659</v>
      </c>
      <c r="Z513" s="566" t="s">
        <v>663</v>
      </c>
      <c r="AA513" s="566" t="s">
        <v>732</v>
      </c>
      <c r="AB513" s="566" t="s">
        <v>782</v>
      </c>
      <c r="AC513" s="60"/>
      <c r="AF513" s="1"/>
    </row>
    <row r="514" spans="1:32" ht="13.5" thickBot="1" x14ac:dyDescent="0.25">
      <c r="A514" s="569"/>
      <c r="B514" s="566"/>
      <c r="C514" s="566"/>
      <c r="D514" s="566"/>
      <c r="E514" s="566"/>
      <c r="F514" s="566"/>
      <c r="G514" s="566"/>
      <c r="H514" s="566"/>
      <c r="I514" s="566"/>
      <c r="J514" s="566"/>
      <c r="K514" s="566"/>
      <c r="L514" s="566"/>
      <c r="M514" s="566"/>
      <c r="N514" s="1"/>
      <c r="O514" s="566"/>
      <c r="P514" s="566"/>
      <c r="Q514" s="566"/>
      <c r="R514" s="566"/>
      <c r="S514" s="566"/>
      <c r="T514" s="566"/>
      <c r="U514" s="566"/>
      <c r="V514" s="566"/>
      <c r="W514" s="566"/>
      <c r="X514" s="566"/>
      <c r="Y514" s="566"/>
      <c r="Z514" s="566"/>
      <c r="AA514" s="566"/>
      <c r="AB514" s="566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86.4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148.80000000000001</v>
      </c>
      <c r="E515" s="52">
        <f>IFERROR(Y89*1,"0")+IFERROR(Y90*1,"0")+IFERROR(Y91*1,"0")+IFERROR(Y95*1,"0")+IFERROR(Y96*1,"0")+IFERROR(Y97*1,"0")+IFERROR(Y98*1,"0")+IFERROR(Y99*1,"0")</f>
        <v>64.8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151.19999999999999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129.6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432</v>
      </c>
      <c r="U515" s="52">
        <f>IFERROR(Y369*1,"0")+IFERROR(Y370*1,"0")+IFERROR(Y371*1,"0")+IFERROR(Y375*1,"0")+IFERROR(Y379*1,"0")+IFERROR(Y380*1,"0")+IFERROR(Y384*1,"0")</f>
        <v>211.2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168.96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3hqSjAtnc6J8jrHUe9VGNCmFAmxjGbAAGw7E4eS/7PJ9OxSTJUina/x4QSlm5y37jTUMxfrMOCZn2prl/nWXKA==" saltValue="G/vUo3WmiLXwO9O3a6dPY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92,96"/>
        <filter val="1 466,33"/>
        <filter val="1 541,33"/>
        <filter val="120,00"/>
        <filter val="126,72"/>
        <filter val="129,60"/>
        <filter val="144,00"/>
        <filter val="16,00"/>
        <filter val="172,00"/>
        <filter val="211,20"/>
        <filter val="24,00"/>
        <filter val="240,00"/>
        <filter val="3"/>
        <filter val="42,24"/>
        <filter val="44,00"/>
        <filter val="62,40"/>
        <filter val="64,80"/>
        <filter val="67,20"/>
        <filter val="72,00"/>
        <filter val="8,00"/>
        <filter val="84,48"/>
        <filter val="86,40"/>
      </filters>
    </filterColumn>
    <filterColumn colId="29" showButton="0"/>
    <filterColumn colId="30" showButton="0"/>
  </autoFilter>
  <dataConsolidate/>
  <mergeCells count="90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787</v>
      </c>
      <c r="H1" s="9"/>
    </row>
    <row r="3" spans="2:8" x14ac:dyDescent="0.2">
      <c r="B3" s="53" t="s">
        <v>788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790</v>
      </c>
      <c r="C6" s="53" t="s">
        <v>791</v>
      </c>
      <c r="D6" s="53" t="s">
        <v>792</v>
      </c>
      <c r="E6" s="53" t="s">
        <v>45</v>
      </c>
    </row>
    <row r="7" spans="2:8" x14ac:dyDescent="0.2">
      <c r="B7" s="53" t="s">
        <v>793</v>
      </c>
      <c r="C7" s="53" t="s">
        <v>794</v>
      </c>
      <c r="D7" s="53" t="s">
        <v>795</v>
      </c>
      <c r="E7" s="53" t="s">
        <v>45</v>
      </c>
    </row>
    <row r="8" spans="2:8" x14ac:dyDescent="0.2">
      <c r="B8" s="53" t="s">
        <v>796</v>
      </c>
      <c r="C8" s="53" t="s">
        <v>797</v>
      </c>
      <c r="D8" s="53" t="s">
        <v>798</v>
      </c>
      <c r="E8" s="53" t="s">
        <v>45</v>
      </c>
    </row>
    <row r="9" spans="2:8" x14ac:dyDescent="0.2">
      <c r="B9" s="53" t="s">
        <v>799</v>
      </c>
      <c r="C9" s="53" t="s">
        <v>800</v>
      </c>
      <c r="D9" s="53" t="s">
        <v>801</v>
      </c>
      <c r="E9" s="53" t="s">
        <v>45</v>
      </c>
    </row>
    <row r="11" spans="2:8" x14ac:dyDescent="0.2">
      <c r="B11" s="53" t="s">
        <v>802</v>
      </c>
      <c r="C11" s="53" t="s">
        <v>791</v>
      </c>
      <c r="D11" s="53" t="s">
        <v>45</v>
      </c>
      <c r="E11" s="53" t="s">
        <v>45</v>
      </c>
    </row>
    <row r="13" spans="2:8" x14ac:dyDescent="0.2">
      <c r="B13" s="53" t="s">
        <v>803</v>
      </c>
      <c r="C13" s="53" t="s">
        <v>794</v>
      </c>
      <c r="D13" s="53" t="s">
        <v>45</v>
      </c>
      <c r="E13" s="53" t="s">
        <v>45</v>
      </c>
    </row>
    <row r="15" spans="2:8" x14ac:dyDescent="0.2">
      <c r="B15" s="53" t="s">
        <v>804</v>
      </c>
      <c r="C15" s="53" t="s">
        <v>797</v>
      </c>
      <c r="D15" s="53" t="s">
        <v>45</v>
      </c>
      <c r="E15" s="53" t="s">
        <v>45</v>
      </c>
    </row>
    <row r="17" spans="2:5" x14ac:dyDescent="0.2">
      <c r="B17" s="53" t="s">
        <v>805</v>
      </c>
      <c r="C17" s="53" t="s">
        <v>800</v>
      </c>
      <c r="D17" s="53" t="s">
        <v>45</v>
      </c>
      <c r="E17" s="53" t="s">
        <v>45</v>
      </c>
    </row>
    <row r="19" spans="2:5" x14ac:dyDescent="0.2">
      <c r="B19" s="53" t="s">
        <v>806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807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808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809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810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811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812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813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814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815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816</v>
      </c>
      <c r="C29" s="53" t="s">
        <v>45</v>
      </c>
      <c r="D29" s="53" t="s">
        <v>45</v>
      </c>
      <c r="E29" s="53" t="s">
        <v>45</v>
      </c>
    </row>
  </sheetData>
  <sheetProtection algorithmName="SHA-512" hashValue="5QjTnrsfWx+kzJNUe/bd9qOYg9Kppic4+eYQMjdMNbRf73teh0/q95eEhkcMyCm6P6GYNnRO377O0QzoP6g+rg==" saltValue="dL3ntSNTViJePQXhSnRDU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bb0b2827-4eb3-461f-8866-28597c48f473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2025-08-15T09:31:24Z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