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B9BDDE0D-8335-46B3-B172-3B93FEB7A5F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5" i="1"/>
  <c r="AI46" i="1"/>
  <c r="AI47" i="1"/>
  <c r="AI48" i="1"/>
  <c r="AI49" i="1"/>
  <c r="AI6" i="1"/>
  <c r="S4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 l="1"/>
  <c r="R35" i="1"/>
  <c r="R33" i="1"/>
  <c r="R30" i="1"/>
  <c r="R28" i="1"/>
  <c r="R27" i="1"/>
  <c r="R24" i="1"/>
  <c r="R22" i="1"/>
  <c r="R19" i="1"/>
  <c r="R18" i="1"/>
  <c r="R15" i="1"/>
  <c r="R14" i="1"/>
  <c r="R8" i="1"/>
  <c r="R7" i="1"/>
  <c r="R45" i="1"/>
  <c r="V46" i="1"/>
  <c r="R47" i="1"/>
  <c r="R48" i="1"/>
  <c r="R49" i="1"/>
  <c r="R10" i="1"/>
  <c r="R11" i="1"/>
  <c r="R12" i="1"/>
  <c r="R13" i="1"/>
  <c r="R16" i="1"/>
  <c r="R17" i="1"/>
  <c r="R20" i="1"/>
  <c r="R21" i="1"/>
  <c r="R23" i="1"/>
  <c r="R25" i="1"/>
  <c r="R26" i="1"/>
  <c r="R29" i="1"/>
  <c r="R31" i="1"/>
  <c r="R34" i="1"/>
  <c r="R36" i="1"/>
  <c r="R38" i="1"/>
  <c r="R40" i="1"/>
  <c r="R42" i="1"/>
  <c r="R43" i="1"/>
  <c r="R6" i="1"/>
  <c r="V48" i="1"/>
  <c r="V49" i="1" l="1"/>
  <c r="V47" i="1"/>
  <c r="V45" i="1"/>
  <c r="P49" i="1"/>
  <c r="P6" i="1"/>
  <c r="V6" i="1" s="1"/>
  <c r="P7" i="1"/>
  <c r="Q7" i="1" s="1"/>
  <c r="P8" i="1"/>
  <c r="V8" i="1" s="1"/>
  <c r="P45" i="1"/>
  <c r="P46" i="1"/>
  <c r="P47" i="1"/>
  <c r="P9" i="1"/>
  <c r="Q9" i="1" s="1"/>
  <c r="R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Q15" i="1" s="1"/>
  <c r="P16" i="1"/>
  <c r="V16" i="1" s="1"/>
  <c r="P17" i="1"/>
  <c r="V17" i="1" s="1"/>
  <c r="P18" i="1"/>
  <c r="P19" i="1"/>
  <c r="W19" i="1" s="1"/>
  <c r="P20" i="1"/>
  <c r="V20" i="1" s="1"/>
  <c r="P21" i="1"/>
  <c r="V21" i="1" s="1"/>
  <c r="P22" i="1"/>
  <c r="P23" i="1"/>
  <c r="V23" i="1" s="1"/>
  <c r="P24" i="1"/>
  <c r="P25" i="1"/>
  <c r="V25" i="1" s="1"/>
  <c r="P26" i="1"/>
  <c r="V26" i="1" s="1"/>
  <c r="P27" i="1"/>
  <c r="P28" i="1"/>
  <c r="V28" i="1" s="1"/>
  <c r="P29" i="1"/>
  <c r="V29" i="1" s="1"/>
  <c r="P30" i="1"/>
  <c r="P31" i="1"/>
  <c r="V31" i="1" s="1"/>
  <c r="P32" i="1"/>
  <c r="Q32" i="1" s="1"/>
  <c r="R32" i="1" s="1"/>
  <c r="P33" i="1"/>
  <c r="P34" i="1"/>
  <c r="V34" i="1" s="1"/>
  <c r="P35" i="1"/>
  <c r="P36" i="1"/>
  <c r="V36" i="1" s="1"/>
  <c r="P37" i="1"/>
  <c r="P38" i="1"/>
  <c r="V38" i="1" s="1"/>
  <c r="P39" i="1"/>
  <c r="W39" i="1" s="1"/>
  <c r="P40" i="1"/>
  <c r="V40" i="1" s="1"/>
  <c r="P41" i="1"/>
  <c r="P42" i="1"/>
  <c r="V42" i="1" s="1"/>
  <c r="P43" i="1"/>
  <c r="V43" i="1" s="1"/>
  <c r="P48" i="1"/>
  <c r="W48" i="1" s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47" i="1"/>
  <c r="L46" i="1"/>
  <c r="L45" i="1"/>
  <c r="L8" i="1"/>
  <c r="L7" i="1"/>
  <c r="L6" i="1"/>
  <c r="L49" i="1"/>
  <c r="L48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Q19" i="1" l="1"/>
  <c r="Q5" i="1" s="1"/>
  <c r="V15" i="1"/>
  <c r="V32" i="1"/>
  <c r="W30" i="1"/>
  <c r="V30" i="1"/>
  <c r="V7" i="1"/>
  <c r="V19" i="1"/>
  <c r="Q41" i="1"/>
  <c r="R41" i="1" s="1"/>
  <c r="V9" i="1"/>
  <c r="Q37" i="1"/>
  <c r="R37" i="1" s="1"/>
  <c r="Q46" i="1"/>
  <c r="Q22" i="1"/>
  <c r="Q18" i="1"/>
  <c r="Q27" i="1"/>
  <c r="Q35" i="1"/>
  <c r="Q39" i="1"/>
  <c r="R39" i="1" s="1"/>
  <c r="Q24" i="1"/>
  <c r="Q33" i="1"/>
  <c r="W37" i="1"/>
  <c r="W40" i="1"/>
  <c r="W23" i="1"/>
  <c r="W21" i="1"/>
  <c r="W20" i="1"/>
  <c r="W17" i="1"/>
  <c r="W11" i="1"/>
  <c r="W36" i="1"/>
  <c r="W31" i="1"/>
  <c r="W43" i="1"/>
  <c r="W41" i="1"/>
  <c r="W18" i="1"/>
  <c r="W16" i="1"/>
  <c r="W38" i="1"/>
  <c r="W10" i="1"/>
  <c r="W29" i="1"/>
  <c r="W9" i="1"/>
  <c r="W28" i="1"/>
  <c r="W47" i="1"/>
  <c r="W27" i="1"/>
  <c r="W46" i="1"/>
  <c r="W26" i="1"/>
  <c r="W45" i="1"/>
  <c r="W35" i="1"/>
  <c r="W25" i="1"/>
  <c r="W15" i="1"/>
  <c r="W8" i="1"/>
  <c r="P5" i="1"/>
  <c r="W34" i="1"/>
  <c r="W24" i="1"/>
  <c r="W14" i="1"/>
  <c r="W7" i="1"/>
  <c r="W33" i="1"/>
  <c r="W13" i="1"/>
  <c r="W6" i="1"/>
  <c r="W42" i="1"/>
  <c r="W32" i="1"/>
  <c r="W22" i="1"/>
  <c r="W12" i="1"/>
  <c r="W49" i="1"/>
  <c r="L5" i="1"/>
  <c r="V24" i="1" l="1"/>
  <c r="V35" i="1"/>
  <c r="V18" i="1"/>
  <c r="R5" i="1"/>
  <c r="V33" i="1"/>
  <c r="V39" i="1"/>
  <c r="V27" i="1"/>
  <c r="V22" i="1"/>
  <c r="V37" i="1"/>
  <c r="V41" i="1"/>
  <c r="AI5" i="1" l="1"/>
</calcChain>
</file>

<file path=xl/sharedStrings.xml><?xml version="1.0" encoding="utf-8"?>
<sst xmlns="http://schemas.openxmlformats.org/spreadsheetml/2006/main" count="210" uniqueCount="107">
  <si>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</si>
  <si>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</si>
  <si>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</si>
  <si>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</si>
  <si>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</si>
  <si>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</si>
  <si>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</si>
  <si>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</si>
  <si>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</si>
  <si>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</si>
  <si>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</si>
  <si>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</si>
  <si>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</si>
  <si>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</si>
  <si>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</si>
  <si>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</si>
  <si>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</si>
  <si>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</si>
  <si>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</si>
  <si>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</si>
  <si>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</si>
  <si>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</si>
  <si>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</si>
  <si>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</si>
  <si>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</si>
  <si>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</si>
  <si>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</si>
  <si>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</si>
  <si>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</si>
  <si>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</si>
  <si>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</si>
  <si>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</si>
  <si>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</si>
  <si>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</si>
  <si>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</si>
  <si>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</si>
  <si>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</si>
  <si>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</si>
  <si>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</si>
  <si>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</si>
  <si>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</si>
  <si>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</si>
  <si>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</si>
  <si>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</si>
  <si>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</si>
  <si>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</si>
  <si>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</si>
  <si>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</si>
  <si>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</si>
  <si>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</si>
  <si>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</si>
  <si>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</si>
  <si>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</si>
  <si>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</si>
  <si>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</si>
  <si>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</si>
  <si>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</si>
  <si>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</si>
  <si>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</si>
  <si>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</si>
  <si>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</si>
  <si>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</si>
  <si>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</si>
  <si>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</si>
  <si>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</si>
  <si>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</si>
  <si>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</si>
  <si>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</si>
  <si>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</si>
  <si>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</si>
  <si>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</si>
  <si>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</si>
  <si>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</si>
  <si>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</si>
  <si>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</si>
  <si>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</si>
  <si>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</si>
  <si>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</si>
  <si>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</si>
  <si>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</si>
  <si>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</si>
  <si>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</si>
  <si>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</si>
  <si>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</si>
  <si>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</si>
  <si>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</si>
  <si>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</si>
  <si>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</si>
  <si>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</si>
  <si>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</si>
  <si>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</si>
  <si>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</si>
  <si>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</si>
  <si>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</si>
  <si>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</si>
  <si>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</si>
  <si>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</si>
  <si>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</si>
  <si>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</si>
  <si>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</si>
  <si>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</si>
  <si>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</si>
  <si>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22,09,25 завод не отгрузит / 15,09,25 завод не отгрузит / 08,09,25 завод не отгрузит /  01,09,25 завод не отгрузит / 18,08,25 завод не отгрузил</t>
  </si>
  <si>
    <t>ОП</t>
  </si>
  <si>
    <t>итого</t>
  </si>
  <si>
    <t>заказ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</si>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</sst>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5" fillId="8" borderId="1" xfId="1" applyNumberFormat="1" applyFont="1" applyFill="1"/>
    <xf numFmtId="164" fontId="5" fillId="9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9" width="7" style="30" customWidth="1"/>
    <col min="20" max="20" width="7" customWidth="1"/>
    <col min="21" max="21" width="21" customWidth="1"/>
    <col min="22" max="23" width="5" customWidth="1"/>
    <col min="24" max="33" width="6" customWidth="1"/>
    <col min="34" max="34" width="40.8554687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104</v>
      </c>
      <c r="S3" s="3" t="s">
        <v>105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 t="s">
        <v>106</v>
      </c>
      <c r="T4" s="1"/>
      <c r="U4" s="1"/>
      <c r="V4" s="1"/>
      <c r="W4" s="1"/>
      <c r="X4" s="1" t="s">
        <v>24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1296.8389999999997</v>
      </c>
      <c r="F5" s="4">
        <f>SUM(F6:F495)</f>
        <v>2795.5529999999999</v>
      </c>
      <c r="G5" s="8"/>
      <c r="H5" s="1"/>
      <c r="I5" s="1"/>
      <c r="J5" s="1"/>
      <c r="K5" s="4">
        <f t="shared" ref="K5:T5" si="0">SUM(K6:K495)</f>
        <v>1428.9</v>
      </c>
      <c r="L5" s="4">
        <f t="shared" si="0"/>
        <v>-132.06099999999998</v>
      </c>
      <c r="M5" s="4">
        <f t="shared" si="0"/>
        <v>0</v>
      </c>
      <c r="N5" s="4">
        <f t="shared" si="0"/>
        <v>0</v>
      </c>
      <c r="O5" s="4">
        <f t="shared" si="0"/>
        <v>1302</v>
      </c>
      <c r="P5" s="4">
        <f t="shared" si="0"/>
        <v>259.36779999999993</v>
      </c>
      <c r="Q5" s="4">
        <f t="shared" si="0"/>
        <v>1410.8018</v>
      </c>
      <c r="R5" s="4">
        <f t="shared" si="0"/>
        <v>1721.4469999999999</v>
      </c>
      <c r="S5" s="4">
        <f t="shared" si="0"/>
        <v>1718</v>
      </c>
      <c r="T5" s="4">
        <f t="shared" si="0"/>
        <v>974</v>
      </c>
      <c r="U5" s="1"/>
      <c r="V5" s="1"/>
      <c r="W5" s="1"/>
      <c r="X5" s="4">
        <f t="shared" ref="X5:AG5" si="1">SUM(X6:X495)</f>
        <v>217.15440000000001</v>
      </c>
      <c r="Y5" s="4">
        <f t="shared" si="1"/>
        <v>217.75440000000003</v>
      </c>
      <c r="Z5" s="4">
        <f t="shared" si="1"/>
        <v>230.51060000000001</v>
      </c>
      <c r="AA5" s="4">
        <f t="shared" si="1"/>
        <v>124.616</v>
      </c>
      <c r="AB5" s="4">
        <f t="shared" si="1"/>
        <v>103.99599999999998</v>
      </c>
      <c r="AC5" s="4">
        <f t="shared" si="1"/>
        <v>219.3082</v>
      </c>
      <c r="AD5" s="4">
        <f t="shared" si="1"/>
        <v>194.03219999999996</v>
      </c>
      <c r="AE5" s="4">
        <f t="shared" si="1"/>
        <v>124.94820000000001</v>
      </c>
      <c r="AF5" s="4">
        <f t="shared" si="1"/>
        <v>207.39299999999997</v>
      </c>
      <c r="AG5" s="4">
        <f t="shared" si="1"/>
        <v>190.62020000000001</v>
      </c>
      <c r="AH5" s="1"/>
      <c r="AI5" s="4">
        <f>SUM(AI6:AI495)</f>
        <v>563.48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8" t="s">
        <v>39</v>
      </c>
      <c r="B6" s="18" t="s">
        <v>40</v>
      </c>
      <c r="C6" s="18">
        <v>72.701999999999998</v>
      </c>
      <c r="D6" s="18"/>
      <c r="E6" s="18">
        <v>3.5219999999999998</v>
      </c>
      <c r="F6" s="18"/>
      <c r="G6" s="19">
        <v>0</v>
      </c>
      <c r="H6" s="18" t="e">
        <v>#N/A</v>
      </c>
      <c r="I6" s="18" t="s">
        <v>41</v>
      </c>
      <c r="J6" s="18"/>
      <c r="K6" s="18">
        <v>3.5</v>
      </c>
      <c r="L6" s="18">
        <f t="shared" ref="L6:L43" si="2">E6-K6</f>
        <v>2.1999999999999797E-2</v>
      </c>
      <c r="M6" s="18"/>
      <c r="N6" s="18"/>
      <c r="O6" s="18">
        <v>0</v>
      </c>
      <c r="P6" s="18">
        <f t="shared" ref="P6:P43" si="3">E6/5</f>
        <v>0.70439999999999992</v>
      </c>
      <c r="Q6" s="20"/>
      <c r="R6" s="7">
        <f>Q6</f>
        <v>0</v>
      </c>
      <c r="S6" s="7">
        <f>IFERROR(VLOOKUP(A6,заказ!A:B,2,0),0)</f>
        <v>0</v>
      </c>
      <c r="T6" s="20"/>
      <c r="U6" s="18"/>
      <c r="V6" s="1">
        <f>(F6+O6+R6)/P6</f>
        <v>0</v>
      </c>
      <c r="W6" s="18">
        <f t="shared" ref="W6:W43" si="4">(F6+O6)/P6</f>
        <v>0</v>
      </c>
      <c r="X6" s="18">
        <v>1.3515999999999999</v>
      </c>
      <c r="Y6" s="18">
        <v>0</v>
      </c>
      <c r="Z6" s="18">
        <v>0.65080000000000005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0.68320000000000003</v>
      </c>
      <c r="AG6" s="18">
        <v>0</v>
      </c>
      <c r="AH6" s="18" t="s">
        <v>42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43</v>
      </c>
      <c r="B7" s="1" t="s">
        <v>36</v>
      </c>
      <c r="C7" s="1">
        <v>26</v>
      </c>
      <c r="D7" s="1">
        <v>114</v>
      </c>
      <c r="E7" s="1">
        <v>31</v>
      </c>
      <c r="F7" s="1">
        <v>109</v>
      </c>
      <c r="G7" s="8">
        <v>0.18</v>
      </c>
      <c r="H7" s="1">
        <v>270</v>
      </c>
      <c r="I7" s="1">
        <v>9988438</v>
      </c>
      <c r="J7" s="1"/>
      <c r="K7" s="1">
        <v>35</v>
      </c>
      <c r="L7" s="1">
        <f t="shared" si="2"/>
        <v>-4</v>
      </c>
      <c r="M7" s="1"/>
      <c r="N7" s="1"/>
      <c r="O7" s="1">
        <v>0</v>
      </c>
      <c r="P7" s="1">
        <f t="shared" si="3"/>
        <v>6.2</v>
      </c>
      <c r="Q7" s="7">
        <f>20*P7-O7-F7</f>
        <v>15</v>
      </c>
      <c r="R7" s="7">
        <f>T7</f>
        <v>45</v>
      </c>
      <c r="S7" s="7">
        <f>IFERROR(VLOOKUP(A7,заказ!A:B,2,0),0)</f>
        <v>48</v>
      </c>
      <c r="T7" s="7">
        <v>45</v>
      </c>
      <c r="U7" s="1" t="s">
        <v>103</v>
      </c>
      <c r="V7" s="1">
        <f>(F7+O7+R7)/P7</f>
        <v>24.838709677419356</v>
      </c>
      <c r="W7" s="1">
        <f t="shared" si="4"/>
        <v>17.580645161290324</v>
      </c>
      <c r="X7" s="1">
        <v>6.8</v>
      </c>
      <c r="Y7" s="1">
        <v>8.6</v>
      </c>
      <c r="Z7" s="1">
        <v>4.8</v>
      </c>
      <c r="AA7" s="1">
        <v>0.8</v>
      </c>
      <c r="AB7" s="1">
        <v>0</v>
      </c>
      <c r="AC7" s="1">
        <v>6</v>
      </c>
      <c r="AD7" s="1">
        <v>3.4</v>
      </c>
      <c r="AE7" s="1">
        <v>4.2</v>
      </c>
      <c r="AF7" s="1">
        <v>5.4</v>
      </c>
      <c r="AG7" s="1">
        <v>3.2</v>
      </c>
      <c r="AH7" s="1"/>
      <c r="AI7" s="1">
        <f t="shared" ref="AI7:AI49" si="5">G7*S7</f>
        <v>8.64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44</v>
      </c>
      <c r="B8" s="1" t="s">
        <v>36</v>
      </c>
      <c r="C8" s="1">
        <v>16</v>
      </c>
      <c r="D8" s="1">
        <v>134</v>
      </c>
      <c r="E8" s="1">
        <v>18</v>
      </c>
      <c r="F8" s="1">
        <v>126</v>
      </c>
      <c r="G8" s="8">
        <v>0.18</v>
      </c>
      <c r="H8" s="1">
        <v>270</v>
      </c>
      <c r="I8" s="1">
        <v>9988445</v>
      </c>
      <c r="J8" s="1"/>
      <c r="K8" s="1">
        <v>29</v>
      </c>
      <c r="L8" s="1">
        <f t="shared" si="2"/>
        <v>-11</v>
      </c>
      <c r="M8" s="1"/>
      <c r="N8" s="1"/>
      <c r="O8" s="1">
        <v>0</v>
      </c>
      <c r="P8" s="1">
        <f t="shared" si="3"/>
        <v>3.6</v>
      </c>
      <c r="Q8" s="7"/>
      <c r="R8" s="7">
        <f>T8</f>
        <v>30</v>
      </c>
      <c r="S8" s="7">
        <f>IFERROR(VLOOKUP(A8,заказ!A:B,2,0),0)</f>
        <v>32</v>
      </c>
      <c r="T8" s="7">
        <v>30</v>
      </c>
      <c r="U8" s="1" t="s">
        <v>103</v>
      </c>
      <c r="V8" s="1">
        <f t="shared" ref="V8:V49" si="6">(F8+O8+R8)/P8</f>
        <v>43.333333333333336</v>
      </c>
      <c r="W8" s="1">
        <f t="shared" si="4"/>
        <v>35</v>
      </c>
      <c r="X8" s="1">
        <v>5</v>
      </c>
      <c r="Y8" s="1">
        <v>8.6</v>
      </c>
      <c r="Z8" s="1">
        <v>4</v>
      </c>
      <c r="AA8" s="1">
        <v>1.4</v>
      </c>
      <c r="AB8" s="1">
        <v>2.4</v>
      </c>
      <c r="AC8" s="1">
        <v>6.6</v>
      </c>
      <c r="AD8" s="1">
        <v>3.2</v>
      </c>
      <c r="AE8" s="1">
        <v>4</v>
      </c>
      <c r="AF8" s="1">
        <v>5.8</v>
      </c>
      <c r="AG8" s="1">
        <v>2.6</v>
      </c>
      <c r="AH8" s="1"/>
      <c r="AI8" s="1">
        <f t="shared" si="5"/>
        <v>5.76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49</v>
      </c>
      <c r="B9" s="1" t="s">
        <v>36</v>
      </c>
      <c r="C9" s="1">
        <v>47</v>
      </c>
      <c r="D9" s="1">
        <v>18</v>
      </c>
      <c r="E9" s="1">
        <v>18</v>
      </c>
      <c r="F9" s="1">
        <v>45</v>
      </c>
      <c r="G9" s="8">
        <v>0.4</v>
      </c>
      <c r="H9" s="1">
        <v>270</v>
      </c>
      <c r="I9" s="1">
        <v>9988452</v>
      </c>
      <c r="J9" s="1"/>
      <c r="K9" s="1">
        <v>18</v>
      </c>
      <c r="L9" s="1">
        <f t="shared" si="2"/>
        <v>0</v>
      </c>
      <c r="M9" s="1"/>
      <c r="N9" s="1"/>
      <c r="O9" s="1">
        <v>0</v>
      </c>
      <c r="P9" s="1">
        <f t="shared" si="3"/>
        <v>3.6</v>
      </c>
      <c r="Q9" s="7">
        <f t="shared" ref="Q9:Q19" si="7">20*P9-O9-F9</f>
        <v>27</v>
      </c>
      <c r="R9" s="7">
        <f t="shared" ref="R9:R49" si="8">Q9</f>
        <v>27</v>
      </c>
      <c r="S9" s="7">
        <f>IFERROR(VLOOKUP(A9,заказ!A:B,2,0),0)</f>
        <v>24</v>
      </c>
      <c r="T9" s="7"/>
      <c r="U9" s="1"/>
      <c r="V9" s="1">
        <f t="shared" si="6"/>
        <v>20</v>
      </c>
      <c r="W9" s="1">
        <f t="shared" si="4"/>
        <v>12.5</v>
      </c>
      <c r="X9" s="1">
        <v>0.8</v>
      </c>
      <c r="Y9" s="1">
        <v>3.4</v>
      </c>
      <c r="Z9" s="1">
        <v>3.4</v>
      </c>
      <c r="AA9" s="1">
        <v>2</v>
      </c>
      <c r="AB9" s="1">
        <v>1.4</v>
      </c>
      <c r="AC9" s="1">
        <v>2.6</v>
      </c>
      <c r="AD9" s="1">
        <v>2.8</v>
      </c>
      <c r="AE9" s="1">
        <v>1.6</v>
      </c>
      <c r="AF9" s="1">
        <v>2.8</v>
      </c>
      <c r="AG9" s="1">
        <v>0.8</v>
      </c>
      <c r="AH9" s="1"/>
      <c r="AI9" s="1">
        <f t="shared" si="5"/>
        <v>9.6000000000000014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50</v>
      </c>
      <c r="B10" s="1" t="s">
        <v>36</v>
      </c>
      <c r="C10" s="1">
        <v>1</v>
      </c>
      <c r="D10" s="1">
        <v>84</v>
      </c>
      <c r="E10" s="1">
        <v>1</v>
      </c>
      <c r="F10" s="1">
        <v>84</v>
      </c>
      <c r="G10" s="8">
        <v>0.4</v>
      </c>
      <c r="H10" s="1">
        <v>270</v>
      </c>
      <c r="I10" s="1">
        <v>9988476</v>
      </c>
      <c r="J10" s="1"/>
      <c r="K10" s="1">
        <v>2</v>
      </c>
      <c r="L10" s="1">
        <f t="shared" si="2"/>
        <v>-1</v>
      </c>
      <c r="M10" s="1"/>
      <c r="N10" s="1"/>
      <c r="O10" s="1">
        <v>0</v>
      </c>
      <c r="P10" s="1">
        <f t="shared" si="3"/>
        <v>0.2</v>
      </c>
      <c r="Q10" s="7"/>
      <c r="R10" s="7">
        <f t="shared" si="8"/>
        <v>0</v>
      </c>
      <c r="S10" s="7">
        <f>IFERROR(VLOOKUP(A10,заказ!A:B,2,0),0)</f>
        <v>0</v>
      </c>
      <c r="T10" s="7"/>
      <c r="U10" s="1"/>
      <c r="V10" s="1">
        <f t="shared" si="6"/>
        <v>420</v>
      </c>
      <c r="W10" s="1">
        <f t="shared" si="4"/>
        <v>420</v>
      </c>
      <c r="X10" s="1">
        <v>1.2</v>
      </c>
      <c r="Y10" s="1">
        <v>4.8</v>
      </c>
      <c r="Z10" s="1">
        <v>0.4</v>
      </c>
      <c r="AA10" s="1">
        <v>0.2</v>
      </c>
      <c r="AB10" s="1">
        <v>0</v>
      </c>
      <c r="AC10" s="1">
        <v>1</v>
      </c>
      <c r="AD10" s="1">
        <v>2</v>
      </c>
      <c r="AE10" s="1">
        <v>0</v>
      </c>
      <c r="AF10" s="1">
        <v>0</v>
      </c>
      <c r="AG10" s="1">
        <v>2</v>
      </c>
      <c r="AH10" s="1"/>
      <c r="AI10" s="1">
        <f t="shared" si="5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51</v>
      </c>
      <c r="B11" s="1" t="s">
        <v>36</v>
      </c>
      <c r="C11" s="1">
        <v>3</v>
      </c>
      <c r="D11" s="1"/>
      <c r="E11" s="1">
        <v>2</v>
      </c>
      <c r="F11" s="1"/>
      <c r="G11" s="8">
        <v>0.18</v>
      </c>
      <c r="H11" s="1">
        <v>150</v>
      </c>
      <c r="I11" s="1">
        <v>5034819</v>
      </c>
      <c r="J11" s="1"/>
      <c r="K11" s="1">
        <v>3</v>
      </c>
      <c r="L11" s="1">
        <f t="shared" si="2"/>
        <v>-1</v>
      </c>
      <c r="M11" s="1"/>
      <c r="N11" s="1"/>
      <c r="O11" s="1">
        <v>120</v>
      </c>
      <c r="P11" s="1">
        <f t="shared" si="3"/>
        <v>0.4</v>
      </c>
      <c r="Q11" s="7"/>
      <c r="R11" s="7">
        <f t="shared" si="8"/>
        <v>0</v>
      </c>
      <c r="S11" s="7">
        <f>IFERROR(VLOOKUP(A11,заказ!A:B,2,0),0)</f>
        <v>0</v>
      </c>
      <c r="T11" s="7"/>
      <c r="U11" s="1"/>
      <c r="V11" s="1">
        <f t="shared" si="6"/>
        <v>300</v>
      </c>
      <c r="W11" s="1">
        <f t="shared" si="4"/>
        <v>300</v>
      </c>
      <c r="X11" s="1">
        <v>8.4</v>
      </c>
      <c r="Y11" s="1">
        <v>4.2</v>
      </c>
      <c r="Z11" s="1">
        <v>3.4</v>
      </c>
      <c r="AA11" s="1">
        <v>3.8</v>
      </c>
      <c r="AB11" s="1">
        <v>4.8</v>
      </c>
      <c r="AC11" s="1">
        <v>5.6</v>
      </c>
      <c r="AD11" s="1">
        <v>4.8</v>
      </c>
      <c r="AE11" s="1">
        <v>2.2000000000000002</v>
      </c>
      <c r="AF11" s="1">
        <v>3</v>
      </c>
      <c r="AG11" s="1">
        <v>5.6</v>
      </c>
      <c r="AH11" s="1" t="s">
        <v>52</v>
      </c>
      <c r="AI11" s="1">
        <f t="shared" si="5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53</v>
      </c>
      <c r="B12" s="1" t="s">
        <v>40</v>
      </c>
      <c r="C12" s="1"/>
      <c r="D12" s="1"/>
      <c r="E12" s="1"/>
      <c r="F12" s="1"/>
      <c r="G12" s="8">
        <v>1</v>
      </c>
      <c r="H12" s="1">
        <v>150</v>
      </c>
      <c r="I12" s="1">
        <v>5041251</v>
      </c>
      <c r="J12" s="1"/>
      <c r="K12" s="1"/>
      <c r="L12" s="1">
        <f t="shared" si="2"/>
        <v>0</v>
      </c>
      <c r="M12" s="1"/>
      <c r="N12" s="1"/>
      <c r="O12" s="29"/>
      <c r="P12" s="1">
        <f t="shared" si="3"/>
        <v>0</v>
      </c>
      <c r="Q12" s="7">
        <v>15</v>
      </c>
      <c r="R12" s="7">
        <f t="shared" si="8"/>
        <v>15</v>
      </c>
      <c r="S12" s="7">
        <f>IFERROR(VLOOKUP(A12,заказ!A:B,2,0),0)</f>
        <v>15</v>
      </c>
      <c r="T12" s="7"/>
      <c r="U12" s="1"/>
      <c r="V12" s="1" t="e">
        <f t="shared" si="6"/>
        <v>#DIV/0!</v>
      </c>
      <c r="W12" s="1" t="e">
        <f t="shared" si="4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28" t="s">
        <v>102</v>
      </c>
      <c r="AI12" s="1">
        <f t="shared" si="5"/>
        <v>15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54</v>
      </c>
      <c r="B13" s="1" t="s">
        <v>36</v>
      </c>
      <c r="C13" s="1">
        <v>266</v>
      </c>
      <c r="D13" s="1">
        <v>2</v>
      </c>
      <c r="E13" s="1">
        <v>140</v>
      </c>
      <c r="F13" s="1">
        <v>110</v>
      </c>
      <c r="G13" s="8">
        <v>0.1</v>
      </c>
      <c r="H13" s="1">
        <v>90</v>
      </c>
      <c r="I13" s="1">
        <v>8444163</v>
      </c>
      <c r="J13" s="1"/>
      <c r="K13" s="1">
        <v>141</v>
      </c>
      <c r="L13" s="1">
        <f t="shared" si="2"/>
        <v>-1</v>
      </c>
      <c r="M13" s="1"/>
      <c r="N13" s="1"/>
      <c r="O13" s="1">
        <v>464</v>
      </c>
      <c r="P13" s="1">
        <f t="shared" si="3"/>
        <v>28</v>
      </c>
      <c r="Q13" s="7"/>
      <c r="R13" s="7">
        <f t="shared" si="8"/>
        <v>0</v>
      </c>
      <c r="S13" s="7">
        <f>IFERROR(VLOOKUP(A13,заказ!A:B,2,0),0)</f>
        <v>0</v>
      </c>
      <c r="T13" s="7"/>
      <c r="U13" s="1"/>
      <c r="V13" s="1">
        <f t="shared" si="6"/>
        <v>20.5</v>
      </c>
      <c r="W13" s="1">
        <f t="shared" si="4"/>
        <v>20.5</v>
      </c>
      <c r="X13" s="1">
        <v>40</v>
      </c>
      <c r="Y13" s="1">
        <v>12</v>
      </c>
      <c r="Z13" s="1">
        <v>5.6</v>
      </c>
      <c r="AA13" s="1">
        <v>13.4</v>
      </c>
      <c r="AB13" s="1">
        <v>6.8</v>
      </c>
      <c r="AC13" s="1">
        <v>28.2</v>
      </c>
      <c r="AD13" s="1">
        <v>24.8</v>
      </c>
      <c r="AE13" s="1">
        <v>7.8</v>
      </c>
      <c r="AF13" s="1">
        <v>27.6</v>
      </c>
      <c r="AG13" s="1">
        <v>15.4</v>
      </c>
      <c r="AH13" s="1" t="s">
        <v>55</v>
      </c>
      <c r="AI13" s="1">
        <f t="shared" si="5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56</v>
      </c>
      <c r="B14" s="1" t="s">
        <v>36</v>
      </c>
      <c r="C14" s="1">
        <v>43</v>
      </c>
      <c r="D14" s="1">
        <v>43</v>
      </c>
      <c r="E14" s="1">
        <v>40</v>
      </c>
      <c r="F14" s="1">
        <v>42</v>
      </c>
      <c r="G14" s="8">
        <v>0.18</v>
      </c>
      <c r="H14" s="1">
        <v>150</v>
      </c>
      <c r="I14" s="1">
        <v>5038411</v>
      </c>
      <c r="J14" s="1"/>
      <c r="K14" s="1">
        <v>40</v>
      </c>
      <c r="L14" s="1">
        <f t="shared" si="2"/>
        <v>0</v>
      </c>
      <c r="M14" s="1"/>
      <c r="N14" s="1"/>
      <c r="O14" s="1">
        <v>120</v>
      </c>
      <c r="P14" s="1">
        <f t="shared" si="3"/>
        <v>8</v>
      </c>
      <c r="Q14" s="7"/>
      <c r="R14" s="7">
        <f t="shared" ref="R14:R15" si="9">T14</f>
        <v>20</v>
      </c>
      <c r="S14" s="7">
        <f>IFERROR(VLOOKUP(A14,заказ!A:B,2,0),0)</f>
        <v>20</v>
      </c>
      <c r="T14" s="7">
        <v>20</v>
      </c>
      <c r="U14" s="1" t="s">
        <v>103</v>
      </c>
      <c r="V14" s="1">
        <f t="shared" si="6"/>
        <v>22.75</v>
      </c>
      <c r="W14" s="1">
        <f t="shared" si="4"/>
        <v>20.25</v>
      </c>
      <c r="X14" s="1">
        <v>9.8000000000000007</v>
      </c>
      <c r="Y14" s="1">
        <v>6.4</v>
      </c>
      <c r="Z14" s="1">
        <v>6</v>
      </c>
      <c r="AA14" s="1">
        <v>7.4</v>
      </c>
      <c r="AB14" s="1">
        <v>3</v>
      </c>
      <c r="AC14" s="1">
        <v>7.2</v>
      </c>
      <c r="AD14" s="1">
        <v>4.5999999999999996</v>
      </c>
      <c r="AE14" s="1">
        <v>3.4</v>
      </c>
      <c r="AF14" s="1">
        <v>3.4</v>
      </c>
      <c r="AG14" s="1">
        <v>5.2</v>
      </c>
      <c r="AH14" s="1"/>
      <c r="AI14" s="1">
        <f t="shared" si="5"/>
        <v>3.5999999999999996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57</v>
      </c>
      <c r="B15" s="1" t="s">
        <v>36</v>
      </c>
      <c r="C15" s="1">
        <v>55</v>
      </c>
      <c r="D15" s="1">
        <v>120</v>
      </c>
      <c r="E15" s="1">
        <v>62</v>
      </c>
      <c r="F15" s="1">
        <v>112</v>
      </c>
      <c r="G15" s="8">
        <v>0.18</v>
      </c>
      <c r="H15" s="1">
        <v>150</v>
      </c>
      <c r="I15" s="1">
        <v>5038459</v>
      </c>
      <c r="J15" s="1"/>
      <c r="K15" s="1">
        <v>69</v>
      </c>
      <c r="L15" s="1">
        <f t="shared" si="2"/>
        <v>-7</v>
      </c>
      <c r="M15" s="1"/>
      <c r="N15" s="1"/>
      <c r="O15" s="1">
        <v>50</v>
      </c>
      <c r="P15" s="1">
        <f t="shared" si="3"/>
        <v>12.4</v>
      </c>
      <c r="Q15" s="7">
        <f t="shared" si="7"/>
        <v>86</v>
      </c>
      <c r="R15" s="7">
        <f t="shared" si="9"/>
        <v>106</v>
      </c>
      <c r="S15" s="7">
        <f>IFERROR(VLOOKUP(A15,заказ!A:B,2,0),0)</f>
        <v>110</v>
      </c>
      <c r="T15" s="7">
        <v>106</v>
      </c>
      <c r="U15" s="1" t="s">
        <v>103</v>
      </c>
      <c r="V15" s="1">
        <f t="shared" si="6"/>
        <v>21.612903225806452</v>
      </c>
      <c r="W15" s="1">
        <f t="shared" si="4"/>
        <v>13.064516129032258</v>
      </c>
      <c r="X15" s="1">
        <v>10.8</v>
      </c>
      <c r="Y15" s="1">
        <v>11.6</v>
      </c>
      <c r="Z15" s="1">
        <v>8.4</v>
      </c>
      <c r="AA15" s="1">
        <v>8</v>
      </c>
      <c r="AB15" s="1">
        <v>2.8</v>
      </c>
      <c r="AC15" s="1">
        <v>10</v>
      </c>
      <c r="AD15" s="1">
        <v>7</v>
      </c>
      <c r="AE15" s="1">
        <v>5.8</v>
      </c>
      <c r="AF15" s="1">
        <v>6.4</v>
      </c>
      <c r="AG15" s="1">
        <v>6.8</v>
      </c>
      <c r="AH15" s="1"/>
      <c r="AI15" s="1">
        <f t="shared" si="5"/>
        <v>19.8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58</v>
      </c>
      <c r="B16" s="1" t="s">
        <v>36</v>
      </c>
      <c r="C16" s="1"/>
      <c r="D16" s="1">
        <v>100</v>
      </c>
      <c r="E16" s="1">
        <v>2</v>
      </c>
      <c r="F16" s="1">
        <v>98</v>
      </c>
      <c r="G16" s="8">
        <v>0.18</v>
      </c>
      <c r="H16" s="1">
        <v>150</v>
      </c>
      <c r="I16" s="1">
        <v>5038831</v>
      </c>
      <c r="J16" s="1"/>
      <c r="K16" s="1">
        <v>5</v>
      </c>
      <c r="L16" s="1">
        <f t="shared" si="2"/>
        <v>-3</v>
      </c>
      <c r="M16" s="1"/>
      <c r="N16" s="1"/>
      <c r="O16" s="1">
        <v>40</v>
      </c>
      <c r="P16" s="1">
        <f t="shared" si="3"/>
        <v>0.4</v>
      </c>
      <c r="Q16" s="7"/>
      <c r="R16" s="7">
        <f t="shared" si="8"/>
        <v>0</v>
      </c>
      <c r="S16" s="7">
        <f>IFERROR(VLOOKUP(A16,заказ!A:B,2,0),0)</f>
        <v>0</v>
      </c>
      <c r="T16" s="7"/>
      <c r="U16" s="1"/>
      <c r="V16" s="1">
        <f t="shared" si="6"/>
        <v>345</v>
      </c>
      <c r="W16" s="1">
        <f t="shared" si="4"/>
        <v>345</v>
      </c>
      <c r="X16" s="1">
        <v>6.8</v>
      </c>
      <c r="Y16" s="1">
        <v>6.6</v>
      </c>
      <c r="Z16" s="1">
        <v>2.6</v>
      </c>
      <c r="AA16" s="1">
        <v>3.8</v>
      </c>
      <c r="AB16" s="1">
        <v>4.5999999999999996</v>
      </c>
      <c r="AC16" s="1">
        <v>3.2</v>
      </c>
      <c r="AD16" s="1">
        <v>3</v>
      </c>
      <c r="AE16" s="1">
        <v>3.2</v>
      </c>
      <c r="AF16" s="1">
        <v>1</v>
      </c>
      <c r="AG16" s="1">
        <v>3</v>
      </c>
      <c r="AH16" s="1" t="s">
        <v>59</v>
      </c>
      <c r="AI16" s="1">
        <f t="shared" si="5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60</v>
      </c>
      <c r="B17" s="1" t="s">
        <v>36</v>
      </c>
      <c r="C17" s="1"/>
      <c r="D17" s="1">
        <v>70</v>
      </c>
      <c r="E17" s="1">
        <v>-1</v>
      </c>
      <c r="F17" s="1">
        <v>70</v>
      </c>
      <c r="G17" s="8">
        <v>0.18</v>
      </c>
      <c r="H17" s="1">
        <v>120</v>
      </c>
      <c r="I17" s="1">
        <v>5038855</v>
      </c>
      <c r="J17" s="1"/>
      <c r="K17" s="1">
        <v>4</v>
      </c>
      <c r="L17" s="1">
        <f t="shared" si="2"/>
        <v>-5</v>
      </c>
      <c r="M17" s="1"/>
      <c r="N17" s="1"/>
      <c r="O17" s="1">
        <v>30</v>
      </c>
      <c r="P17" s="1">
        <f t="shared" si="3"/>
        <v>-0.2</v>
      </c>
      <c r="Q17" s="7"/>
      <c r="R17" s="7">
        <f t="shared" si="8"/>
        <v>0</v>
      </c>
      <c r="S17" s="7">
        <f>IFERROR(VLOOKUP(A17,заказ!A:B,2,0),0)</f>
        <v>0</v>
      </c>
      <c r="T17" s="7"/>
      <c r="U17" s="1"/>
      <c r="V17" s="1">
        <f t="shared" si="6"/>
        <v>-500</v>
      </c>
      <c r="W17" s="1">
        <f t="shared" si="4"/>
        <v>-500</v>
      </c>
      <c r="X17" s="1">
        <v>5.2</v>
      </c>
      <c r="Y17" s="1">
        <v>4.8</v>
      </c>
      <c r="Z17" s="1">
        <v>1.8</v>
      </c>
      <c r="AA17" s="1">
        <v>3</v>
      </c>
      <c r="AB17" s="1">
        <v>2.6</v>
      </c>
      <c r="AC17" s="1">
        <v>3</v>
      </c>
      <c r="AD17" s="1">
        <v>2.2000000000000002</v>
      </c>
      <c r="AE17" s="1">
        <v>1.4</v>
      </c>
      <c r="AF17" s="1">
        <v>0.6</v>
      </c>
      <c r="AG17" s="1">
        <v>2</v>
      </c>
      <c r="AH17" s="1"/>
      <c r="AI17" s="1">
        <f t="shared" si="5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61</v>
      </c>
      <c r="B18" s="1" t="s">
        <v>36</v>
      </c>
      <c r="C18" s="1">
        <v>45</v>
      </c>
      <c r="D18" s="1">
        <v>134</v>
      </c>
      <c r="E18" s="1">
        <v>53</v>
      </c>
      <c r="F18" s="1">
        <v>127</v>
      </c>
      <c r="G18" s="8">
        <v>0.18</v>
      </c>
      <c r="H18" s="1">
        <v>150</v>
      </c>
      <c r="I18" s="1">
        <v>5038435</v>
      </c>
      <c r="J18" s="1"/>
      <c r="K18" s="1">
        <v>64</v>
      </c>
      <c r="L18" s="1">
        <f t="shared" si="2"/>
        <v>-11</v>
      </c>
      <c r="M18" s="1"/>
      <c r="N18" s="1"/>
      <c r="O18" s="1">
        <v>30</v>
      </c>
      <c r="P18" s="1">
        <f t="shared" si="3"/>
        <v>10.6</v>
      </c>
      <c r="Q18" s="7">
        <f t="shared" si="7"/>
        <v>55</v>
      </c>
      <c r="R18" s="7">
        <f t="shared" ref="R18:R19" si="10">T18</f>
        <v>75</v>
      </c>
      <c r="S18" s="7">
        <f>IFERROR(VLOOKUP(A18,заказ!A:B,2,0),0)</f>
        <v>80</v>
      </c>
      <c r="T18" s="7">
        <v>75</v>
      </c>
      <c r="U18" s="1" t="s">
        <v>103</v>
      </c>
      <c r="V18" s="1">
        <f t="shared" si="6"/>
        <v>21.886792452830189</v>
      </c>
      <c r="W18" s="1">
        <f t="shared" si="4"/>
        <v>14.811320754716983</v>
      </c>
      <c r="X18" s="1">
        <v>10</v>
      </c>
      <c r="Y18" s="1">
        <v>11.4</v>
      </c>
      <c r="Z18" s="1">
        <v>7.8</v>
      </c>
      <c r="AA18" s="1">
        <v>6.6</v>
      </c>
      <c r="AB18" s="1">
        <v>4.2</v>
      </c>
      <c r="AC18" s="1">
        <v>9.4</v>
      </c>
      <c r="AD18" s="1">
        <v>11</v>
      </c>
      <c r="AE18" s="1">
        <v>7.4</v>
      </c>
      <c r="AF18" s="1">
        <v>10.6</v>
      </c>
      <c r="AG18" s="1">
        <v>7.6</v>
      </c>
      <c r="AH18" s="1"/>
      <c r="AI18" s="1">
        <f t="shared" si="5"/>
        <v>14.399999999999999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" t="s">
        <v>62</v>
      </c>
      <c r="B19" s="1" t="s">
        <v>36</v>
      </c>
      <c r="C19" s="1">
        <v>77</v>
      </c>
      <c r="D19" s="1">
        <v>18</v>
      </c>
      <c r="E19" s="1">
        <v>36</v>
      </c>
      <c r="F19" s="1">
        <v>52</v>
      </c>
      <c r="G19" s="8">
        <v>0.18</v>
      </c>
      <c r="H19" s="1">
        <v>120</v>
      </c>
      <c r="I19" s="1">
        <v>5038398</v>
      </c>
      <c r="J19" s="1"/>
      <c r="K19" s="1">
        <v>37</v>
      </c>
      <c r="L19" s="1">
        <f t="shared" si="2"/>
        <v>-1</v>
      </c>
      <c r="M19" s="1"/>
      <c r="N19" s="1"/>
      <c r="O19" s="1">
        <v>0</v>
      </c>
      <c r="P19" s="1">
        <f t="shared" si="3"/>
        <v>7.2</v>
      </c>
      <c r="Q19" s="7">
        <f t="shared" si="7"/>
        <v>92</v>
      </c>
      <c r="R19" s="7">
        <f t="shared" si="10"/>
        <v>112</v>
      </c>
      <c r="S19" s="7">
        <f>IFERROR(VLOOKUP(A19,заказ!A:B,2,0),0)</f>
        <v>110</v>
      </c>
      <c r="T19" s="7">
        <v>112</v>
      </c>
      <c r="U19" s="1" t="s">
        <v>103</v>
      </c>
      <c r="V19" s="1">
        <f t="shared" si="6"/>
        <v>22.777777777777779</v>
      </c>
      <c r="W19" s="1">
        <f t="shared" si="4"/>
        <v>7.2222222222222223</v>
      </c>
      <c r="X19" s="1">
        <v>1</v>
      </c>
      <c r="Y19" s="1">
        <v>4.4000000000000004</v>
      </c>
      <c r="Z19" s="1">
        <v>5</v>
      </c>
      <c r="AA19" s="1">
        <v>0</v>
      </c>
      <c r="AB19" s="1">
        <v>0.2</v>
      </c>
      <c r="AC19" s="1">
        <v>1.8</v>
      </c>
      <c r="AD19" s="1">
        <v>2</v>
      </c>
      <c r="AE19" s="1">
        <v>2.4</v>
      </c>
      <c r="AF19" s="1">
        <v>3</v>
      </c>
      <c r="AG19" s="1">
        <v>2.2000000000000002</v>
      </c>
      <c r="AH19" s="1"/>
      <c r="AI19" s="1">
        <f t="shared" si="5"/>
        <v>19.8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63</v>
      </c>
      <c r="B20" s="11" t="s">
        <v>40</v>
      </c>
      <c r="C20" s="11"/>
      <c r="D20" s="11"/>
      <c r="E20" s="11"/>
      <c r="F20" s="12"/>
      <c r="G20" s="8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7"/>
      <c r="R20" s="7">
        <f t="shared" si="8"/>
        <v>0</v>
      </c>
      <c r="S20" s="7">
        <f>IFERROR(VLOOKUP(A20,заказ!A:B,2,0),0)</f>
        <v>0</v>
      </c>
      <c r="T20" s="7"/>
      <c r="U20" s="1"/>
      <c r="V20" s="1" t="e">
        <f t="shared" si="6"/>
        <v>#DIV/0!</v>
      </c>
      <c r="W20" s="1" t="e">
        <f t="shared" si="4"/>
        <v>#DIV/0!</v>
      </c>
      <c r="X20" s="1">
        <v>0.6452</v>
      </c>
      <c r="Y20" s="1">
        <v>0.63400000000000001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 t="shared" si="5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21" t="s">
        <v>64</v>
      </c>
      <c r="B21" s="22" t="s">
        <v>40</v>
      </c>
      <c r="C21" s="22">
        <v>12.837999999999999</v>
      </c>
      <c r="D21" s="22">
        <v>16.756</v>
      </c>
      <c r="E21" s="22">
        <v>6.38</v>
      </c>
      <c r="F21" s="23">
        <v>19.988</v>
      </c>
      <c r="G21" s="19">
        <v>0</v>
      </c>
      <c r="H21" s="18" t="e">
        <v>#N/A</v>
      </c>
      <c r="I21" s="18" t="s">
        <v>48</v>
      </c>
      <c r="J21" s="18" t="s">
        <v>63</v>
      </c>
      <c r="K21" s="18">
        <v>6</v>
      </c>
      <c r="L21" s="18">
        <f t="shared" si="2"/>
        <v>0.37999999999999989</v>
      </c>
      <c r="M21" s="18"/>
      <c r="N21" s="18"/>
      <c r="O21" s="18">
        <v>0</v>
      </c>
      <c r="P21" s="18">
        <f t="shared" si="3"/>
        <v>1.276</v>
      </c>
      <c r="Q21" s="20"/>
      <c r="R21" s="7">
        <f t="shared" si="8"/>
        <v>0</v>
      </c>
      <c r="S21" s="7">
        <f>IFERROR(VLOOKUP(A21,заказ!A:B,2,0),0)</f>
        <v>0</v>
      </c>
      <c r="T21" s="20"/>
      <c r="U21" s="18"/>
      <c r="V21" s="1">
        <f t="shared" si="6"/>
        <v>15.664576802507836</v>
      </c>
      <c r="W21" s="18">
        <f t="shared" si="4"/>
        <v>15.664576802507836</v>
      </c>
      <c r="X21" s="18">
        <v>0</v>
      </c>
      <c r="Y21" s="18">
        <v>1.3680000000000001</v>
      </c>
      <c r="Z21" s="18">
        <v>0.64960000000000007</v>
      </c>
      <c r="AA21" s="18">
        <v>0.66680000000000006</v>
      </c>
      <c r="AB21" s="18">
        <v>0</v>
      </c>
      <c r="AC21" s="18">
        <v>0</v>
      </c>
      <c r="AD21" s="18">
        <v>0.47</v>
      </c>
      <c r="AE21" s="18">
        <v>0</v>
      </c>
      <c r="AF21" s="18">
        <v>0</v>
      </c>
      <c r="AG21" s="18">
        <v>0</v>
      </c>
      <c r="AH21" s="18"/>
      <c r="AI21" s="1">
        <f t="shared" si="5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66</v>
      </c>
      <c r="B22" s="11" t="s">
        <v>40</v>
      </c>
      <c r="C22" s="11"/>
      <c r="D22" s="11"/>
      <c r="E22" s="11"/>
      <c r="F22" s="12"/>
      <c r="G22" s="8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7">
        <f>16*(P22+P23)-O22-O23-F22-F23</f>
        <v>31.996000000000002</v>
      </c>
      <c r="R22" s="7">
        <f>T22</f>
        <v>53</v>
      </c>
      <c r="S22" s="7">
        <f>IFERROR(VLOOKUP(A22,заказ!A:B,2,0),0)</f>
        <v>50</v>
      </c>
      <c r="T22" s="7">
        <v>53</v>
      </c>
      <c r="U22" s="1" t="s">
        <v>103</v>
      </c>
      <c r="V22" s="1" t="e">
        <f t="shared" si="6"/>
        <v>#DIV/0!</v>
      </c>
      <c r="W22" s="1" t="e">
        <f t="shared" si="4"/>
        <v>#DIV/0!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0.56399999999999995</v>
      </c>
      <c r="AE22" s="1">
        <v>0</v>
      </c>
      <c r="AF22" s="1">
        <v>2.7252000000000001</v>
      </c>
      <c r="AG22" s="1">
        <v>0.96799999999999997</v>
      </c>
      <c r="AH22" s="1" t="s">
        <v>67</v>
      </c>
      <c r="AI22" s="1">
        <f t="shared" si="5"/>
        <v>50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21" t="s">
        <v>68</v>
      </c>
      <c r="B23" s="22" t="s">
        <v>40</v>
      </c>
      <c r="C23" s="22">
        <v>22.94</v>
      </c>
      <c r="D23" s="22"/>
      <c r="E23" s="22">
        <v>13.08</v>
      </c>
      <c r="F23" s="23">
        <v>9.86</v>
      </c>
      <c r="G23" s="19">
        <v>0</v>
      </c>
      <c r="H23" s="18" t="e">
        <v>#N/A</v>
      </c>
      <c r="I23" s="18" t="s">
        <v>48</v>
      </c>
      <c r="J23" s="18" t="s">
        <v>66</v>
      </c>
      <c r="K23" s="18">
        <v>11.5</v>
      </c>
      <c r="L23" s="18">
        <f t="shared" si="2"/>
        <v>1.58</v>
      </c>
      <c r="M23" s="18"/>
      <c r="N23" s="18"/>
      <c r="O23" s="18">
        <v>0</v>
      </c>
      <c r="P23" s="18">
        <f t="shared" si="3"/>
        <v>2.6160000000000001</v>
      </c>
      <c r="Q23" s="20"/>
      <c r="R23" s="7">
        <f t="shared" si="8"/>
        <v>0</v>
      </c>
      <c r="S23" s="7">
        <f>IFERROR(VLOOKUP(A23,заказ!A:B,2,0),0)</f>
        <v>0</v>
      </c>
      <c r="T23" s="20"/>
      <c r="U23" s="18"/>
      <c r="V23" s="1">
        <f t="shared" si="6"/>
        <v>3.7691131498470942</v>
      </c>
      <c r="W23" s="18">
        <f t="shared" si="4"/>
        <v>3.7691131498470942</v>
      </c>
      <c r="X23" s="18">
        <v>0</v>
      </c>
      <c r="Y23" s="18">
        <v>1.2636000000000001</v>
      </c>
      <c r="Z23" s="18">
        <v>0.61599999999999999</v>
      </c>
      <c r="AA23" s="18">
        <v>1.9947999999999999</v>
      </c>
      <c r="AB23" s="18">
        <v>1.3644000000000001</v>
      </c>
      <c r="AC23" s="18">
        <v>0</v>
      </c>
      <c r="AD23" s="18">
        <v>0</v>
      </c>
      <c r="AE23" s="18">
        <v>0</v>
      </c>
      <c r="AF23" s="18">
        <v>0</v>
      </c>
      <c r="AG23" s="18">
        <v>0.63200000000000001</v>
      </c>
      <c r="AH23" s="18"/>
      <c r="AI23" s="1">
        <f t="shared" si="5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69</v>
      </c>
      <c r="B24" s="11" t="s">
        <v>40</v>
      </c>
      <c r="C24" s="11"/>
      <c r="D24" s="11"/>
      <c r="E24" s="11"/>
      <c r="F24" s="12"/>
      <c r="G24" s="8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16</v>
      </c>
      <c r="P24" s="1">
        <f t="shared" si="3"/>
        <v>0</v>
      </c>
      <c r="Q24" s="7">
        <f>16*(P24+P25)-O24-O25-F24-F25</f>
        <v>15.828800000000001</v>
      </c>
      <c r="R24" s="7">
        <f>T24</f>
        <v>37</v>
      </c>
      <c r="S24" s="7">
        <f>IFERROR(VLOOKUP(A24,заказ!A:B,2,0),0)</f>
        <v>33</v>
      </c>
      <c r="T24" s="7">
        <v>37</v>
      </c>
      <c r="U24" s="1" t="s">
        <v>103</v>
      </c>
      <c r="V24" s="1" t="e">
        <f t="shared" si="6"/>
        <v>#DIV/0!</v>
      </c>
      <c r="W24" s="1" t="e">
        <f t="shared" si="4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70</v>
      </c>
      <c r="AI24" s="1">
        <f t="shared" si="5"/>
        <v>33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21" t="s">
        <v>71</v>
      </c>
      <c r="B25" s="22" t="s">
        <v>40</v>
      </c>
      <c r="C25" s="22">
        <v>15.231999999999999</v>
      </c>
      <c r="D25" s="22">
        <v>19.484000000000002</v>
      </c>
      <c r="E25" s="22">
        <v>15.843999999999999</v>
      </c>
      <c r="F25" s="23">
        <v>18.872</v>
      </c>
      <c r="G25" s="19">
        <v>0</v>
      </c>
      <c r="H25" s="18" t="e">
        <v>#N/A</v>
      </c>
      <c r="I25" s="18" t="s">
        <v>48</v>
      </c>
      <c r="J25" s="18" t="s">
        <v>69</v>
      </c>
      <c r="K25" s="18">
        <v>14.2</v>
      </c>
      <c r="L25" s="18">
        <f t="shared" si="2"/>
        <v>1.6440000000000001</v>
      </c>
      <c r="M25" s="18"/>
      <c r="N25" s="18"/>
      <c r="O25" s="18">
        <v>0</v>
      </c>
      <c r="P25" s="18">
        <f t="shared" si="3"/>
        <v>3.1688000000000001</v>
      </c>
      <c r="Q25" s="20"/>
      <c r="R25" s="7">
        <f t="shared" si="8"/>
        <v>0</v>
      </c>
      <c r="S25" s="7">
        <f>IFERROR(VLOOKUP(A25,заказ!A:B,2,0),0)</f>
        <v>0</v>
      </c>
      <c r="T25" s="20"/>
      <c r="U25" s="18"/>
      <c r="V25" s="1">
        <f t="shared" si="6"/>
        <v>5.9555667760666493</v>
      </c>
      <c r="W25" s="18">
        <f t="shared" si="4"/>
        <v>5.9555667760666493</v>
      </c>
      <c r="X25" s="18">
        <v>2.6511999999999998</v>
      </c>
      <c r="Y25" s="18">
        <v>2.6152000000000002</v>
      </c>
      <c r="Z25" s="18">
        <v>3.0583999999999998</v>
      </c>
      <c r="AA25" s="18">
        <v>1.2567999999999999</v>
      </c>
      <c r="AB25" s="18">
        <v>1.8992</v>
      </c>
      <c r="AC25" s="18">
        <v>3.7187999999999999</v>
      </c>
      <c r="AD25" s="18">
        <v>2.496</v>
      </c>
      <c r="AE25" s="18">
        <v>0.61699999999999999</v>
      </c>
      <c r="AF25" s="18">
        <v>1.9383999999999999</v>
      </c>
      <c r="AG25" s="18">
        <v>0.65839999999999999</v>
      </c>
      <c r="AH25" s="18"/>
      <c r="AI25" s="1">
        <f t="shared" si="5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72</v>
      </c>
      <c r="B26" s="15" t="s">
        <v>36</v>
      </c>
      <c r="C26" s="15"/>
      <c r="D26" s="15"/>
      <c r="E26" s="15">
        <v>-2</v>
      </c>
      <c r="F26" s="15"/>
      <c r="G26" s="16">
        <v>0</v>
      </c>
      <c r="H26" s="15">
        <v>60</v>
      </c>
      <c r="I26" s="15">
        <v>8444170</v>
      </c>
      <c r="J26" s="15"/>
      <c r="K26" s="15">
        <v>27</v>
      </c>
      <c r="L26" s="15">
        <f t="shared" si="2"/>
        <v>-29</v>
      </c>
      <c r="M26" s="15"/>
      <c r="N26" s="15"/>
      <c r="O26" s="15">
        <v>0</v>
      </c>
      <c r="P26" s="15">
        <f t="shared" si="3"/>
        <v>-0.4</v>
      </c>
      <c r="Q26" s="17"/>
      <c r="R26" s="7">
        <f t="shared" si="8"/>
        <v>0</v>
      </c>
      <c r="S26" s="7">
        <f>IFERROR(VLOOKUP(A26,заказ!A:B,2,0),0)</f>
        <v>0</v>
      </c>
      <c r="T26" s="17"/>
      <c r="U26" s="15"/>
      <c r="V26" s="1">
        <f t="shared" si="6"/>
        <v>0</v>
      </c>
      <c r="W26" s="15">
        <f t="shared" si="4"/>
        <v>0</v>
      </c>
      <c r="X26" s="15">
        <v>-0.6</v>
      </c>
      <c r="Y26" s="15">
        <v>-0.2</v>
      </c>
      <c r="Z26" s="15">
        <v>23.6</v>
      </c>
      <c r="AA26" s="15">
        <v>24.2</v>
      </c>
      <c r="AB26" s="15">
        <v>6.4</v>
      </c>
      <c r="AC26" s="15">
        <v>-1</v>
      </c>
      <c r="AD26" s="15">
        <v>24.4</v>
      </c>
      <c r="AE26" s="15">
        <v>7.6</v>
      </c>
      <c r="AF26" s="15">
        <v>17</v>
      </c>
      <c r="AG26" s="15">
        <v>15.4</v>
      </c>
      <c r="AH26" s="15" t="s">
        <v>73</v>
      </c>
      <c r="AI26" s="1">
        <f t="shared" si="5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74</v>
      </c>
      <c r="B27" s="1" t="s">
        <v>40</v>
      </c>
      <c r="C27" s="1">
        <v>36.405999999999999</v>
      </c>
      <c r="D27" s="1"/>
      <c r="E27" s="1">
        <v>12.17</v>
      </c>
      <c r="F27" s="1">
        <v>18.149999999999999</v>
      </c>
      <c r="G27" s="8">
        <v>1</v>
      </c>
      <c r="H27" s="1">
        <v>120</v>
      </c>
      <c r="I27" s="1">
        <v>5522704</v>
      </c>
      <c r="J27" s="1"/>
      <c r="K27" s="1">
        <v>11</v>
      </c>
      <c r="L27" s="1">
        <f t="shared" si="2"/>
        <v>1.17</v>
      </c>
      <c r="M27" s="1"/>
      <c r="N27" s="1"/>
      <c r="O27" s="1">
        <v>0</v>
      </c>
      <c r="P27" s="1">
        <f t="shared" si="3"/>
        <v>2.4340000000000002</v>
      </c>
      <c r="Q27" s="7">
        <f t="shared" ref="Q27" si="11">20*P27-O27-F27</f>
        <v>30.530000000000008</v>
      </c>
      <c r="R27" s="7">
        <f t="shared" ref="R27:R28" si="12">T27</f>
        <v>52</v>
      </c>
      <c r="S27" s="7">
        <f>IFERROR(VLOOKUP(A27,заказ!A:B,2,0),0)</f>
        <v>49</v>
      </c>
      <c r="T27" s="7">
        <v>52</v>
      </c>
      <c r="U27" s="1" t="s">
        <v>103</v>
      </c>
      <c r="V27" s="1">
        <f t="shared" si="6"/>
        <v>28.820870994248153</v>
      </c>
      <c r="W27" s="1">
        <f t="shared" si="4"/>
        <v>7.4568611339359068</v>
      </c>
      <c r="X27" s="1">
        <v>1.3031999999999999</v>
      </c>
      <c r="Y27" s="1">
        <v>0.60759999999999992</v>
      </c>
      <c r="Z27" s="1">
        <v>2.4154</v>
      </c>
      <c r="AA27" s="1">
        <v>1.3082</v>
      </c>
      <c r="AB27" s="1">
        <v>2.8513999999999999</v>
      </c>
      <c r="AC27" s="1">
        <v>4.0462000000000007</v>
      </c>
      <c r="AD27" s="1">
        <v>1.8408</v>
      </c>
      <c r="AE27" s="1">
        <v>1.2101999999999999</v>
      </c>
      <c r="AF27" s="1">
        <v>1.2831999999999999</v>
      </c>
      <c r="AG27" s="1">
        <v>0.63760000000000006</v>
      </c>
      <c r="AH27" s="1"/>
      <c r="AI27" s="1">
        <f t="shared" si="5"/>
        <v>49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75</v>
      </c>
      <c r="B28" s="1" t="s">
        <v>36</v>
      </c>
      <c r="C28" s="1">
        <v>44</v>
      </c>
      <c r="D28" s="1">
        <v>22</v>
      </c>
      <c r="E28" s="1">
        <v>33</v>
      </c>
      <c r="F28" s="1">
        <v>27</v>
      </c>
      <c r="G28" s="8">
        <v>0.14000000000000001</v>
      </c>
      <c r="H28" s="1">
        <v>180</v>
      </c>
      <c r="I28" s="1">
        <v>9988391</v>
      </c>
      <c r="J28" s="1"/>
      <c r="K28" s="1">
        <v>33</v>
      </c>
      <c r="L28" s="1">
        <f t="shared" si="2"/>
        <v>0</v>
      </c>
      <c r="M28" s="1"/>
      <c r="N28" s="1"/>
      <c r="O28" s="1">
        <v>112</v>
      </c>
      <c r="P28" s="1">
        <f t="shared" si="3"/>
        <v>6.6</v>
      </c>
      <c r="Q28" s="7"/>
      <c r="R28" s="7">
        <f t="shared" si="12"/>
        <v>30</v>
      </c>
      <c r="S28" s="7">
        <f>IFERROR(VLOOKUP(A28,заказ!A:B,2,0),0)</f>
        <v>32</v>
      </c>
      <c r="T28" s="7">
        <v>30</v>
      </c>
      <c r="U28" s="1" t="s">
        <v>103</v>
      </c>
      <c r="V28" s="1">
        <f t="shared" si="6"/>
        <v>25.606060606060609</v>
      </c>
      <c r="W28" s="1">
        <f t="shared" si="4"/>
        <v>21.060606060606062</v>
      </c>
      <c r="X28" s="1">
        <v>8.1999999999999993</v>
      </c>
      <c r="Y28" s="1">
        <v>5.2</v>
      </c>
      <c r="Z28" s="1">
        <v>3.6</v>
      </c>
      <c r="AA28" s="1">
        <v>8</v>
      </c>
      <c r="AB28" s="1">
        <v>5.8</v>
      </c>
      <c r="AC28" s="1">
        <v>4.5999999999999996</v>
      </c>
      <c r="AD28" s="1">
        <v>2.6</v>
      </c>
      <c r="AE28" s="1">
        <v>5</v>
      </c>
      <c r="AF28" s="1">
        <v>5</v>
      </c>
      <c r="AG28" s="1">
        <v>5.4</v>
      </c>
      <c r="AH28" s="1"/>
      <c r="AI28" s="1">
        <f t="shared" si="5"/>
        <v>4.4800000000000004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76</v>
      </c>
      <c r="B29" s="1" t="s">
        <v>36</v>
      </c>
      <c r="C29" s="1">
        <v>103</v>
      </c>
      <c r="D29" s="1">
        <v>101</v>
      </c>
      <c r="E29" s="1">
        <v>33</v>
      </c>
      <c r="F29" s="1">
        <v>163</v>
      </c>
      <c r="G29" s="8">
        <v>0.18</v>
      </c>
      <c r="H29" s="1">
        <v>270</v>
      </c>
      <c r="I29" s="1">
        <v>9988681</v>
      </c>
      <c r="J29" s="1"/>
      <c r="K29" s="1">
        <v>33</v>
      </c>
      <c r="L29" s="1">
        <f t="shared" si="2"/>
        <v>0</v>
      </c>
      <c r="M29" s="1"/>
      <c r="N29" s="1"/>
      <c r="O29" s="1">
        <v>0</v>
      </c>
      <c r="P29" s="1">
        <f t="shared" si="3"/>
        <v>6.6</v>
      </c>
      <c r="Q29" s="7"/>
      <c r="R29" s="7">
        <f t="shared" si="8"/>
        <v>0</v>
      </c>
      <c r="S29" s="7">
        <f>IFERROR(VLOOKUP(A29,заказ!A:B,2,0),0)</f>
        <v>0</v>
      </c>
      <c r="T29" s="7"/>
      <c r="U29" s="1"/>
      <c r="V29" s="1">
        <f t="shared" si="6"/>
        <v>24.696969696969699</v>
      </c>
      <c r="W29" s="1">
        <f t="shared" si="4"/>
        <v>24.696969696969699</v>
      </c>
      <c r="X29" s="1">
        <v>5.2</v>
      </c>
      <c r="Y29" s="1">
        <v>11.2</v>
      </c>
      <c r="Z29" s="1">
        <v>9.1999999999999993</v>
      </c>
      <c r="AA29" s="1">
        <v>8.1999999999999993</v>
      </c>
      <c r="AB29" s="1">
        <v>6.8</v>
      </c>
      <c r="AC29" s="1">
        <v>9.4</v>
      </c>
      <c r="AD29" s="1">
        <v>6</v>
      </c>
      <c r="AE29" s="1">
        <v>7.8</v>
      </c>
      <c r="AF29" s="1">
        <v>9.8000000000000007</v>
      </c>
      <c r="AG29" s="1">
        <v>5</v>
      </c>
      <c r="AH29" s="27" t="s">
        <v>65</v>
      </c>
      <c r="AI29" s="1">
        <f t="shared" si="5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77</v>
      </c>
      <c r="B30" s="1" t="s">
        <v>40</v>
      </c>
      <c r="C30" s="1">
        <v>13.144</v>
      </c>
      <c r="D30" s="1">
        <v>6.0860000000000003</v>
      </c>
      <c r="E30" s="1">
        <v>12.65</v>
      </c>
      <c r="F30" s="1">
        <v>6.58</v>
      </c>
      <c r="G30" s="8">
        <v>1</v>
      </c>
      <c r="H30" s="1">
        <v>120</v>
      </c>
      <c r="I30" s="1">
        <v>8785198</v>
      </c>
      <c r="J30" s="1"/>
      <c r="K30" s="1">
        <v>12.5</v>
      </c>
      <c r="L30" s="1">
        <f t="shared" si="2"/>
        <v>0.15000000000000036</v>
      </c>
      <c r="M30" s="1"/>
      <c r="N30" s="1"/>
      <c r="O30" s="1">
        <v>50</v>
      </c>
      <c r="P30" s="1">
        <f t="shared" si="3"/>
        <v>2.5300000000000002</v>
      </c>
      <c r="Q30" s="7"/>
      <c r="R30" s="7">
        <f>T30</f>
        <v>21</v>
      </c>
      <c r="S30" s="7">
        <f>IFERROR(VLOOKUP(A30,заказ!A:B,2,0),0)</f>
        <v>16</v>
      </c>
      <c r="T30" s="7">
        <v>21</v>
      </c>
      <c r="U30" s="1" t="s">
        <v>103</v>
      </c>
      <c r="V30" s="1">
        <f t="shared" si="6"/>
        <v>30.664031620553356</v>
      </c>
      <c r="W30" s="1">
        <f t="shared" si="4"/>
        <v>22.36363636363636</v>
      </c>
      <c r="X30" s="1">
        <v>3.6892</v>
      </c>
      <c r="Y30" s="1">
        <v>0</v>
      </c>
      <c r="Z30" s="1">
        <v>1.2310000000000001</v>
      </c>
      <c r="AA30" s="1">
        <v>1.2410000000000001</v>
      </c>
      <c r="AB30" s="1">
        <v>0.64100000000000001</v>
      </c>
      <c r="AC30" s="1">
        <v>0</v>
      </c>
      <c r="AD30" s="1">
        <v>0.61680000000000001</v>
      </c>
      <c r="AE30" s="1">
        <v>0</v>
      </c>
      <c r="AF30" s="1">
        <v>0</v>
      </c>
      <c r="AG30" s="1">
        <v>1.1992</v>
      </c>
      <c r="AH30" s="1" t="s">
        <v>78</v>
      </c>
      <c r="AI30" s="1">
        <f t="shared" si="5"/>
        <v>16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8" t="s">
        <v>79</v>
      </c>
      <c r="B31" s="18" t="s">
        <v>40</v>
      </c>
      <c r="C31" s="18">
        <v>51.218000000000004</v>
      </c>
      <c r="D31" s="18"/>
      <c r="E31" s="18">
        <v>9.6080000000000005</v>
      </c>
      <c r="F31" s="18">
        <v>41.61</v>
      </c>
      <c r="G31" s="19">
        <v>0</v>
      </c>
      <c r="H31" s="18" t="e">
        <v>#N/A</v>
      </c>
      <c r="I31" s="18" t="s">
        <v>80</v>
      </c>
      <c r="J31" s="18"/>
      <c r="K31" s="18">
        <v>9.6999999999999993</v>
      </c>
      <c r="L31" s="18">
        <f t="shared" si="2"/>
        <v>-9.1999999999998749E-2</v>
      </c>
      <c r="M31" s="18"/>
      <c r="N31" s="18"/>
      <c r="O31" s="18">
        <v>0</v>
      </c>
      <c r="P31" s="18">
        <f t="shared" si="3"/>
        <v>1.9216000000000002</v>
      </c>
      <c r="Q31" s="20"/>
      <c r="R31" s="7">
        <f t="shared" si="8"/>
        <v>0</v>
      </c>
      <c r="S31" s="7">
        <f>IFERROR(VLOOKUP(A31,заказ!A:B,2,0),0)</f>
        <v>0</v>
      </c>
      <c r="T31" s="20"/>
      <c r="U31" s="18"/>
      <c r="V31" s="1">
        <f t="shared" si="6"/>
        <v>21.653830141548706</v>
      </c>
      <c r="W31" s="18">
        <f t="shared" si="4"/>
        <v>21.653830141548706</v>
      </c>
      <c r="X31" s="18">
        <v>0</v>
      </c>
      <c r="Y31" s="18">
        <v>0</v>
      </c>
      <c r="Z31" s="18">
        <v>0.58799999999999997</v>
      </c>
      <c r="AA31" s="18">
        <v>0</v>
      </c>
      <c r="AB31" s="18">
        <v>0</v>
      </c>
      <c r="AC31" s="18">
        <v>0.64359999999999995</v>
      </c>
      <c r="AD31" s="18">
        <v>0</v>
      </c>
      <c r="AE31" s="18">
        <v>0</v>
      </c>
      <c r="AF31" s="18">
        <v>1.1819999999999999</v>
      </c>
      <c r="AG31" s="18">
        <v>0</v>
      </c>
      <c r="AH31" s="27" t="s">
        <v>101</v>
      </c>
      <c r="AI31" s="1">
        <f t="shared" si="5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81</v>
      </c>
      <c r="B32" s="1" t="s">
        <v>36</v>
      </c>
      <c r="C32" s="1">
        <v>234</v>
      </c>
      <c r="D32" s="1"/>
      <c r="E32" s="1">
        <v>137</v>
      </c>
      <c r="F32" s="1">
        <v>94</v>
      </c>
      <c r="G32" s="8">
        <v>0.1</v>
      </c>
      <c r="H32" s="1">
        <v>60</v>
      </c>
      <c r="I32" s="1">
        <v>8444187</v>
      </c>
      <c r="J32" s="1"/>
      <c r="K32" s="1">
        <v>138</v>
      </c>
      <c r="L32" s="1">
        <f t="shared" si="2"/>
        <v>-1</v>
      </c>
      <c r="M32" s="1"/>
      <c r="N32" s="1"/>
      <c r="O32" s="1">
        <v>0</v>
      </c>
      <c r="P32" s="1">
        <f t="shared" si="3"/>
        <v>27.4</v>
      </c>
      <c r="Q32" s="7">
        <f>14*P32-O32-F32</f>
        <v>289.59999999999997</v>
      </c>
      <c r="R32" s="7">
        <f t="shared" si="8"/>
        <v>289.59999999999997</v>
      </c>
      <c r="S32" s="7">
        <f>IFERROR(VLOOKUP(A32,заказ!A:B,2,0),0)</f>
        <v>288</v>
      </c>
      <c r="T32" s="7"/>
      <c r="U32" s="1"/>
      <c r="V32" s="1">
        <f t="shared" si="6"/>
        <v>14</v>
      </c>
      <c r="W32" s="1">
        <f t="shared" si="4"/>
        <v>3.4306569343065694</v>
      </c>
      <c r="X32" s="1">
        <v>0.6</v>
      </c>
      <c r="Y32" s="1">
        <v>0.4</v>
      </c>
      <c r="Z32" s="1">
        <v>20</v>
      </c>
      <c r="AA32" s="1">
        <v>0</v>
      </c>
      <c r="AB32" s="1">
        <v>-1.2</v>
      </c>
      <c r="AC32" s="1">
        <v>0</v>
      </c>
      <c r="AD32" s="1">
        <v>15.6</v>
      </c>
      <c r="AE32" s="1">
        <v>14.6</v>
      </c>
      <c r="AF32" s="1">
        <v>29.4</v>
      </c>
      <c r="AG32" s="1">
        <v>25.8</v>
      </c>
      <c r="AH32" s="1"/>
      <c r="AI32" s="1">
        <f t="shared" si="5"/>
        <v>28.8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82</v>
      </c>
      <c r="B33" s="1" t="s">
        <v>36</v>
      </c>
      <c r="C33" s="1">
        <v>185</v>
      </c>
      <c r="D33" s="1">
        <v>448</v>
      </c>
      <c r="E33" s="1">
        <v>195</v>
      </c>
      <c r="F33" s="1">
        <v>426</v>
      </c>
      <c r="G33" s="8">
        <v>0.1</v>
      </c>
      <c r="H33" s="1">
        <v>90</v>
      </c>
      <c r="I33" s="1">
        <v>8444194</v>
      </c>
      <c r="J33" s="1"/>
      <c r="K33" s="1">
        <v>208</v>
      </c>
      <c r="L33" s="1">
        <f t="shared" si="2"/>
        <v>-13</v>
      </c>
      <c r="M33" s="1"/>
      <c r="N33" s="1"/>
      <c r="O33" s="1">
        <v>0</v>
      </c>
      <c r="P33" s="1">
        <f t="shared" si="3"/>
        <v>39</v>
      </c>
      <c r="Q33" s="7">
        <f>18*P33-O33-F33</f>
        <v>276</v>
      </c>
      <c r="R33" s="7">
        <f>T33</f>
        <v>306</v>
      </c>
      <c r="S33" s="7">
        <f>IFERROR(VLOOKUP(A33,заказ!A:B,2,0),0)</f>
        <v>306</v>
      </c>
      <c r="T33" s="7">
        <v>306</v>
      </c>
      <c r="U33" s="1" t="s">
        <v>103</v>
      </c>
      <c r="V33" s="1">
        <f t="shared" si="6"/>
        <v>18.76923076923077</v>
      </c>
      <c r="W33" s="1">
        <f t="shared" si="4"/>
        <v>10.923076923076923</v>
      </c>
      <c r="X33" s="1">
        <v>26.4</v>
      </c>
      <c r="Y33" s="1">
        <v>37.6</v>
      </c>
      <c r="Z33" s="1">
        <v>28.6</v>
      </c>
      <c r="AA33" s="1">
        <v>-0.6</v>
      </c>
      <c r="AB33" s="1">
        <v>7.6</v>
      </c>
      <c r="AC33" s="1">
        <v>43.2</v>
      </c>
      <c r="AD33" s="1">
        <v>26.8</v>
      </c>
      <c r="AE33" s="1">
        <v>13.4</v>
      </c>
      <c r="AF33" s="1">
        <v>27</v>
      </c>
      <c r="AG33" s="1">
        <v>25.8</v>
      </c>
      <c r="AH33" s="1" t="s">
        <v>83</v>
      </c>
      <c r="AI33" s="1">
        <f t="shared" si="5"/>
        <v>30.6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8" t="s">
        <v>84</v>
      </c>
      <c r="B34" s="18" t="s">
        <v>36</v>
      </c>
      <c r="C34" s="18">
        <v>-1</v>
      </c>
      <c r="D34" s="18">
        <v>1</v>
      </c>
      <c r="E34" s="18">
        <v>3</v>
      </c>
      <c r="F34" s="18">
        <v>-3</v>
      </c>
      <c r="G34" s="19">
        <v>0</v>
      </c>
      <c r="H34" s="18" t="e">
        <v>#N/A</v>
      </c>
      <c r="I34" s="18" t="s">
        <v>41</v>
      </c>
      <c r="J34" s="18"/>
      <c r="K34" s="18">
        <v>3</v>
      </c>
      <c r="L34" s="18">
        <f t="shared" si="2"/>
        <v>0</v>
      </c>
      <c r="M34" s="18"/>
      <c r="N34" s="18"/>
      <c r="O34" s="18">
        <v>0</v>
      </c>
      <c r="P34" s="18">
        <f t="shared" si="3"/>
        <v>0.6</v>
      </c>
      <c r="Q34" s="20"/>
      <c r="R34" s="7">
        <f t="shared" si="8"/>
        <v>0</v>
      </c>
      <c r="S34" s="7">
        <f>IFERROR(VLOOKUP(A34,заказ!A:B,2,0),0)</f>
        <v>0</v>
      </c>
      <c r="T34" s="20"/>
      <c r="U34" s="18"/>
      <c r="V34" s="1">
        <f t="shared" si="6"/>
        <v>-5</v>
      </c>
      <c r="W34" s="18">
        <f t="shared" si="4"/>
        <v>-5</v>
      </c>
      <c r="X34" s="18">
        <v>0.2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/>
      <c r="AI34" s="1">
        <f t="shared" si="5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85</v>
      </c>
      <c r="B35" s="11" t="s">
        <v>36</v>
      </c>
      <c r="C35" s="11"/>
      <c r="D35" s="11"/>
      <c r="E35" s="11">
        <v>3</v>
      </c>
      <c r="F35" s="12">
        <v>-3</v>
      </c>
      <c r="G35" s="8">
        <v>0.2</v>
      </c>
      <c r="H35" s="1">
        <v>120</v>
      </c>
      <c r="I35" s="1" t="s">
        <v>86</v>
      </c>
      <c r="J35" s="1"/>
      <c r="K35" s="1">
        <v>3</v>
      </c>
      <c r="L35" s="1">
        <f t="shared" si="2"/>
        <v>0</v>
      </c>
      <c r="M35" s="1"/>
      <c r="N35" s="1"/>
      <c r="O35" s="1">
        <v>160</v>
      </c>
      <c r="P35" s="1">
        <f t="shared" si="3"/>
        <v>0.6</v>
      </c>
      <c r="Q35" s="7">
        <f>20*(P35+P36)-O35-O36-F35-F36</f>
        <v>52</v>
      </c>
      <c r="R35" s="7">
        <f>T35</f>
        <v>87</v>
      </c>
      <c r="S35" s="7">
        <f>IFERROR(VLOOKUP(A35,заказ!A:B,2,0),0)</f>
        <v>90</v>
      </c>
      <c r="T35" s="7">
        <v>87</v>
      </c>
      <c r="U35" s="1" t="s">
        <v>103</v>
      </c>
      <c r="V35" s="1">
        <f t="shared" si="6"/>
        <v>406.66666666666669</v>
      </c>
      <c r="W35" s="1">
        <f t="shared" si="4"/>
        <v>261.66666666666669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0.4</v>
      </c>
      <c r="AE35" s="1">
        <v>0.4</v>
      </c>
      <c r="AF35" s="1">
        <v>0.2</v>
      </c>
      <c r="AG35" s="1">
        <v>13.8</v>
      </c>
      <c r="AH35" s="1" t="s">
        <v>87</v>
      </c>
      <c r="AI35" s="1">
        <f t="shared" si="5"/>
        <v>18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21" t="s">
        <v>88</v>
      </c>
      <c r="B36" s="22" t="s">
        <v>36</v>
      </c>
      <c r="C36" s="22">
        <v>53</v>
      </c>
      <c r="D36" s="22"/>
      <c r="E36" s="22">
        <v>50</v>
      </c>
      <c r="F36" s="23">
        <v>3</v>
      </c>
      <c r="G36" s="19">
        <v>0</v>
      </c>
      <c r="H36" s="18" t="e">
        <v>#N/A</v>
      </c>
      <c r="I36" s="18" t="s">
        <v>48</v>
      </c>
      <c r="J36" s="18" t="s">
        <v>85</v>
      </c>
      <c r="K36" s="18">
        <v>94</v>
      </c>
      <c r="L36" s="18">
        <f t="shared" si="2"/>
        <v>-44</v>
      </c>
      <c r="M36" s="18"/>
      <c r="N36" s="18"/>
      <c r="O36" s="18">
        <v>0</v>
      </c>
      <c r="P36" s="18">
        <f t="shared" si="3"/>
        <v>10</v>
      </c>
      <c r="Q36" s="20"/>
      <c r="R36" s="7">
        <f t="shared" si="8"/>
        <v>0</v>
      </c>
      <c r="S36" s="7">
        <f>IFERROR(VLOOKUP(A36,заказ!A:B,2,0),0)</f>
        <v>0</v>
      </c>
      <c r="T36" s="20"/>
      <c r="U36" s="18"/>
      <c r="V36" s="1">
        <f t="shared" si="6"/>
        <v>0.3</v>
      </c>
      <c r="W36" s="18">
        <f t="shared" si="4"/>
        <v>0.3</v>
      </c>
      <c r="X36" s="18">
        <v>9.4</v>
      </c>
      <c r="Y36" s="18">
        <v>4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/>
      <c r="AI36" s="1">
        <f t="shared" si="5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89</v>
      </c>
      <c r="B37" s="11" t="s">
        <v>40</v>
      </c>
      <c r="C37" s="11"/>
      <c r="D37" s="11">
        <v>16.515000000000001</v>
      </c>
      <c r="E37" s="11">
        <v>3.3050000000000002</v>
      </c>
      <c r="F37" s="12">
        <v>13.21</v>
      </c>
      <c r="G37" s="8">
        <v>1</v>
      </c>
      <c r="H37" s="1">
        <v>120</v>
      </c>
      <c r="I37" s="1" t="s">
        <v>90</v>
      </c>
      <c r="J37" s="1"/>
      <c r="K37" s="1">
        <v>3.5</v>
      </c>
      <c r="L37" s="1">
        <f t="shared" si="2"/>
        <v>-0.19499999999999984</v>
      </c>
      <c r="M37" s="1"/>
      <c r="N37" s="1"/>
      <c r="O37" s="1">
        <v>0</v>
      </c>
      <c r="P37" s="1">
        <f t="shared" si="3"/>
        <v>0.66100000000000003</v>
      </c>
      <c r="Q37" s="7">
        <f>20*(P37+P38)-O37-O38-F37-F38</f>
        <v>6.625</v>
      </c>
      <c r="R37" s="7">
        <f t="shared" si="8"/>
        <v>6.625</v>
      </c>
      <c r="S37" s="7">
        <f>IFERROR(VLOOKUP(A37,заказ!A:B,2,0),0)</f>
        <v>15</v>
      </c>
      <c r="T37" s="7"/>
      <c r="U37" s="1"/>
      <c r="V37" s="1">
        <f t="shared" si="6"/>
        <v>30.007564296520425</v>
      </c>
      <c r="W37" s="1">
        <f t="shared" si="4"/>
        <v>19.984871406959154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 t="s">
        <v>91</v>
      </c>
      <c r="AI37" s="1">
        <f t="shared" si="5"/>
        <v>15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21" t="s">
        <v>92</v>
      </c>
      <c r="B38" s="22" t="s">
        <v>40</v>
      </c>
      <c r="C38" s="22">
        <v>25.774999999999999</v>
      </c>
      <c r="D38" s="22">
        <v>0.31</v>
      </c>
      <c r="E38" s="22">
        <v>6.54</v>
      </c>
      <c r="F38" s="23">
        <v>19.545000000000002</v>
      </c>
      <c r="G38" s="19">
        <v>0</v>
      </c>
      <c r="H38" s="18" t="e">
        <v>#N/A</v>
      </c>
      <c r="I38" s="18" t="s">
        <v>48</v>
      </c>
      <c r="J38" s="18" t="s">
        <v>89</v>
      </c>
      <c r="K38" s="18">
        <v>7</v>
      </c>
      <c r="L38" s="18">
        <f t="shared" si="2"/>
        <v>-0.45999999999999996</v>
      </c>
      <c r="M38" s="18"/>
      <c r="N38" s="18"/>
      <c r="O38" s="18">
        <v>0</v>
      </c>
      <c r="P38" s="18">
        <f t="shared" si="3"/>
        <v>1.3080000000000001</v>
      </c>
      <c r="Q38" s="20"/>
      <c r="R38" s="7">
        <f t="shared" si="8"/>
        <v>0</v>
      </c>
      <c r="S38" s="7">
        <f>IFERROR(VLOOKUP(A38,заказ!A:B,2,0),0)</f>
        <v>0</v>
      </c>
      <c r="T38" s="20"/>
      <c r="U38" s="18"/>
      <c r="V38" s="1">
        <f t="shared" si="6"/>
        <v>14.942660550458717</v>
      </c>
      <c r="W38" s="18">
        <f t="shared" si="4"/>
        <v>14.942660550458717</v>
      </c>
      <c r="X38" s="18">
        <v>0.67</v>
      </c>
      <c r="Y38" s="18">
        <v>2.2347999999999999</v>
      </c>
      <c r="Z38" s="18">
        <v>0.63300000000000001</v>
      </c>
      <c r="AA38" s="18">
        <v>0</v>
      </c>
      <c r="AB38" s="18">
        <v>0.71199999999999997</v>
      </c>
      <c r="AC38" s="18">
        <v>1.2849999999999999</v>
      </c>
      <c r="AD38" s="18">
        <v>1.369</v>
      </c>
      <c r="AE38" s="18">
        <v>4.0060000000000002</v>
      </c>
      <c r="AF38" s="18">
        <v>6.5810000000000004</v>
      </c>
      <c r="AG38" s="18">
        <v>3.0019999999999998</v>
      </c>
      <c r="AH38" s="27" t="s">
        <v>65</v>
      </c>
      <c r="AI38" s="1">
        <f t="shared" si="5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93</v>
      </c>
      <c r="B39" s="11" t="s">
        <v>36</v>
      </c>
      <c r="C39" s="11"/>
      <c r="D39" s="11"/>
      <c r="E39" s="11"/>
      <c r="F39" s="12"/>
      <c r="G39" s="8">
        <v>0.2</v>
      </c>
      <c r="H39" s="1">
        <v>120</v>
      </c>
      <c r="I39" s="1" t="s">
        <v>94</v>
      </c>
      <c r="J39" s="1"/>
      <c r="K39" s="1"/>
      <c r="L39" s="1">
        <f t="shared" si="2"/>
        <v>0</v>
      </c>
      <c r="M39" s="1"/>
      <c r="N39" s="1"/>
      <c r="O39" s="1">
        <v>0</v>
      </c>
      <c r="P39" s="1">
        <f t="shared" si="3"/>
        <v>0</v>
      </c>
      <c r="Q39" s="7">
        <f>20*(P39+P40)-O39-O40-F39-F40</f>
        <v>124</v>
      </c>
      <c r="R39" s="7">
        <f t="shared" si="8"/>
        <v>124</v>
      </c>
      <c r="S39" s="7">
        <f>IFERROR(VLOOKUP(A39,заказ!A:B,2,0),0)</f>
        <v>120</v>
      </c>
      <c r="T39" s="7"/>
      <c r="U39" s="1"/>
      <c r="V39" s="1" t="e">
        <f t="shared" si="6"/>
        <v>#DIV/0!</v>
      </c>
      <c r="W39" s="1" t="e">
        <f t="shared" si="4"/>
        <v>#DIV/0!</v>
      </c>
      <c r="X39" s="1">
        <v>0</v>
      </c>
      <c r="Y39" s="1">
        <v>0</v>
      </c>
      <c r="Z39" s="1">
        <v>0</v>
      </c>
      <c r="AA39" s="1">
        <v>-0.2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2.6</v>
      </c>
      <c r="AH39" s="1" t="s">
        <v>83</v>
      </c>
      <c r="AI39" s="1">
        <f t="shared" si="5"/>
        <v>24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21" t="s">
        <v>95</v>
      </c>
      <c r="B40" s="22" t="s">
        <v>36</v>
      </c>
      <c r="C40" s="22">
        <v>443</v>
      </c>
      <c r="D40" s="22">
        <v>30</v>
      </c>
      <c r="E40" s="22">
        <v>115</v>
      </c>
      <c r="F40" s="23">
        <v>336</v>
      </c>
      <c r="G40" s="19">
        <v>0</v>
      </c>
      <c r="H40" s="18" t="e">
        <v>#N/A</v>
      </c>
      <c r="I40" s="18" t="s">
        <v>48</v>
      </c>
      <c r="J40" s="18" t="s">
        <v>93</v>
      </c>
      <c r="K40" s="18">
        <v>115</v>
      </c>
      <c r="L40" s="18">
        <f t="shared" si="2"/>
        <v>0</v>
      </c>
      <c r="M40" s="18"/>
      <c r="N40" s="18"/>
      <c r="O40" s="18">
        <v>0</v>
      </c>
      <c r="P40" s="18">
        <f t="shared" si="3"/>
        <v>23</v>
      </c>
      <c r="Q40" s="20"/>
      <c r="R40" s="7">
        <f t="shared" si="8"/>
        <v>0</v>
      </c>
      <c r="S40" s="7">
        <f>IFERROR(VLOOKUP(A40,заказ!A:B,2,0),0)</f>
        <v>0</v>
      </c>
      <c r="T40" s="20"/>
      <c r="U40" s="18"/>
      <c r="V40" s="1">
        <f t="shared" si="6"/>
        <v>14.608695652173912</v>
      </c>
      <c r="W40" s="18">
        <f t="shared" si="4"/>
        <v>14.608695652173912</v>
      </c>
      <c r="X40" s="18">
        <v>9.4</v>
      </c>
      <c r="Y40" s="18">
        <v>7</v>
      </c>
      <c r="Z40" s="18">
        <v>33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/>
      <c r="AI40" s="1">
        <f t="shared" si="5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96</v>
      </c>
      <c r="B41" s="11" t="s">
        <v>40</v>
      </c>
      <c r="C41" s="11"/>
      <c r="D41" s="11">
        <v>33.031999999999996</v>
      </c>
      <c r="E41" s="11">
        <v>7.19</v>
      </c>
      <c r="F41" s="12">
        <v>25.841999999999999</v>
      </c>
      <c r="G41" s="8">
        <v>1</v>
      </c>
      <c r="H41" s="1">
        <v>120</v>
      </c>
      <c r="I41" s="1" t="s">
        <v>97</v>
      </c>
      <c r="J41" s="1"/>
      <c r="K41" s="1">
        <v>7</v>
      </c>
      <c r="L41" s="1">
        <f t="shared" si="2"/>
        <v>0.19000000000000039</v>
      </c>
      <c r="M41" s="1"/>
      <c r="N41" s="1"/>
      <c r="O41" s="1">
        <v>60</v>
      </c>
      <c r="P41" s="1">
        <f t="shared" si="3"/>
        <v>1.4380000000000002</v>
      </c>
      <c r="Q41" s="7">
        <f>20*(P41+P42+P43)-O41-O42-F41-F42-O43-F43</f>
        <v>185.22200000000004</v>
      </c>
      <c r="R41" s="7">
        <f t="shared" si="8"/>
        <v>185.22200000000004</v>
      </c>
      <c r="S41" s="7">
        <f>IFERROR(VLOOKUP(A41,заказ!A:B,2,0),0)</f>
        <v>180</v>
      </c>
      <c r="T41" s="7"/>
      <c r="U41" s="1"/>
      <c r="V41" s="1">
        <f t="shared" si="6"/>
        <v>188.50069541029205</v>
      </c>
      <c r="W41" s="1">
        <f t="shared" si="4"/>
        <v>59.695410292072317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 t="s">
        <v>98</v>
      </c>
      <c r="AI41" s="1">
        <f t="shared" si="5"/>
        <v>180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4" t="s">
        <v>99</v>
      </c>
      <c r="B42" s="25" t="s">
        <v>40</v>
      </c>
      <c r="C42" s="25">
        <v>-3.3540000000000001</v>
      </c>
      <c r="D42" s="25"/>
      <c r="E42" s="25">
        <v>3.4980000000000002</v>
      </c>
      <c r="F42" s="26">
        <v>-7.1319999999999997</v>
      </c>
      <c r="G42" s="19">
        <v>0</v>
      </c>
      <c r="H42" s="18" t="e">
        <v>#N/A</v>
      </c>
      <c r="I42" s="18" t="s">
        <v>48</v>
      </c>
      <c r="J42" s="18" t="s">
        <v>96</v>
      </c>
      <c r="K42" s="18">
        <v>3.5</v>
      </c>
      <c r="L42" s="18">
        <f t="shared" si="2"/>
        <v>-1.9999999999997797E-3</v>
      </c>
      <c r="M42" s="18"/>
      <c r="N42" s="18"/>
      <c r="O42" s="18">
        <v>0</v>
      </c>
      <c r="P42" s="18">
        <f t="shared" si="3"/>
        <v>0.6996</v>
      </c>
      <c r="Q42" s="20"/>
      <c r="R42" s="7">
        <f t="shared" si="8"/>
        <v>0</v>
      </c>
      <c r="S42" s="7">
        <f>IFERROR(VLOOKUP(A42,заказ!A:B,2,0),0)</f>
        <v>0</v>
      </c>
      <c r="T42" s="20"/>
      <c r="U42" s="18"/>
      <c r="V42" s="1">
        <f t="shared" si="6"/>
        <v>-10.194396798170382</v>
      </c>
      <c r="W42" s="18">
        <f t="shared" si="4"/>
        <v>-10.194396798170382</v>
      </c>
      <c r="X42" s="18">
        <v>0</v>
      </c>
      <c r="Y42" s="18">
        <v>1.4263999999999999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/>
      <c r="AI42" s="1">
        <f t="shared" si="5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21" t="s">
        <v>100</v>
      </c>
      <c r="B43" s="22" t="s">
        <v>40</v>
      </c>
      <c r="C43" s="22">
        <v>198.316</v>
      </c>
      <c r="D43" s="22">
        <v>3.5379999999999998</v>
      </c>
      <c r="E43" s="22">
        <v>83.052000000000007</v>
      </c>
      <c r="F43" s="23">
        <v>111.02800000000001</v>
      </c>
      <c r="G43" s="19">
        <v>0</v>
      </c>
      <c r="H43" s="18" t="e">
        <v>#N/A</v>
      </c>
      <c r="I43" s="18" t="s">
        <v>48</v>
      </c>
      <c r="J43" s="18" t="s">
        <v>96</v>
      </c>
      <c r="K43" s="18">
        <v>81.5</v>
      </c>
      <c r="L43" s="18">
        <f t="shared" si="2"/>
        <v>1.5520000000000067</v>
      </c>
      <c r="M43" s="18"/>
      <c r="N43" s="18"/>
      <c r="O43" s="18">
        <v>0</v>
      </c>
      <c r="P43" s="18">
        <f t="shared" si="3"/>
        <v>16.610400000000002</v>
      </c>
      <c r="Q43" s="20"/>
      <c r="R43" s="7">
        <f t="shared" si="8"/>
        <v>0</v>
      </c>
      <c r="S43" s="7">
        <f>IFERROR(VLOOKUP(A43,заказ!A:B,2,0),0)</f>
        <v>0</v>
      </c>
      <c r="T43" s="20"/>
      <c r="U43" s="18"/>
      <c r="V43" s="1">
        <f t="shared" si="6"/>
        <v>6.6842460145451037</v>
      </c>
      <c r="W43" s="18">
        <f t="shared" si="4"/>
        <v>6.6842460145451037</v>
      </c>
      <c r="X43" s="18">
        <v>13.644</v>
      </c>
      <c r="Y43" s="18">
        <v>13.604799999999999</v>
      </c>
      <c r="Z43" s="18">
        <v>15.0684</v>
      </c>
      <c r="AA43" s="18">
        <v>13.948399999999999</v>
      </c>
      <c r="AB43" s="18">
        <v>16.728000000000002</v>
      </c>
      <c r="AC43" s="18">
        <v>22.4146</v>
      </c>
      <c r="AD43" s="18">
        <v>13.4756</v>
      </c>
      <c r="AE43" s="18">
        <v>8.9150000000000009</v>
      </c>
      <c r="AF43" s="18">
        <v>0</v>
      </c>
      <c r="AG43" s="18">
        <v>7.923</v>
      </c>
      <c r="AH43" s="18"/>
      <c r="AI43" s="1">
        <f t="shared" si="5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45</v>
      </c>
      <c r="B45" s="1" t="s">
        <v>36</v>
      </c>
      <c r="C45" s="1">
        <v>322</v>
      </c>
      <c r="D45" s="1">
        <v>106</v>
      </c>
      <c r="E45" s="1">
        <v>73</v>
      </c>
      <c r="F45" s="1">
        <v>347</v>
      </c>
      <c r="G45" s="8">
        <v>0.18</v>
      </c>
      <c r="H45" s="1">
        <v>120</v>
      </c>
      <c r="I45" s="1"/>
      <c r="J45" s="1"/>
      <c r="K45" s="1">
        <v>75</v>
      </c>
      <c r="L45" s="1">
        <f>E45-K45</f>
        <v>-2</v>
      </c>
      <c r="M45" s="1"/>
      <c r="N45" s="1"/>
      <c r="O45" s="1"/>
      <c r="P45" s="1">
        <f>E45/5</f>
        <v>14.6</v>
      </c>
      <c r="Q45" s="7"/>
      <c r="R45" s="7">
        <f t="shared" si="8"/>
        <v>0</v>
      </c>
      <c r="S45" s="7"/>
      <c r="T45" s="7"/>
      <c r="U45" s="1"/>
      <c r="V45" s="1">
        <f t="shared" si="6"/>
        <v>23.767123287671232</v>
      </c>
      <c r="W45" s="1">
        <f>(F45+O45)/P45</f>
        <v>23.767123287671232</v>
      </c>
      <c r="X45" s="1">
        <v>15.6</v>
      </c>
      <c r="Y45" s="1">
        <v>26.2</v>
      </c>
      <c r="Z45" s="1">
        <v>25.8</v>
      </c>
      <c r="AA45" s="1">
        <v>4</v>
      </c>
      <c r="AB45" s="1">
        <v>0</v>
      </c>
      <c r="AC45" s="1">
        <v>23.2</v>
      </c>
      <c r="AD45" s="1">
        <v>13.4</v>
      </c>
      <c r="AE45" s="1">
        <v>12</v>
      </c>
      <c r="AF45" s="1">
        <v>25.4</v>
      </c>
      <c r="AG45" s="1">
        <v>11.2</v>
      </c>
      <c r="AH45" s="1"/>
      <c r="AI45" s="1">
        <f t="shared" si="5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46</v>
      </c>
      <c r="B46" s="11" t="s">
        <v>36</v>
      </c>
      <c r="C46" s="11">
        <v>95</v>
      </c>
      <c r="D46" s="11">
        <v>150</v>
      </c>
      <c r="E46" s="11">
        <v>78</v>
      </c>
      <c r="F46" s="12">
        <v>163</v>
      </c>
      <c r="G46" s="8">
        <v>0.18</v>
      </c>
      <c r="H46" s="1">
        <v>120</v>
      </c>
      <c r="I46" s="1"/>
      <c r="J46" s="1"/>
      <c r="K46" s="1">
        <v>82</v>
      </c>
      <c r="L46" s="1">
        <f>E46-K46</f>
        <v>-4</v>
      </c>
      <c r="M46" s="1"/>
      <c r="N46" s="1"/>
      <c r="O46" s="1">
        <v>50</v>
      </c>
      <c r="P46" s="1">
        <f>E46/5</f>
        <v>15.6</v>
      </c>
      <c r="Q46" s="7">
        <f>20*(P46+P47)-O46-O47-F46-F47</f>
        <v>109</v>
      </c>
      <c r="R46" s="7">
        <v>100</v>
      </c>
      <c r="S46" s="7">
        <f>R46</f>
        <v>100</v>
      </c>
      <c r="T46" s="7"/>
      <c r="U46" s="1"/>
      <c r="V46" s="1">
        <f t="shared" si="6"/>
        <v>20.064102564102566</v>
      </c>
      <c r="W46" s="1">
        <f>(F46+O46)/P46</f>
        <v>13.653846153846153</v>
      </c>
      <c r="X46" s="1">
        <v>13</v>
      </c>
      <c r="Y46" s="1">
        <v>13.8</v>
      </c>
      <c r="Z46" s="1">
        <v>8.6</v>
      </c>
      <c r="AA46" s="1">
        <v>10.199999999999999</v>
      </c>
      <c r="AB46" s="1">
        <v>21.6</v>
      </c>
      <c r="AC46" s="1">
        <v>23.2</v>
      </c>
      <c r="AD46" s="1">
        <v>13.2</v>
      </c>
      <c r="AE46" s="1">
        <v>6</v>
      </c>
      <c r="AF46" s="1">
        <v>9.6</v>
      </c>
      <c r="AG46" s="1">
        <v>14.2</v>
      </c>
      <c r="AH46" s="1"/>
      <c r="AI46" s="1">
        <f t="shared" si="5"/>
        <v>18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21" t="s">
        <v>47</v>
      </c>
      <c r="B47" s="22" t="s">
        <v>36</v>
      </c>
      <c r="C47" s="22">
        <v>-10</v>
      </c>
      <c r="D47" s="22"/>
      <c r="E47" s="22"/>
      <c r="F47" s="23">
        <v>-10</v>
      </c>
      <c r="G47" s="19">
        <v>0</v>
      </c>
      <c r="H47" s="18" t="e">
        <v>#N/A</v>
      </c>
      <c r="I47" s="18" t="s">
        <v>48</v>
      </c>
      <c r="J47" s="18" t="s">
        <v>46</v>
      </c>
      <c r="K47" s="18"/>
      <c r="L47" s="18">
        <f>E47-K47</f>
        <v>0</v>
      </c>
      <c r="M47" s="18"/>
      <c r="N47" s="18"/>
      <c r="O47" s="18"/>
      <c r="P47" s="18">
        <f>E47/5</f>
        <v>0</v>
      </c>
      <c r="Q47" s="20"/>
      <c r="R47" s="7">
        <f t="shared" si="8"/>
        <v>0</v>
      </c>
      <c r="S47" s="7"/>
      <c r="T47" s="20"/>
      <c r="U47" s="18"/>
      <c r="V47" s="1" t="e">
        <f t="shared" si="6"/>
        <v>#DIV/0!</v>
      </c>
      <c r="W47" s="18" t="e">
        <f>(F47+O47)/P47</f>
        <v>#DIV/0!</v>
      </c>
      <c r="X47" s="18">
        <v>0</v>
      </c>
      <c r="Y47" s="18">
        <v>2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/>
      <c r="AI47" s="1">
        <f t="shared" si="5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5" t="s">
        <v>35</v>
      </c>
      <c r="B48" s="15" t="s">
        <v>36</v>
      </c>
      <c r="C48" s="15"/>
      <c r="D48" s="15"/>
      <c r="E48" s="15"/>
      <c r="F48" s="15"/>
      <c r="G48" s="16">
        <v>0</v>
      </c>
      <c r="H48" s="15"/>
      <c r="I48" s="15">
        <v>4421577</v>
      </c>
      <c r="J48" s="15"/>
      <c r="K48" s="15"/>
      <c r="L48" s="15">
        <f>E48-K48</f>
        <v>0</v>
      </c>
      <c r="M48" s="15"/>
      <c r="N48" s="15"/>
      <c r="O48" s="15"/>
      <c r="P48" s="15">
        <f>E48/5</f>
        <v>0</v>
      </c>
      <c r="Q48" s="17"/>
      <c r="R48" s="7">
        <f t="shared" si="8"/>
        <v>0</v>
      </c>
      <c r="S48" s="7"/>
      <c r="T48" s="17"/>
      <c r="U48" s="15"/>
      <c r="V48" s="1" t="e">
        <f t="shared" si="6"/>
        <v>#DIV/0!</v>
      </c>
      <c r="W48" s="15" t="e">
        <f>(F48+O48)/P48</f>
        <v>#DIV/0!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 t="s">
        <v>37</v>
      </c>
      <c r="AI48" s="1">
        <f t="shared" si="5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5" t="s">
        <v>38</v>
      </c>
      <c r="B49" s="15" t="s">
        <v>36</v>
      </c>
      <c r="C49" s="15"/>
      <c r="D49" s="15"/>
      <c r="E49" s="15"/>
      <c r="F49" s="15"/>
      <c r="G49" s="16">
        <v>0</v>
      </c>
      <c r="H49" s="15"/>
      <c r="I49" s="15">
        <v>4421584</v>
      </c>
      <c r="J49" s="15"/>
      <c r="K49" s="15"/>
      <c r="L49" s="15">
        <f>E49-K49</f>
        <v>0</v>
      </c>
      <c r="M49" s="15"/>
      <c r="N49" s="15"/>
      <c r="O49" s="15"/>
      <c r="P49" s="15">
        <f>E49/5</f>
        <v>0</v>
      </c>
      <c r="Q49" s="17"/>
      <c r="R49" s="7">
        <f t="shared" si="8"/>
        <v>0</v>
      </c>
      <c r="S49" s="7"/>
      <c r="T49" s="17"/>
      <c r="U49" s="15"/>
      <c r="V49" s="1" t="e">
        <f t="shared" si="6"/>
        <v>#DIV/0!</v>
      </c>
      <c r="W49" s="15" t="e">
        <f>(F49+O49)/P49</f>
        <v>#DIV/0!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 t="s">
        <v>37</v>
      </c>
      <c r="AI49" s="1">
        <f t="shared" si="5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</sheetData>
  <autoFilter ref="A3:AI4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1A2A-221D-4706-81DA-814C66BA168C}">
  <dimension ref="A1:B19"/>
  <sheetViews>
    <sheetView workbookViewId="0">
      <selection activeCell="E11" sqref="E11"/>
    </sheetView>
  </sheetViews>
  <sheetFormatPr defaultRowHeight="15" x14ac:dyDescent="0.25"/>
  <cols>
    <col min="1" max="1" width="98.140625" bestFit="1" customWidth="1"/>
  </cols>
  <sheetData>
    <row r="1" spans="1:2" x14ac:dyDescent="0.25">
      <c r="A1" t="s">
        <v>43</v>
      </c>
      <c r="B1">
        <v>48</v>
      </c>
    </row>
    <row r="2" spans="1:2" x14ac:dyDescent="0.25">
      <c r="A2" t="s">
        <v>44</v>
      </c>
      <c r="B2">
        <v>32</v>
      </c>
    </row>
    <row r="3" spans="1:2" x14ac:dyDescent="0.25">
      <c r="A3" t="s">
        <v>49</v>
      </c>
      <c r="B3">
        <v>24</v>
      </c>
    </row>
    <row r="4" spans="1:2" x14ac:dyDescent="0.25">
      <c r="A4" t="s">
        <v>53</v>
      </c>
      <c r="B4">
        <v>15</v>
      </c>
    </row>
    <row r="5" spans="1:2" x14ac:dyDescent="0.25">
      <c r="A5" t="s">
        <v>56</v>
      </c>
      <c r="B5">
        <v>20</v>
      </c>
    </row>
    <row r="6" spans="1:2" x14ac:dyDescent="0.25">
      <c r="A6" t="s">
        <v>57</v>
      </c>
      <c r="B6">
        <v>110</v>
      </c>
    </row>
    <row r="7" spans="1:2" x14ac:dyDescent="0.25">
      <c r="A7" t="s">
        <v>61</v>
      </c>
      <c r="B7">
        <v>80</v>
      </c>
    </row>
    <row r="8" spans="1:2" x14ac:dyDescent="0.25">
      <c r="A8" t="s">
        <v>62</v>
      </c>
      <c r="B8">
        <v>110</v>
      </c>
    </row>
    <row r="9" spans="1:2" x14ac:dyDescent="0.25">
      <c r="A9" t="s">
        <v>66</v>
      </c>
      <c r="B9">
        <v>50</v>
      </c>
    </row>
    <row r="10" spans="1:2" x14ac:dyDescent="0.25">
      <c r="A10" t="s">
        <v>69</v>
      </c>
      <c r="B10">
        <v>33</v>
      </c>
    </row>
    <row r="11" spans="1:2" x14ac:dyDescent="0.25">
      <c r="A11" t="s">
        <v>74</v>
      </c>
      <c r="B11">
        <v>49</v>
      </c>
    </row>
    <row r="12" spans="1:2" x14ac:dyDescent="0.25">
      <c r="A12" t="s">
        <v>75</v>
      </c>
      <c r="B12">
        <v>32</v>
      </c>
    </row>
    <row r="13" spans="1:2" x14ac:dyDescent="0.25">
      <c r="A13" t="s">
        <v>77</v>
      </c>
      <c r="B13">
        <v>16</v>
      </c>
    </row>
    <row r="14" spans="1:2" x14ac:dyDescent="0.25">
      <c r="A14" t="s">
        <v>81</v>
      </c>
      <c r="B14">
        <v>288</v>
      </c>
    </row>
    <row r="15" spans="1:2" x14ac:dyDescent="0.25">
      <c r="A15" t="s">
        <v>82</v>
      </c>
      <c r="B15">
        <v>306</v>
      </c>
    </row>
    <row r="16" spans="1:2" x14ac:dyDescent="0.25">
      <c r="A16" t="s">
        <v>85</v>
      </c>
      <c r="B16">
        <v>90</v>
      </c>
    </row>
    <row r="17" spans="1:2" x14ac:dyDescent="0.25">
      <c r="A17" t="s">
        <v>89</v>
      </c>
      <c r="B17">
        <v>15</v>
      </c>
    </row>
    <row r="18" spans="1:2" x14ac:dyDescent="0.25">
      <c r="A18" t="s">
        <v>93</v>
      </c>
      <c r="B18">
        <v>120</v>
      </c>
    </row>
    <row r="19" spans="1:2" x14ac:dyDescent="0.25">
      <c r="A19" t="s">
        <v>96</v>
      </c>
      <c r="B19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2025-09-22T08:55:51Z</dcterms:created>
  <dcterms:modified xsi:type="dcterms:W3CDTF">2025-09-24T12:16:43Z</dcterms:modified>
</cp:coreProperties>
</file>