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A51C64CD-767E-451F-9E38-28FBFE69EAC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6" i="1" l="1"/>
  <c r="T47" i="1"/>
  <c r="T48" i="1"/>
  <c r="T4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 l="1"/>
  <c r="S37" i="1"/>
  <c r="S46" i="1"/>
  <c r="S45" i="1"/>
  <c r="AJ45" i="1" s="1"/>
  <c r="S42" i="1"/>
  <c r="S36" i="1"/>
  <c r="S35" i="1"/>
  <c r="S34" i="1"/>
  <c r="S32" i="1"/>
  <c r="S31" i="1"/>
  <c r="S30" i="1"/>
  <c r="AJ28" i="1"/>
  <c r="S25" i="1"/>
  <c r="S20" i="1"/>
  <c r="S19" i="1"/>
  <c r="S18" i="1"/>
  <c r="S17" i="1"/>
  <c r="S16" i="1"/>
  <c r="S15" i="1"/>
  <c r="S14" i="1"/>
  <c r="S12" i="1"/>
  <c r="S11" i="1"/>
  <c r="S9" i="1"/>
  <c r="S7" i="1"/>
  <c r="S47" i="1"/>
  <c r="S48" i="1"/>
  <c r="S8" i="1"/>
  <c r="S10" i="1"/>
  <c r="S13" i="1"/>
  <c r="S22" i="1"/>
  <c r="AJ22" i="1" s="1"/>
  <c r="S24" i="1"/>
  <c r="S26" i="1"/>
  <c r="AJ26" i="1" s="1"/>
  <c r="S27" i="1"/>
  <c r="S29" i="1"/>
  <c r="AJ29" i="1" s="1"/>
  <c r="S33" i="1"/>
  <c r="AJ37" i="1"/>
  <c r="S38" i="1"/>
  <c r="S39" i="1"/>
  <c r="AJ39" i="1" s="1"/>
  <c r="S40" i="1"/>
  <c r="S41" i="1"/>
  <c r="AJ41" i="1" s="1"/>
  <c r="S43" i="1"/>
  <c r="S6" i="1"/>
  <c r="AJ6" i="1" s="1"/>
  <c r="AJ8" i="1"/>
  <c r="AJ10" i="1"/>
  <c r="AJ13" i="1"/>
  <c r="AJ21" i="1"/>
  <c r="AJ24" i="1"/>
  <c r="AJ27" i="1"/>
  <c r="AJ33" i="1"/>
  <c r="AJ38" i="1"/>
  <c r="AJ40" i="1"/>
  <c r="AJ43" i="1"/>
  <c r="AJ46" i="1"/>
  <c r="AJ47" i="1"/>
  <c r="AJ48" i="1"/>
  <c r="Q48" i="1" l="1"/>
  <c r="W48" i="1" s="1"/>
  <c r="Q6" i="1"/>
  <c r="W6" i="1" s="1"/>
  <c r="Q7" i="1"/>
  <c r="R7" i="1" s="1"/>
  <c r="Q8" i="1"/>
  <c r="W8" i="1" s="1"/>
  <c r="Q9" i="1"/>
  <c r="R9" i="1" s="1"/>
  <c r="Q45" i="1"/>
  <c r="W45" i="1" s="1"/>
  <c r="Q46" i="1"/>
  <c r="W46" i="1" s="1"/>
  <c r="Q10" i="1"/>
  <c r="W10" i="1" s="1"/>
  <c r="Q11" i="1"/>
  <c r="R11" i="1" s="1"/>
  <c r="Q12" i="1"/>
  <c r="Q13" i="1"/>
  <c r="W13" i="1" s="1"/>
  <c r="Q14" i="1"/>
  <c r="Q15" i="1"/>
  <c r="R15" i="1" s="1"/>
  <c r="Q16" i="1"/>
  <c r="R16" i="1" s="1"/>
  <c r="Q17" i="1"/>
  <c r="R17" i="1" s="1"/>
  <c r="Q18" i="1"/>
  <c r="Q19" i="1"/>
  <c r="R19" i="1" s="1"/>
  <c r="Q20" i="1"/>
  <c r="Q21" i="1"/>
  <c r="W21" i="1" s="1"/>
  <c r="Q22" i="1"/>
  <c r="W22" i="1" s="1"/>
  <c r="Q23" i="1"/>
  <c r="Q24" i="1"/>
  <c r="W24" i="1" s="1"/>
  <c r="Q25" i="1"/>
  <c r="Q26" i="1"/>
  <c r="W26" i="1" s="1"/>
  <c r="Q27" i="1"/>
  <c r="W27" i="1" s="1"/>
  <c r="Q28" i="1"/>
  <c r="W28" i="1" s="1"/>
  <c r="Q29" i="1"/>
  <c r="W29" i="1" s="1"/>
  <c r="Q30" i="1"/>
  <c r="R30" i="1" s="1"/>
  <c r="Q31" i="1"/>
  <c r="R31" i="1" s="1"/>
  <c r="Q32" i="1"/>
  <c r="R32" i="1" s="1"/>
  <c r="Q33" i="1"/>
  <c r="W33" i="1" s="1"/>
  <c r="Q34" i="1"/>
  <c r="Q35" i="1"/>
  <c r="R35" i="1" s="1"/>
  <c r="Q36" i="1"/>
  <c r="Q37" i="1"/>
  <c r="W37" i="1" s="1"/>
  <c r="Q38" i="1"/>
  <c r="W38" i="1" s="1"/>
  <c r="Q39" i="1"/>
  <c r="W39" i="1" s="1"/>
  <c r="Q40" i="1"/>
  <c r="W40" i="1" s="1"/>
  <c r="Q41" i="1"/>
  <c r="W41" i="1" s="1"/>
  <c r="Q42" i="1"/>
  <c r="Q43" i="1"/>
  <c r="W43" i="1" s="1"/>
  <c r="Q47" i="1"/>
  <c r="W47" i="1" s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46" i="1"/>
  <c r="L45" i="1"/>
  <c r="L9" i="1"/>
  <c r="L8" i="1"/>
  <c r="L7" i="1"/>
  <c r="L6" i="1"/>
  <c r="L48" i="1"/>
  <c r="L47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K5" i="1"/>
  <c r="F5" i="1"/>
  <c r="E5" i="1"/>
  <c r="R45" i="1" l="1"/>
  <c r="R25" i="1"/>
  <c r="R23" i="1"/>
  <c r="S23" i="1" s="1"/>
  <c r="AJ31" i="1"/>
  <c r="W31" i="1"/>
  <c r="AJ19" i="1"/>
  <c r="W19" i="1"/>
  <c r="AJ11" i="1"/>
  <c r="W11" i="1"/>
  <c r="AJ9" i="1"/>
  <c r="W9" i="1"/>
  <c r="AJ7" i="1"/>
  <c r="W7" i="1"/>
  <c r="AJ32" i="1"/>
  <c r="W32" i="1"/>
  <c r="AJ30" i="1"/>
  <c r="W30" i="1"/>
  <c r="AJ35" i="1"/>
  <c r="W35" i="1"/>
  <c r="AJ25" i="1"/>
  <c r="W25" i="1"/>
  <c r="AJ23" i="1"/>
  <c r="W23" i="1"/>
  <c r="AJ17" i="1"/>
  <c r="W17" i="1"/>
  <c r="AJ15" i="1"/>
  <c r="W15" i="1"/>
  <c r="R36" i="1"/>
  <c r="AJ16" i="1"/>
  <c r="W16" i="1"/>
  <c r="R46" i="1"/>
  <c r="R14" i="1"/>
  <c r="R12" i="1"/>
  <c r="R18" i="1"/>
  <c r="R42" i="1"/>
  <c r="R34" i="1"/>
  <c r="R20" i="1"/>
  <c r="X41" i="1"/>
  <c r="X37" i="1"/>
  <c r="X33" i="1"/>
  <c r="X29" i="1"/>
  <c r="X25" i="1"/>
  <c r="X21" i="1"/>
  <c r="X17" i="1"/>
  <c r="X13" i="1"/>
  <c r="X46" i="1"/>
  <c r="X7" i="1"/>
  <c r="L5" i="1"/>
  <c r="Q5" i="1"/>
  <c r="X43" i="1"/>
  <c r="X39" i="1"/>
  <c r="X35" i="1"/>
  <c r="X31" i="1"/>
  <c r="X27" i="1"/>
  <c r="X23" i="1"/>
  <c r="X19" i="1"/>
  <c r="X15" i="1"/>
  <c r="X11" i="1"/>
  <c r="X9" i="1"/>
  <c r="X48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45" i="1"/>
  <c r="X8" i="1"/>
  <c r="X6" i="1"/>
  <c r="X47" i="1"/>
  <c r="AJ20" i="1" l="1"/>
  <c r="W20" i="1"/>
  <c r="AJ42" i="1"/>
  <c r="W42" i="1"/>
  <c r="AJ12" i="1"/>
  <c r="W12" i="1"/>
  <c r="AJ34" i="1"/>
  <c r="W34" i="1"/>
  <c r="AJ18" i="1"/>
  <c r="W18" i="1"/>
  <c r="AJ36" i="1"/>
  <c r="W36" i="1"/>
  <c r="R5" i="1"/>
  <c r="AJ14" i="1" l="1"/>
  <c r="AJ5" i="1" s="1"/>
  <c r="W14" i="1"/>
  <c r="S5" i="1"/>
</calcChain>
</file>

<file path=xl/sharedStrings.xml><?xml version="1.0" encoding="utf-8"?>
<sst xmlns="http://schemas.openxmlformats.org/spreadsheetml/2006/main" count="190" uniqueCount="100">
  <si>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</si>
  <si>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</si>
  <si>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</si>
  <si>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</si>
  <si>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</si>
  <si>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</si>
  <si>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</si>
  <si>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</si>
  <si>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</si>
  <si>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</si>
  <si>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</si>
  <si>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</si>
  <si>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</si>
  <si>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</si>
  <si>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</si>
  <si>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</si>
  <si>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</si>
  <si>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</si>
  <si>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</si>
  <si>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</si>
  <si>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</si>
  <si>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</si>
  <si>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</si>
  <si>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</si>
  <si>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</si>
  <si>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29,09,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</si>
  <si>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</si>
  <si>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</si>
  <si>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</si>
  <si>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</si>
  <si>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</si>
  <si>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</si>
  <si>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</si>
  <si>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</si>
  <si>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</si>
  <si>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4421577 Спред растительно-сливочный "Сливочный вкус" 82,5% 180гр  Останкино</t>
  </si>
  <si>
    <t>шт</t>
  </si>
  <si>
    <t>нужно увеличить продажи</t>
  </si>
  <si>
    <t>4421584 Спред растительно-сливочный "Сливочный вкус" 72,5% 180гр  Останкино</t>
  </si>
  <si>
    <t>нужно увеличить продажи!!!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</si>
  <si>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</si>
  <si>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</si>
  <si>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</si>
  <si>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</si>
  <si>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26,08,25 списание 140шт (недостача)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</si>
  <si>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</si>
  <si>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</si>
  <si>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</si>
  <si>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</si>
  <si>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</si>
  <si>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</si>
  <si>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</si>
  <si>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</si>
  <si>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</si>
  <si>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</si>
  <si>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</si>
  <si>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</si>
  <si>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</si>
  <si>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</si>
  <si>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</si>
  <si>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</si>
  <si>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</si>
  <si>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</si>
  <si>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</si>
  <si>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</si>
  <si>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</si>
  <si>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</si>
  <si>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</si>
  <si>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</si>
  <si>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</si>
  <si>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</si>
  <si>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</si>
  <si>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</si>
  <si>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</si>
  <si>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</si>
  <si>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</si>
  <si>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</si>
  <si>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</si>
  <si>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</si>
  <si>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</si>
  <si>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</si>
  <si>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</si>
  <si>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</si>
  <si>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</si>
  <si>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</si>
  <si>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</si>
  <si>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</si>
  <si>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</si>
  <si>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</si>
  <si>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</si>
  <si>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</si>
  <si>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</si>
  <si>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</si>
  <si>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</si>
  <si>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</si>
  <si>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</si>
  <si>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t xml:space="preserve">нужно увеличить продажи!!! / </t>
    </r>
    <r>
      <rPr>
        <sz val="10"/>
        <rFont val="Arial"/>
        <family val="2"/>
        <charset val="204"/>
      </rPr>
      <t>29,09,25 завод не отгрузит</t>
    </r>
  </si>
  <si>
    <t>итого</t>
  </si>
  <si>
    <t>заказ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</si>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</sst>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0" borderId="1" xfId="1" applyNumberFormat="1" applyFont="1"/>
    <xf numFmtId="0" fontId="0" fillId="0" borderId="1" xfId="0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4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0" sqref="V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20" width="7" style="29" customWidth="1"/>
    <col min="21" max="21" width="7" customWidth="1"/>
    <col min="22" max="22" width="21" customWidth="1"/>
    <col min="23" max="24" width="5" customWidth="1"/>
    <col min="25" max="34" width="6" customWidth="1"/>
    <col min="35" max="35" width="35.7109375" customWidth="1"/>
    <col min="36" max="36" width="7" customWidth="1"/>
    <col min="37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97</v>
      </c>
      <c r="T3" s="3" t="s">
        <v>98</v>
      </c>
      <c r="U3" s="6" t="s">
        <v>17</v>
      </c>
      <c r="V3" s="6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 t="s">
        <v>99</v>
      </c>
      <c r="U4" s="1"/>
      <c r="V4" s="1"/>
      <c r="W4" s="1"/>
      <c r="X4" s="1"/>
      <c r="Y4" s="1" t="s">
        <v>24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SUM(E6:E495)</f>
        <v>6476.8629999999994</v>
      </c>
      <c r="F5" s="4">
        <f>SUM(F6:F495)</f>
        <v>12786.075000000001</v>
      </c>
      <c r="G5" s="7"/>
      <c r="H5" s="1"/>
      <c r="I5" s="1"/>
      <c r="J5" s="1"/>
      <c r="K5" s="4">
        <f t="shared" ref="K5:U5" si="0">SUM(K6:K495)</f>
        <v>6651</v>
      </c>
      <c r="L5" s="4">
        <f t="shared" si="0"/>
        <v>-174.137</v>
      </c>
      <c r="M5" s="4">
        <f t="shared" si="0"/>
        <v>0</v>
      </c>
      <c r="N5" s="4">
        <f t="shared" si="0"/>
        <v>0</v>
      </c>
      <c r="O5" s="4">
        <f t="shared" si="0"/>
        <v>2650</v>
      </c>
      <c r="P5" s="4">
        <f t="shared" si="0"/>
        <v>2564</v>
      </c>
      <c r="Q5" s="4">
        <f t="shared" si="0"/>
        <v>1295.3726000000004</v>
      </c>
      <c r="R5" s="4">
        <f t="shared" si="0"/>
        <v>8933.152</v>
      </c>
      <c r="S5" s="4">
        <f t="shared" si="0"/>
        <v>8881.3649999999998</v>
      </c>
      <c r="T5" s="4">
        <f t="shared" si="0"/>
        <v>8881</v>
      </c>
      <c r="U5" s="4">
        <f t="shared" si="0"/>
        <v>9120</v>
      </c>
      <c r="V5" s="1"/>
      <c r="W5" s="1"/>
      <c r="X5" s="1"/>
      <c r="Y5" s="4">
        <f t="shared" ref="Y5:AH5" si="1">SUM(Y6:Y495)</f>
        <v>819.24960000000021</v>
      </c>
      <c r="Z5" s="4">
        <f t="shared" si="1"/>
        <v>1147.3745999999999</v>
      </c>
      <c r="AA5" s="4">
        <f t="shared" si="1"/>
        <v>1191.2129999999997</v>
      </c>
      <c r="AB5" s="4">
        <f t="shared" si="1"/>
        <v>1208.5332000000001</v>
      </c>
      <c r="AC5" s="4">
        <f t="shared" si="1"/>
        <v>1222.8132000000001</v>
      </c>
      <c r="AD5" s="4">
        <f t="shared" si="1"/>
        <v>1064.4526000000001</v>
      </c>
      <c r="AE5" s="4">
        <f t="shared" si="1"/>
        <v>1265.1536000000003</v>
      </c>
      <c r="AF5" s="4">
        <f t="shared" si="1"/>
        <v>1083.5396000000001</v>
      </c>
      <c r="AG5" s="4">
        <f t="shared" si="1"/>
        <v>1070.3581999999999</v>
      </c>
      <c r="AH5" s="4">
        <f t="shared" si="1"/>
        <v>1293.7654</v>
      </c>
      <c r="AI5" s="1"/>
      <c r="AJ5" s="4">
        <f>SUM(AJ6:AJ495)</f>
        <v>2006.5650000000001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5" t="s">
        <v>40</v>
      </c>
      <c r="B6" s="15" t="s">
        <v>41</v>
      </c>
      <c r="C6" s="15">
        <v>110</v>
      </c>
      <c r="D6" s="15"/>
      <c r="E6" s="15">
        <v>14.125</v>
      </c>
      <c r="F6" s="15">
        <v>95.875</v>
      </c>
      <c r="G6" s="16">
        <v>0</v>
      </c>
      <c r="H6" s="15" t="e">
        <v>#N/A</v>
      </c>
      <c r="I6" s="15" t="s">
        <v>42</v>
      </c>
      <c r="J6" s="15"/>
      <c r="K6" s="15">
        <v>12</v>
      </c>
      <c r="L6" s="15">
        <f t="shared" ref="L6:L43" si="2">E6-K6</f>
        <v>2.125</v>
      </c>
      <c r="M6" s="15"/>
      <c r="N6" s="15"/>
      <c r="O6" s="15">
        <v>0</v>
      </c>
      <c r="P6" s="15">
        <v>0</v>
      </c>
      <c r="Q6" s="15">
        <f t="shared" ref="Q6:Q43" si="3">E6/5</f>
        <v>2.8250000000000002</v>
      </c>
      <c r="R6" s="17"/>
      <c r="S6" s="9">
        <f>R6</f>
        <v>0</v>
      </c>
      <c r="T6" s="9">
        <f>IFERROR(VLOOKUP(A6,заказ!A:B,2,0),0)</f>
        <v>0</v>
      </c>
      <c r="U6" s="17"/>
      <c r="V6" s="15"/>
      <c r="W6" s="1">
        <f>(F6+O6+P6+S6)/Q6</f>
        <v>33.938053097345133</v>
      </c>
      <c r="X6" s="15">
        <f t="shared" ref="X6:X43" si="4">(F6+O6+P6)/Q6</f>
        <v>33.938053097345133</v>
      </c>
      <c r="Y6" s="15">
        <v>0.96880000000000011</v>
      </c>
      <c r="Z6" s="15">
        <v>-0.50439999999999996</v>
      </c>
      <c r="AA6" s="15">
        <v>0</v>
      </c>
      <c r="AB6" s="15">
        <v>0</v>
      </c>
      <c r="AC6" s="15">
        <v>0.77200000000000002</v>
      </c>
      <c r="AD6" s="15">
        <v>1.294</v>
      </c>
      <c r="AE6" s="15">
        <v>0.64960000000000007</v>
      </c>
      <c r="AF6" s="15">
        <v>2.6576</v>
      </c>
      <c r="AG6" s="15">
        <v>1.4432</v>
      </c>
      <c r="AH6" s="15">
        <v>7.4383999999999997</v>
      </c>
      <c r="AI6" s="22" t="s">
        <v>95</v>
      </c>
      <c r="AJ6" s="1">
        <f>G6*S6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43</v>
      </c>
      <c r="B7" s="1" t="s">
        <v>36</v>
      </c>
      <c r="C7" s="1">
        <v>156</v>
      </c>
      <c r="D7" s="1"/>
      <c r="E7" s="1">
        <v>60</v>
      </c>
      <c r="F7" s="1">
        <v>96</v>
      </c>
      <c r="G7" s="7">
        <v>0.14000000000000001</v>
      </c>
      <c r="H7" s="1">
        <v>180</v>
      </c>
      <c r="I7" s="1">
        <v>9988421</v>
      </c>
      <c r="J7" s="1"/>
      <c r="K7" s="1">
        <v>60</v>
      </c>
      <c r="L7" s="1">
        <f t="shared" si="2"/>
        <v>0</v>
      </c>
      <c r="M7" s="1"/>
      <c r="N7" s="1"/>
      <c r="O7" s="1">
        <v>0</v>
      </c>
      <c r="P7" s="1">
        <v>0</v>
      </c>
      <c r="Q7" s="1">
        <f t="shared" si="3"/>
        <v>12</v>
      </c>
      <c r="R7" s="9">
        <f>20*Q7-P7-O7-F7</f>
        <v>144</v>
      </c>
      <c r="S7" s="9">
        <f>U7</f>
        <v>150</v>
      </c>
      <c r="T7" s="9">
        <f>IFERROR(VLOOKUP(A7,заказ!A:B,2,0),0)</f>
        <v>144</v>
      </c>
      <c r="U7" s="9">
        <v>150</v>
      </c>
      <c r="V7" s="1"/>
      <c r="W7" s="1">
        <f>(F7+O7+P7+S7)/Q7</f>
        <v>20.5</v>
      </c>
      <c r="X7" s="1">
        <f t="shared" si="4"/>
        <v>8</v>
      </c>
      <c r="Y7" s="1">
        <v>1.2</v>
      </c>
      <c r="Z7" s="1">
        <v>0.4</v>
      </c>
      <c r="AA7" s="1">
        <v>0</v>
      </c>
      <c r="AB7" s="1">
        <v>9.6</v>
      </c>
      <c r="AC7" s="1">
        <v>8.1999999999999993</v>
      </c>
      <c r="AD7" s="1">
        <v>-0.4</v>
      </c>
      <c r="AE7" s="1">
        <v>4.5999999999999996</v>
      </c>
      <c r="AF7" s="1">
        <v>7.6</v>
      </c>
      <c r="AG7" s="1">
        <v>3.4</v>
      </c>
      <c r="AH7" s="1">
        <v>8.6</v>
      </c>
      <c r="AI7" s="1" t="s">
        <v>44</v>
      </c>
      <c r="AJ7" s="1">
        <f>G7*S7</f>
        <v>21.000000000000004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45</v>
      </c>
      <c r="B8" s="1" t="s">
        <v>36</v>
      </c>
      <c r="C8" s="1">
        <v>123</v>
      </c>
      <c r="D8" s="1">
        <v>304</v>
      </c>
      <c r="E8" s="1">
        <v>73</v>
      </c>
      <c r="F8" s="1">
        <v>354</v>
      </c>
      <c r="G8" s="7">
        <v>0.18</v>
      </c>
      <c r="H8" s="1">
        <v>270</v>
      </c>
      <c r="I8" s="1">
        <v>9988438</v>
      </c>
      <c r="J8" s="1"/>
      <c r="K8" s="1">
        <v>73</v>
      </c>
      <c r="L8" s="1">
        <f t="shared" si="2"/>
        <v>0</v>
      </c>
      <c r="M8" s="1"/>
      <c r="N8" s="1"/>
      <c r="O8" s="1">
        <v>0</v>
      </c>
      <c r="P8" s="1">
        <v>0</v>
      </c>
      <c r="Q8" s="1">
        <f t="shared" si="3"/>
        <v>14.6</v>
      </c>
      <c r="R8" s="9"/>
      <c r="S8" s="9">
        <f t="shared" ref="S8:S48" si="5">R8</f>
        <v>0</v>
      </c>
      <c r="T8" s="9">
        <f>IFERROR(VLOOKUP(A8,заказ!A:B,2,0),0)</f>
        <v>0</v>
      </c>
      <c r="U8" s="9"/>
      <c r="V8" s="1"/>
      <c r="W8" s="1">
        <f t="shared" ref="W8:W48" si="6">(F8+O8+P8+S8)/Q8</f>
        <v>24.246575342465754</v>
      </c>
      <c r="X8" s="1">
        <f t="shared" si="4"/>
        <v>24.246575342465754</v>
      </c>
      <c r="Y8" s="1">
        <v>4.2</v>
      </c>
      <c r="Z8" s="1">
        <v>20.8</v>
      </c>
      <c r="AA8" s="1">
        <v>29.2</v>
      </c>
      <c r="AB8" s="1">
        <v>21.2</v>
      </c>
      <c r="AC8" s="1">
        <v>15.6</v>
      </c>
      <c r="AD8" s="1">
        <v>9.1999999999999993</v>
      </c>
      <c r="AE8" s="1">
        <v>18.8</v>
      </c>
      <c r="AF8" s="1">
        <v>19.600000000000001</v>
      </c>
      <c r="AG8" s="1">
        <v>9.4</v>
      </c>
      <c r="AH8" s="1">
        <v>16.600000000000001</v>
      </c>
      <c r="AI8" s="1"/>
      <c r="AJ8" s="1">
        <f t="shared" ref="AJ8:AJ48" si="7">G8*S8</f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46</v>
      </c>
      <c r="B9" s="1" t="s">
        <v>36</v>
      </c>
      <c r="C9" s="1">
        <v>138</v>
      </c>
      <c r="D9" s="1">
        <v>64</v>
      </c>
      <c r="E9" s="1">
        <v>76</v>
      </c>
      <c r="F9" s="1">
        <v>126</v>
      </c>
      <c r="G9" s="7">
        <v>0.18</v>
      </c>
      <c r="H9" s="1">
        <v>270</v>
      </c>
      <c r="I9" s="1">
        <v>9988445</v>
      </c>
      <c r="J9" s="1"/>
      <c r="K9" s="1">
        <v>76</v>
      </c>
      <c r="L9" s="1">
        <f t="shared" si="2"/>
        <v>0</v>
      </c>
      <c r="M9" s="1"/>
      <c r="N9" s="1"/>
      <c r="O9" s="1">
        <v>128</v>
      </c>
      <c r="P9" s="1">
        <v>0</v>
      </c>
      <c r="Q9" s="1">
        <f t="shared" si="3"/>
        <v>15.2</v>
      </c>
      <c r="R9" s="9">
        <f t="shared" ref="R9:R12" si="8">20*Q9-P9-O9-F9</f>
        <v>50</v>
      </c>
      <c r="S9" s="9">
        <f>U9</f>
        <v>50</v>
      </c>
      <c r="T9" s="9">
        <f>IFERROR(VLOOKUP(A9,заказ!A:B,2,0),0)</f>
        <v>48</v>
      </c>
      <c r="U9" s="9">
        <v>50</v>
      </c>
      <c r="V9" s="1"/>
      <c r="W9" s="1">
        <f t="shared" si="6"/>
        <v>20</v>
      </c>
      <c r="X9" s="1">
        <f t="shared" si="4"/>
        <v>16.710526315789476</v>
      </c>
      <c r="Y9" s="1">
        <v>15.6</v>
      </c>
      <c r="Z9" s="1">
        <v>20.8</v>
      </c>
      <c r="AA9" s="1">
        <v>20.2</v>
      </c>
      <c r="AB9" s="1">
        <v>20.399999999999999</v>
      </c>
      <c r="AC9" s="1">
        <v>20.6</v>
      </c>
      <c r="AD9" s="1">
        <v>16.600000000000001</v>
      </c>
      <c r="AE9" s="1">
        <v>15</v>
      </c>
      <c r="AF9" s="1">
        <v>22</v>
      </c>
      <c r="AG9" s="1">
        <v>12.4</v>
      </c>
      <c r="AH9" s="1">
        <v>16.2</v>
      </c>
      <c r="AI9" s="1"/>
      <c r="AJ9" s="1">
        <f t="shared" si="7"/>
        <v>9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49</v>
      </c>
      <c r="B10" s="1" t="s">
        <v>36</v>
      </c>
      <c r="C10" s="1">
        <v>68</v>
      </c>
      <c r="D10" s="1">
        <v>32</v>
      </c>
      <c r="E10" s="1">
        <v>13</v>
      </c>
      <c r="F10" s="1">
        <v>87</v>
      </c>
      <c r="G10" s="7">
        <v>0.4</v>
      </c>
      <c r="H10" s="1">
        <v>270</v>
      </c>
      <c r="I10" s="1">
        <v>9988452</v>
      </c>
      <c r="J10" s="1"/>
      <c r="K10" s="1">
        <v>13</v>
      </c>
      <c r="L10" s="1">
        <f t="shared" si="2"/>
        <v>0</v>
      </c>
      <c r="M10" s="1"/>
      <c r="N10" s="1"/>
      <c r="O10" s="1">
        <v>0</v>
      </c>
      <c r="P10" s="27"/>
      <c r="Q10" s="1">
        <f t="shared" si="3"/>
        <v>2.6</v>
      </c>
      <c r="R10" s="9"/>
      <c r="S10" s="9">
        <f t="shared" si="5"/>
        <v>0</v>
      </c>
      <c r="T10" s="9">
        <f>IFERROR(VLOOKUP(A10,заказ!A:B,2,0),0)</f>
        <v>0</v>
      </c>
      <c r="U10" s="9"/>
      <c r="V10" s="1"/>
      <c r="W10" s="1">
        <f t="shared" si="6"/>
        <v>33.46153846153846</v>
      </c>
      <c r="X10" s="1">
        <f t="shared" si="4"/>
        <v>33.46153846153846</v>
      </c>
      <c r="Y10" s="1">
        <v>7.8</v>
      </c>
      <c r="Z10" s="1">
        <v>6.4</v>
      </c>
      <c r="AA10" s="1">
        <v>7.8</v>
      </c>
      <c r="AB10" s="1">
        <v>9.6</v>
      </c>
      <c r="AC10" s="1">
        <v>7.2</v>
      </c>
      <c r="AD10" s="1">
        <v>5.2</v>
      </c>
      <c r="AE10" s="1">
        <v>4.2</v>
      </c>
      <c r="AF10" s="1">
        <v>5.2</v>
      </c>
      <c r="AG10" s="1">
        <v>4.2</v>
      </c>
      <c r="AH10" s="1">
        <v>12.2</v>
      </c>
      <c r="AI10" s="23" t="s">
        <v>96</v>
      </c>
      <c r="AJ10" s="1">
        <f t="shared" si="7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50</v>
      </c>
      <c r="B11" s="1" t="s">
        <v>36</v>
      </c>
      <c r="C11" s="1">
        <v>52</v>
      </c>
      <c r="D11" s="1"/>
      <c r="E11" s="1">
        <v>29</v>
      </c>
      <c r="F11" s="1">
        <v>23</v>
      </c>
      <c r="G11" s="7">
        <v>0.4</v>
      </c>
      <c r="H11" s="1">
        <v>270</v>
      </c>
      <c r="I11" s="1">
        <v>9988476</v>
      </c>
      <c r="J11" s="1"/>
      <c r="K11" s="1">
        <v>29</v>
      </c>
      <c r="L11" s="1">
        <f t="shared" si="2"/>
        <v>0</v>
      </c>
      <c r="M11" s="1"/>
      <c r="N11" s="1"/>
      <c r="O11" s="1">
        <v>0</v>
      </c>
      <c r="P11" s="1">
        <v>56</v>
      </c>
      <c r="Q11" s="1">
        <f t="shared" si="3"/>
        <v>5.8</v>
      </c>
      <c r="R11" s="9">
        <f t="shared" si="8"/>
        <v>37</v>
      </c>
      <c r="S11" s="9">
        <f t="shared" ref="S11:S12" si="9">U11</f>
        <v>50</v>
      </c>
      <c r="T11" s="9">
        <f>IFERROR(VLOOKUP(A11,заказ!A:B,2,0),0)</f>
        <v>56</v>
      </c>
      <c r="U11" s="9">
        <v>50</v>
      </c>
      <c r="V11" s="1"/>
      <c r="W11" s="1">
        <f t="shared" si="6"/>
        <v>22.241379310344829</v>
      </c>
      <c r="X11" s="1">
        <f t="shared" si="4"/>
        <v>13.620689655172415</v>
      </c>
      <c r="Y11" s="1">
        <v>5.4</v>
      </c>
      <c r="Z11" s="1">
        <v>3.4</v>
      </c>
      <c r="AA11" s="1">
        <v>3</v>
      </c>
      <c r="AB11" s="1">
        <v>7.6</v>
      </c>
      <c r="AC11" s="1">
        <v>4</v>
      </c>
      <c r="AD11" s="1">
        <v>0.2</v>
      </c>
      <c r="AE11" s="1">
        <v>1.2</v>
      </c>
      <c r="AF11" s="1">
        <v>6.6</v>
      </c>
      <c r="AG11" s="1">
        <v>2.4</v>
      </c>
      <c r="AH11" s="1">
        <v>2.6</v>
      </c>
      <c r="AI11" s="1"/>
      <c r="AJ11" s="1">
        <f t="shared" si="7"/>
        <v>20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51</v>
      </c>
      <c r="B12" s="1" t="s">
        <v>36</v>
      </c>
      <c r="C12" s="1">
        <v>448</v>
      </c>
      <c r="D12" s="1"/>
      <c r="E12" s="1">
        <v>193</v>
      </c>
      <c r="F12" s="1">
        <v>252</v>
      </c>
      <c r="G12" s="7">
        <v>0.18</v>
      </c>
      <c r="H12" s="1">
        <v>150</v>
      </c>
      <c r="I12" s="1">
        <v>5034819</v>
      </c>
      <c r="J12" s="1"/>
      <c r="K12" s="1">
        <v>193</v>
      </c>
      <c r="L12" s="1">
        <f t="shared" si="2"/>
        <v>0</v>
      </c>
      <c r="M12" s="1"/>
      <c r="N12" s="1"/>
      <c r="O12" s="1">
        <v>0</v>
      </c>
      <c r="P12" s="1">
        <v>348</v>
      </c>
      <c r="Q12" s="1">
        <f t="shared" si="3"/>
        <v>38.6</v>
      </c>
      <c r="R12" s="9">
        <f t="shared" si="8"/>
        <v>172</v>
      </c>
      <c r="S12" s="9">
        <f t="shared" si="9"/>
        <v>200</v>
      </c>
      <c r="T12" s="9">
        <f>IFERROR(VLOOKUP(A12,заказ!A:B,2,0),0)</f>
        <v>198</v>
      </c>
      <c r="U12" s="9">
        <v>200</v>
      </c>
      <c r="V12" s="1"/>
      <c r="W12" s="1">
        <f t="shared" si="6"/>
        <v>20.725388601036268</v>
      </c>
      <c r="X12" s="1">
        <f t="shared" si="4"/>
        <v>15.544041450777202</v>
      </c>
      <c r="Y12" s="1">
        <v>37.799999999999997</v>
      </c>
      <c r="Z12" s="1">
        <v>31.2</v>
      </c>
      <c r="AA12" s="1">
        <v>-0.6</v>
      </c>
      <c r="AB12" s="1">
        <v>-0.2</v>
      </c>
      <c r="AC12" s="1">
        <v>35.6</v>
      </c>
      <c r="AD12" s="1">
        <v>26.2</v>
      </c>
      <c r="AE12" s="1">
        <v>44.8</v>
      </c>
      <c r="AF12" s="1">
        <v>48.6</v>
      </c>
      <c r="AG12" s="1">
        <v>21.4</v>
      </c>
      <c r="AH12" s="1">
        <v>42.8</v>
      </c>
      <c r="AI12" s="28" t="s">
        <v>52</v>
      </c>
      <c r="AJ12" s="1">
        <f t="shared" si="7"/>
        <v>36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24" t="s">
        <v>53</v>
      </c>
      <c r="B13" s="24" t="s">
        <v>41</v>
      </c>
      <c r="C13" s="24"/>
      <c r="D13" s="24"/>
      <c r="E13" s="24"/>
      <c r="F13" s="24"/>
      <c r="G13" s="25">
        <v>0</v>
      </c>
      <c r="H13" s="24">
        <v>150</v>
      </c>
      <c r="I13" s="24">
        <v>5041251</v>
      </c>
      <c r="J13" s="24"/>
      <c r="K13" s="24"/>
      <c r="L13" s="24">
        <f t="shared" si="2"/>
        <v>0</v>
      </c>
      <c r="M13" s="24"/>
      <c r="N13" s="24"/>
      <c r="O13" s="24">
        <v>0</v>
      </c>
      <c r="P13" s="24">
        <v>0</v>
      </c>
      <c r="Q13" s="24">
        <f t="shared" si="3"/>
        <v>0</v>
      </c>
      <c r="R13" s="26"/>
      <c r="S13" s="9">
        <f t="shared" si="5"/>
        <v>0</v>
      </c>
      <c r="T13" s="9">
        <f>IFERROR(VLOOKUP(A13,заказ!A:B,2,0),0)</f>
        <v>0</v>
      </c>
      <c r="U13" s="26"/>
      <c r="V13" s="24"/>
      <c r="W13" s="1" t="e">
        <f t="shared" si="6"/>
        <v>#DIV/0!</v>
      </c>
      <c r="X13" s="24" t="e">
        <f t="shared" si="4"/>
        <v>#DIV/0!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 t="s">
        <v>54</v>
      </c>
      <c r="AJ13" s="1">
        <f t="shared" si="7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55</v>
      </c>
      <c r="B14" s="1" t="s">
        <v>36</v>
      </c>
      <c r="C14" s="1">
        <v>133</v>
      </c>
      <c r="D14" s="1"/>
      <c r="E14" s="1">
        <v>63</v>
      </c>
      <c r="F14" s="1">
        <v>68</v>
      </c>
      <c r="G14" s="7">
        <v>0.1</v>
      </c>
      <c r="H14" s="1">
        <v>90</v>
      </c>
      <c r="I14" s="1">
        <v>8444163</v>
      </c>
      <c r="J14" s="1"/>
      <c r="K14" s="1">
        <v>65</v>
      </c>
      <c r="L14" s="1">
        <f t="shared" si="2"/>
        <v>-2</v>
      </c>
      <c r="M14" s="1"/>
      <c r="N14" s="1"/>
      <c r="O14" s="1">
        <v>0</v>
      </c>
      <c r="P14" s="1">
        <v>0</v>
      </c>
      <c r="Q14" s="1">
        <f t="shared" si="3"/>
        <v>12.6</v>
      </c>
      <c r="R14" s="9">
        <f t="shared" ref="R14:R20" si="10">20*Q14-P14-O14-F14</f>
        <v>184</v>
      </c>
      <c r="S14" s="9">
        <f t="shared" ref="S14:S20" si="11">U14</f>
        <v>200</v>
      </c>
      <c r="T14" s="9">
        <f>IFERROR(VLOOKUP(A14,заказ!A:B,2,0),0)</f>
        <v>200</v>
      </c>
      <c r="U14" s="9">
        <v>200</v>
      </c>
      <c r="V14" s="1"/>
      <c r="W14" s="1">
        <f t="shared" si="6"/>
        <v>21.269841269841269</v>
      </c>
      <c r="X14" s="1">
        <f t="shared" si="4"/>
        <v>5.3968253968253972</v>
      </c>
      <c r="Y14" s="1">
        <v>2.6</v>
      </c>
      <c r="Z14" s="1">
        <v>6.2</v>
      </c>
      <c r="AA14" s="1">
        <v>4.4000000000000004</v>
      </c>
      <c r="AB14" s="1">
        <v>6.6</v>
      </c>
      <c r="AC14" s="1">
        <v>10</v>
      </c>
      <c r="AD14" s="1">
        <v>15.2</v>
      </c>
      <c r="AE14" s="1">
        <v>4</v>
      </c>
      <c r="AF14" s="1">
        <v>8.6</v>
      </c>
      <c r="AG14" s="1">
        <v>2.6</v>
      </c>
      <c r="AH14" s="1">
        <v>-0.2</v>
      </c>
      <c r="AI14" s="1" t="s">
        <v>39</v>
      </c>
      <c r="AJ14" s="1">
        <f t="shared" si="7"/>
        <v>20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56</v>
      </c>
      <c r="B15" s="1" t="s">
        <v>36</v>
      </c>
      <c r="C15" s="1">
        <v>548</v>
      </c>
      <c r="D15" s="1">
        <v>30</v>
      </c>
      <c r="E15" s="1">
        <v>334</v>
      </c>
      <c r="F15" s="1">
        <v>241</v>
      </c>
      <c r="G15" s="7">
        <v>0.18</v>
      </c>
      <c r="H15" s="1">
        <v>150</v>
      </c>
      <c r="I15" s="1">
        <v>5038411</v>
      </c>
      <c r="J15" s="1"/>
      <c r="K15" s="1">
        <v>337</v>
      </c>
      <c r="L15" s="1">
        <f t="shared" si="2"/>
        <v>-3</v>
      </c>
      <c r="M15" s="1"/>
      <c r="N15" s="1"/>
      <c r="O15" s="1">
        <v>300</v>
      </c>
      <c r="P15" s="1">
        <v>50</v>
      </c>
      <c r="Q15" s="1">
        <f t="shared" si="3"/>
        <v>66.8</v>
      </c>
      <c r="R15" s="9">
        <f t="shared" si="10"/>
        <v>745</v>
      </c>
      <c r="S15" s="9">
        <f t="shared" si="11"/>
        <v>700</v>
      </c>
      <c r="T15" s="9">
        <f>IFERROR(VLOOKUP(A15,заказ!A:B,2,0),0)</f>
        <v>700</v>
      </c>
      <c r="U15" s="9">
        <v>700</v>
      </c>
      <c r="V15" s="1"/>
      <c r="W15" s="1">
        <f t="shared" si="6"/>
        <v>19.326347305389223</v>
      </c>
      <c r="X15" s="1">
        <f t="shared" si="4"/>
        <v>8.8473053892215567</v>
      </c>
      <c r="Y15" s="1">
        <v>44.2</v>
      </c>
      <c r="Z15" s="1">
        <v>53.6</v>
      </c>
      <c r="AA15" s="1">
        <v>54</v>
      </c>
      <c r="AB15" s="1">
        <v>47</v>
      </c>
      <c r="AC15" s="1">
        <v>76.400000000000006</v>
      </c>
      <c r="AD15" s="1">
        <v>52.2</v>
      </c>
      <c r="AE15" s="1">
        <v>63.2</v>
      </c>
      <c r="AF15" s="1">
        <v>50.4</v>
      </c>
      <c r="AG15" s="1">
        <v>74.2</v>
      </c>
      <c r="AH15" s="1">
        <v>62</v>
      </c>
      <c r="AI15" s="1"/>
      <c r="AJ15" s="1">
        <f t="shared" si="7"/>
        <v>126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57</v>
      </c>
      <c r="B16" s="1" t="s">
        <v>36</v>
      </c>
      <c r="C16" s="1">
        <v>980</v>
      </c>
      <c r="D16" s="1">
        <v>150</v>
      </c>
      <c r="E16" s="1">
        <v>407</v>
      </c>
      <c r="F16" s="1">
        <v>722</v>
      </c>
      <c r="G16" s="7">
        <v>0.18</v>
      </c>
      <c r="H16" s="1">
        <v>150</v>
      </c>
      <c r="I16" s="1">
        <v>5038459</v>
      </c>
      <c r="J16" s="1"/>
      <c r="K16" s="1">
        <v>406</v>
      </c>
      <c r="L16" s="1">
        <f t="shared" si="2"/>
        <v>1</v>
      </c>
      <c r="M16" s="1"/>
      <c r="N16" s="1"/>
      <c r="O16" s="1">
        <v>50</v>
      </c>
      <c r="P16" s="1">
        <v>0</v>
      </c>
      <c r="Q16" s="1">
        <f t="shared" si="3"/>
        <v>81.400000000000006</v>
      </c>
      <c r="R16" s="9">
        <f t="shared" si="10"/>
        <v>856</v>
      </c>
      <c r="S16" s="9">
        <f t="shared" si="11"/>
        <v>850</v>
      </c>
      <c r="T16" s="9">
        <f>IFERROR(VLOOKUP(A16,заказ!A:B,2,0),0)</f>
        <v>850</v>
      </c>
      <c r="U16" s="9">
        <v>850</v>
      </c>
      <c r="V16" s="1"/>
      <c r="W16" s="1">
        <f t="shared" si="6"/>
        <v>19.926289926289925</v>
      </c>
      <c r="X16" s="1">
        <f t="shared" si="4"/>
        <v>9.4840294840294828</v>
      </c>
      <c r="Y16" s="1">
        <v>51.4</v>
      </c>
      <c r="Z16" s="1">
        <v>72.400000000000006</v>
      </c>
      <c r="AA16" s="1">
        <v>88</v>
      </c>
      <c r="AB16" s="1">
        <v>100.4</v>
      </c>
      <c r="AC16" s="1">
        <v>73.2</v>
      </c>
      <c r="AD16" s="1">
        <v>26.6</v>
      </c>
      <c r="AE16" s="1">
        <v>97.4</v>
      </c>
      <c r="AF16" s="1">
        <v>105.6</v>
      </c>
      <c r="AG16" s="1">
        <v>55.4</v>
      </c>
      <c r="AH16" s="1">
        <v>67.2</v>
      </c>
      <c r="AI16" s="1"/>
      <c r="AJ16" s="1">
        <f t="shared" si="7"/>
        <v>153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58</v>
      </c>
      <c r="B17" s="1" t="s">
        <v>36</v>
      </c>
      <c r="C17" s="1">
        <v>430</v>
      </c>
      <c r="D17" s="1">
        <v>300</v>
      </c>
      <c r="E17" s="1">
        <v>201</v>
      </c>
      <c r="F17" s="1">
        <v>524</v>
      </c>
      <c r="G17" s="7">
        <v>0.18</v>
      </c>
      <c r="H17" s="1">
        <v>150</v>
      </c>
      <c r="I17" s="1">
        <v>5038831</v>
      </c>
      <c r="J17" s="1"/>
      <c r="K17" s="1">
        <v>211</v>
      </c>
      <c r="L17" s="1">
        <f t="shared" si="2"/>
        <v>-10</v>
      </c>
      <c r="M17" s="1"/>
      <c r="N17" s="1"/>
      <c r="O17" s="1">
        <v>0</v>
      </c>
      <c r="P17" s="1">
        <v>190</v>
      </c>
      <c r="Q17" s="1">
        <f t="shared" si="3"/>
        <v>40.200000000000003</v>
      </c>
      <c r="R17" s="9">
        <f t="shared" si="10"/>
        <v>90</v>
      </c>
      <c r="S17" s="9">
        <f t="shared" si="11"/>
        <v>70</v>
      </c>
      <c r="T17" s="9">
        <f>IFERROR(VLOOKUP(A17,заказ!A:B,2,0),0)</f>
        <v>70</v>
      </c>
      <c r="U17" s="9">
        <v>70</v>
      </c>
      <c r="V17" s="1"/>
      <c r="W17" s="1">
        <f t="shared" si="6"/>
        <v>19.502487562189053</v>
      </c>
      <c r="X17" s="1">
        <f t="shared" si="4"/>
        <v>17.761194029850746</v>
      </c>
      <c r="Y17" s="1">
        <v>45.8</v>
      </c>
      <c r="Z17" s="1">
        <v>34.4</v>
      </c>
      <c r="AA17" s="1">
        <v>58.2</v>
      </c>
      <c r="AB17" s="1">
        <v>31.8</v>
      </c>
      <c r="AC17" s="1">
        <v>68.400000000000006</v>
      </c>
      <c r="AD17" s="1">
        <v>50.6</v>
      </c>
      <c r="AE17" s="1">
        <v>33.6</v>
      </c>
      <c r="AF17" s="1">
        <v>22.8</v>
      </c>
      <c r="AG17" s="1">
        <v>60.8</v>
      </c>
      <c r="AH17" s="1">
        <v>46.2</v>
      </c>
      <c r="AI17" s="1"/>
      <c r="AJ17" s="1">
        <f t="shared" si="7"/>
        <v>12.6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59</v>
      </c>
      <c r="B18" s="1" t="s">
        <v>36</v>
      </c>
      <c r="C18" s="1">
        <v>701</v>
      </c>
      <c r="D18" s="1"/>
      <c r="E18" s="1">
        <v>268</v>
      </c>
      <c r="F18" s="1">
        <v>389</v>
      </c>
      <c r="G18" s="7">
        <v>0.18</v>
      </c>
      <c r="H18" s="1">
        <v>120</v>
      </c>
      <c r="I18" s="1">
        <v>5038855</v>
      </c>
      <c r="J18" s="1"/>
      <c r="K18" s="1">
        <v>318</v>
      </c>
      <c r="L18" s="1">
        <f t="shared" si="2"/>
        <v>-50</v>
      </c>
      <c r="M18" s="1"/>
      <c r="N18" s="1"/>
      <c r="O18" s="1">
        <v>0</v>
      </c>
      <c r="P18" s="1">
        <v>80</v>
      </c>
      <c r="Q18" s="1">
        <f t="shared" si="3"/>
        <v>53.6</v>
      </c>
      <c r="R18" s="9">
        <f t="shared" si="10"/>
        <v>603</v>
      </c>
      <c r="S18" s="9">
        <f t="shared" si="11"/>
        <v>550</v>
      </c>
      <c r="T18" s="9">
        <f>IFERROR(VLOOKUP(A18,заказ!A:B,2,0),0)</f>
        <v>550</v>
      </c>
      <c r="U18" s="9">
        <v>550</v>
      </c>
      <c r="V18" s="1"/>
      <c r="W18" s="1">
        <f t="shared" si="6"/>
        <v>19.011194029850746</v>
      </c>
      <c r="X18" s="1">
        <f t="shared" si="4"/>
        <v>8.75</v>
      </c>
      <c r="Y18" s="1">
        <v>39.200000000000003</v>
      </c>
      <c r="Z18" s="1">
        <v>26.4</v>
      </c>
      <c r="AA18" s="1">
        <v>46.2</v>
      </c>
      <c r="AB18" s="1">
        <v>58.2</v>
      </c>
      <c r="AC18" s="1">
        <v>52.2</v>
      </c>
      <c r="AD18" s="1">
        <v>24.4</v>
      </c>
      <c r="AE18" s="1">
        <v>42.4</v>
      </c>
      <c r="AF18" s="1">
        <v>64</v>
      </c>
      <c r="AG18" s="1">
        <v>28</v>
      </c>
      <c r="AH18" s="1">
        <v>40.200000000000003</v>
      </c>
      <c r="AI18" s="1"/>
      <c r="AJ18" s="1">
        <f t="shared" si="7"/>
        <v>99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60</v>
      </c>
      <c r="B19" s="1" t="s">
        <v>36</v>
      </c>
      <c r="C19" s="1">
        <v>903</v>
      </c>
      <c r="D19" s="1">
        <v>250</v>
      </c>
      <c r="E19" s="1">
        <v>554</v>
      </c>
      <c r="F19" s="1">
        <v>593</v>
      </c>
      <c r="G19" s="7">
        <v>0.18</v>
      </c>
      <c r="H19" s="1">
        <v>150</v>
      </c>
      <c r="I19" s="1">
        <v>5038435</v>
      </c>
      <c r="J19" s="1"/>
      <c r="K19" s="1">
        <v>552</v>
      </c>
      <c r="L19" s="1">
        <f t="shared" si="2"/>
        <v>2</v>
      </c>
      <c r="M19" s="1"/>
      <c r="N19" s="1"/>
      <c r="O19" s="1">
        <v>300</v>
      </c>
      <c r="P19" s="1">
        <v>450</v>
      </c>
      <c r="Q19" s="1">
        <f t="shared" si="3"/>
        <v>110.8</v>
      </c>
      <c r="R19" s="9">
        <f t="shared" si="10"/>
        <v>873</v>
      </c>
      <c r="S19" s="9">
        <f t="shared" si="11"/>
        <v>900</v>
      </c>
      <c r="T19" s="9">
        <f>IFERROR(VLOOKUP(A19,заказ!A:B,2,0),0)</f>
        <v>900</v>
      </c>
      <c r="U19" s="9">
        <v>900</v>
      </c>
      <c r="V19" s="1"/>
      <c r="W19" s="1">
        <f t="shared" si="6"/>
        <v>20.243682310469314</v>
      </c>
      <c r="X19" s="1">
        <f t="shared" si="4"/>
        <v>12.120938628158845</v>
      </c>
      <c r="Y19" s="1">
        <v>93.8</v>
      </c>
      <c r="Z19" s="1">
        <v>96.6</v>
      </c>
      <c r="AA19" s="1">
        <v>105</v>
      </c>
      <c r="AB19" s="1">
        <v>117.8</v>
      </c>
      <c r="AC19" s="1">
        <v>110.4</v>
      </c>
      <c r="AD19" s="1">
        <v>114.6</v>
      </c>
      <c r="AE19" s="1">
        <v>119.6</v>
      </c>
      <c r="AF19" s="1">
        <v>121.6</v>
      </c>
      <c r="AG19" s="1">
        <v>74</v>
      </c>
      <c r="AH19" s="1">
        <v>92.2</v>
      </c>
      <c r="AI19" s="1"/>
      <c r="AJ19" s="1">
        <f t="shared" si="7"/>
        <v>162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thickBot="1" x14ac:dyDescent="0.3">
      <c r="A20" s="1" t="s">
        <v>61</v>
      </c>
      <c r="B20" s="1" t="s">
        <v>36</v>
      </c>
      <c r="C20" s="1">
        <v>300</v>
      </c>
      <c r="D20" s="1">
        <v>500</v>
      </c>
      <c r="E20" s="1">
        <v>278</v>
      </c>
      <c r="F20" s="1">
        <v>521</v>
      </c>
      <c r="G20" s="7">
        <v>0.18</v>
      </c>
      <c r="H20" s="1">
        <v>120</v>
      </c>
      <c r="I20" s="1">
        <v>5038398</v>
      </c>
      <c r="J20" s="1"/>
      <c r="K20" s="1">
        <v>278</v>
      </c>
      <c r="L20" s="1">
        <f t="shared" si="2"/>
        <v>0</v>
      </c>
      <c r="M20" s="1"/>
      <c r="N20" s="1"/>
      <c r="O20" s="1">
        <v>0</v>
      </c>
      <c r="P20" s="1">
        <v>0</v>
      </c>
      <c r="Q20" s="1">
        <f t="shared" si="3"/>
        <v>55.6</v>
      </c>
      <c r="R20" s="9">
        <f t="shared" si="10"/>
        <v>591</v>
      </c>
      <c r="S20" s="9">
        <f t="shared" si="11"/>
        <v>550</v>
      </c>
      <c r="T20" s="9">
        <f>IFERROR(VLOOKUP(A20,заказ!A:B,2,0),0)</f>
        <v>550</v>
      </c>
      <c r="U20" s="9">
        <v>550</v>
      </c>
      <c r="V20" s="1"/>
      <c r="W20" s="1">
        <f t="shared" si="6"/>
        <v>19.262589928057555</v>
      </c>
      <c r="X20" s="1">
        <f t="shared" si="4"/>
        <v>9.3705035971223012</v>
      </c>
      <c r="Y20" s="1">
        <v>28.6</v>
      </c>
      <c r="Z20" s="1">
        <v>37.4</v>
      </c>
      <c r="AA20" s="1">
        <v>55.2</v>
      </c>
      <c r="AB20" s="1">
        <v>46.8</v>
      </c>
      <c r="AC20" s="1">
        <v>48.8</v>
      </c>
      <c r="AD20" s="1">
        <v>36</v>
      </c>
      <c r="AE20" s="1">
        <v>38.200000000000003</v>
      </c>
      <c r="AF20" s="1">
        <v>19.8</v>
      </c>
      <c r="AG20" s="1">
        <v>60.4</v>
      </c>
      <c r="AH20" s="1">
        <v>46.8</v>
      </c>
      <c r="AI20" s="1"/>
      <c r="AJ20" s="1">
        <f t="shared" si="7"/>
        <v>99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0" t="s">
        <v>62</v>
      </c>
      <c r="B21" s="11" t="s">
        <v>41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198</v>
      </c>
      <c r="P21" s="1">
        <v>99</v>
      </c>
      <c r="Q21" s="1">
        <f t="shared" si="3"/>
        <v>0</v>
      </c>
      <c r="R21" s="9"/>
      <c r="S21" s="9"/>
      <c r="T21" s="9">
        <f>IFERROR(VLOOKUP(A21,заказ!A:B,2,0),0)</f>
        <v>0</v>
      </c>
      <c r="U21" s="9">
        <v>150</v>
      </c>
      <c r="V21" s="1"/>
      <c r="W21" s="1" t="e">
        <f t="shared" si="6"/>
        <v>#DIV/0!</v>
      </c>
      <c r="X21" s="1" t="e">
        <f t="shared" si="4"/>
        <v>#DIV/0!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/>
      <c r="AJ21" s="1">
        <f t="shared" si="7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.75" thickBot="1" x14ac:dyDescent="0.3">
      <c r="A22" s="18" t="s">
        <v>63</v>
      </c>
      <c r="B22" s="19" t="s">
        <v>41</v>
      </c>
      <c r="C22" s="19">
        <v>98.1</v>
      </c>
      <c r="D22" s="19"/>
      <c r="E22" s="19">
        <v>57.938000000000002</v>
      </c>
      <c r="F22" s="20">
        <v>39.841999999999999</v>
      </c>
      <c r="G22" s="16">
        <v>0</v>
      </c>
      <c r="H22" s="15" t="e">
        <v>#N/A</v>
      </c>
      <c r="I22" s="15" t="s">
        <v>64</v>
      </c>
      <c r="J22" s="15" t="s">
        <v>62</v>
      </c>
      <c r="K22" s="15">
        <v>61.1</v>
      </c>
      <c r="L22" s="15">
        <f t="shared" si="2"/>
        <v>-3.161999999999999</v>
      </c>
      <c r="M22" s="15"/>
      <c r="N22" s="15"/>
      <c r="O22" s="15">
        <v>0</v>
      </c>
      <c r="P22" s="15">
        <v>0</v>
      </c>
      <c r="Q22" s="15">
        <f t="shared" si="3"/>
        <v>11.5876</v>
      </c>
      <c r="R22" s="17"/>
      <c r="S22" s="9">
        <f t="shared" si="5"/>
        <v>0</v>
      </c>
      <c r="T22" s="9">
        <f>IFERROR(VLOOKUP(A22,заказ!A:B,2,0),0)</f>
        <v>0</v>
      </c>
      <c r="U22" s="17"/>
      <c r="V22" s="15"/>
      <c r="W22" s="1">
        <f t="shared" si="6"/>
        <v>3.4383306292933824</v>
      </c>
      <c r="X22" s="15">
        <f t="shared" si="4"/>
        <v>3.4383306292933824</v>
      </c>
      <c r="Y22" s="15">
        <v>10.353999999999999</v>
      </c>
      <c r="Z22" s="15">
        <v>19.3062</v>
      </c>
      <c r="AA22" s="15">
        <v>7.9689999999999994</v>
      </c>
      <c r="AB22" s="15">
        <v>11.6342</v>
      </c>
      <c r="AC22" s="15">
        <v>11.9636</v>
      </c>
      <c r="AD22" s="15">
        <v>11.2174</v>
      </c>
      <c r="AE22" s="15">
        <v>3.8721999999999999</v>
      </c>
      <c r="AF22" s="15">
        <v>7.5739999999999998</v>
      </c>
      <c r="AG22" s="15">
        <v>10.336</v>
      </c>
      <c r="AH22" s="15">
        <v>7.8872</v>
      </c>
      <c r="AI22" s="15"/>
      <c r="AJ22" s="1">
        <f t="shared" si="7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0" t="s">
        <v>65</v>
      </c>
      <c r="B23" s="11" t="s">
        <v>41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33</v>
      </c>
      <c r="P23" s="1">
        <v>99</v>
      </c>
      <c r="Q23" s="1">
        <f t="shared" si="3"/>
        <v>0</v>
      </c>
      <c r="R23" s="9">
        <f>20*(Q23+Q24)-P23-P24-O23-O24-F23-F24</f>
        <v>11.365000000000016</v>
      </c>
      <c r="S23" s="9">
        <f t="shared" si="5"/>
        <v>11.365000000000016</v>
      </c>
      <c r="T23" s="9">
        <f>IFERROR(VLOOKUP(A23,заказ!A:B,2,0),0)</f>
        <v>16</v>
      </c>
      <c r="U23" s="9"/>
      <c r="V23" s="1"/>
      <c r="W23" s="1" t="e">
        <f t="shared" si="6"/>
        <v>#DIV/0!</v>
      </c>
      <c r="X23" s="1" t="e">
        <f t="shared" si="4"/>
        <v>#DIV/0!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/>
      <c r="AJ23" s="1">
        <f t="shared" si="7"/>
        <v>11.365000000000016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5.75" thickBot="1" x14ac:dyDescent="0.3">
      <c r="A24" s="18" t="s">
        <v>66</v>
      </c>
      <c r="B24" s="19" t="s">
        <v>41</v>
      </c>
      <c r="C24" s="19">
        <v>79.599999999999994</v>
      </c>
      <c r="D24" s="19"/>
      <c r="E24" s="19">
        <v>44.593000000000004</v>
      </c>
      <c r="F24" s="20">
        <v>35.006999999999998</v>
      </c>
      <c r="G24" s="16">
        <v>0</v>
      </c>
      <c r="H24" s="15" t="e">
        <v>#N/A</v>
      </c>
      <c r="I24" s="15" t="s">
        <v>64</v>
      </c>
      <c r="J24" s="15" t="s">
        <v>65</v>
      </c>
      <c r="K24" s="15">
        <v>38.299999999999997</v>
      </c>
      <c r="L24" s="15">
        <f t="shared" si="2"/>
        <v>6.2930000000000064</v>
      </c>
      <c r="M24" s="15"/>
      <c r="N24" s="15"/>
      <c r="O24" s="15">
        <v>0</v>
      </c>
      <c r="P24" s="15">
        <v>0</v>
      </c>
      <c r="Q24" s="15">
        <f t="shared" si="3"/>
        <v>8.9186000000000014</v>
      </c>
      <c r="R24" s="17"/>
      <c r="S24" s="9">
        <f t="shared" si="5"/>
        <v>0</v>
      </c>
      <c r="T24" s="9">
        <f>IFERROR(VLOOKUP(A24,заказ!A:B,2,0),0)</f>
        <v>0</v>
      </c>
      <c r="U24" s="17"/>
      <c r="V24" s="15"/>
      <c r="W24" s="1">
        <f t="shared" si="6"/>
        <v>3.9251676272060627</v>
      </c>
      <c r="X24" s="15">
        <f t="shared" si="4"/>
        <v>3.9251676272060627</v>
      </c>
      <c r="Y24" s="15">
        <v>10.9908</v>
      </c>
      <c r="Z24" s="15">
        <v>8.2904</v>
      </c>
      <c r="AA24" s="15">
        <v>8.6568000000000005</v>
      </c>
      <c r="AB24" s="15">
        <v>10.3506</v>
      </c>
      <c r="AC24" s="15">
        <v>0</v>
      </c>
      <c r="AD24" s="15">
        <v>3.9994000000000001</v>
      </c>
      <c r="AE24" s="15">
        <v>10.075200000000001</v>
      </c>
      <c r="AF24" s="15">
        <v>3.4003999999999999</v>
      </c>
      <c r="AG24" s="15">
        <v>2.6059999999999999</v>
      </c>
      <c r="AH24" s="15">
        <v>6.4184000000000001</v>
      </c>
      <c r="AI24" s="15"/>
      <c r="AJ24" s="1">
        <f t="shared" si="7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0" t="s">
        <v>67</v>
      </c>
      <c r="B25" s="11" t="s">
        <v>41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0</v>
      </c>
      <c r="P25" s="1">
        <v>0</v>
      </c>
      <c r="Q25" s="1">
        <f t="shared" si="3"/>
        <v>0</v>
      </c>
      <c r="R25" s="9">
        <f>20*(Q25+Q26)-P25-P26-O25-O26-F25-F26</f>
        <v>189.42500000000001</v>
      </c>
      <c r="S25" s="9">
        <f>U25</f>
        <v>160</v>
      </c>
      <c r="T25" s="9">
        <f>IFERROR(VLOOKUP(A25,заказ!A:B,2,0),0)</f>
        <v>165</v>
      </c>
      <c r="U25" s="9">
        <v>160</v>
      </c>
      <c r="V25" s="1"/>
      <c r="W25" s="1" t="e">
        <f t="shared" si="6"/>
        <v>#DIV/0!</v>
      </c>
      <c r="X25" s="1" t="e">
        <f t="shared" si="4"/>
        <v>#DIV/0!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 t="s">
        <v>68</v>
      </c>
      <c r="AJ25" s="1">
        <f t="shared" si="7"/>
        <v>160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.75" thickBot="1" x14ac:dyDescent="0.3">
      <c r="A26" s="18" t="s">
        <v>69</v>
      </c>
      <c r="B26" s="19" t="s">
        <v>41</v>
      </c>
      <c r="C26" s="19"/>
      <c r="D26" s="19">
        <v>255.55</v>
      </c>
      <c r="E26" s="19">
        <v>88.995000000000005</v>
      </c>
      <c r="F26" s="20">
        <v>166.55500000000001</v>
      </c>
      <c r="G26" s="16">
        <v>0</v>
      </c>
      <c r="H26" s="15" t="e">
        <v>#N/A</v>
      </c>
      <c r="I26" s="15" t="s">
        <v>64</v>
      </c>
      <c r="J26" s="15" t="s">
        <v>67</v>
      </c>
      <c r="K26" s="15">
        <v>86</v>
      </c>
      <c r="L26" s="15">
        <f t="shared" si="2"/>
        <v>2.9950000000000045</v>
      </c>
      <c r="M26" s="15"/>
      <c r="N26" s="15"/>
      <c r="O26" s="15">
        <v>0</v>
      </c>
      <c r="P26" s="15">
        <v>0</v>
      </c>
      <c r="Q26" s="15">
        <f t="shared" si="3"/>
        <v>17.798999999999999</v>
      </c>
      <c r="R26" s="17"/>
      <c r="S26" s="9">
        <f t="shared" si="5"/>
        <v>0</v>
      </c>
      <c r="T26" s="9">
        <f>IFERROR(VLOOKUP(A26,заказ!A:B,2,0),0)</f>
        <v>0</v>
      </c>
      <c r="U26" s="17"/>
      <c r="V26" s="15"/>
      <c r="W26" s="1">
        <f t="shared" si="6"/>
        <v>9.3575481768638689</v>
      </c>
      <c r="X26" s="15">
        <f t="shared" si="4"/>
        <v>9.3575481768638689</v>
      </c>
      <c r="Y26" s="15">
        <v>0</v>
      </c>
      <c r="Z26" s="15">
        <v>14.2874</v>
      </c>
      <c r="AA26" s="15">
        <v>23.2364</v>
      </c>
      <c r="AB26" s="15">
        <v>17.573399999999999</v>
      </c>
      <c r="AC26" s="15">
        <v>9.7463999999999995</v>
      </c>
      <c r="AD26" s="15">
        <v>15.7812</v>
      </c>
      <c r="AE26" s="15">
        <v>31.811199999999999</v>
      </c>
      <c r="AF26" s="15">
        <v>25.136600000000001</v>
      </c>
      <c r="AG26" s="15">
        <v>19.089600000000001</v>
      </c>
      <c r="AH26" s="15">
        <v>15.354799999999999</v>
      </c>
      <c r="AI26" s="15"/>
      <c r="AJ26" s="1">
        <f t="shared" si="7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5.75" thickBot="1" x14ac:dyDescent="0.3">
      <c r="A27" s="24" t="s">
        <v>70</v>
      </c>
      <c r="B27" s="24" t="s">
        <v>36</v>
      </c>
      <c r="C27" s="24"/>
      <c r="D27" s="24"/>
      <c r="E27" s="24">
        <v>-2</v>
      </c>
      <c r="F27" s="24"/>
      <c r="G27" s="25">
        <v>0</v>
      </c>
      <c r="H27" s="24">
        <v>60</v>
      </c>
      <c r="I27" s="24">
        <v>8444170</v>
      </c>
      <c r="J27" s="24"/>
      <c r="K27" s="24">
        <v>6</v>
      </c>
      <c r="L27" s="24">
        <f t="shared" si="2"/>
        <v>-8</v>
      </c>
      <c r="M27" s="24"/>
      <c r="N27" s="24"/>
      <c r="O27" s="24">
        <v>0</v>
      </c>
      <c r="P27" s="24">
        <v>0</v>
      </c>
      <c r="Q27" s="24">
        <f t="shared" si="3"/>
        <v>-0.4</v>
      </c>
      <c r="R27" s="26"/>
      <c r="S27" s="9">
        <f t="shared" si="5"/>
        <v>0</v>
      </c>
      <c r="T27" s="9">
        <f>IFERROR(VLOOKUP(A27,заказ!A:B,2,0),0)</f>
        <v>0</v>
      </c>
      <c r="U27" s="26"/>
      <c r="V27" s="24"/>
      <c r="W27" s="1">
        <f t="shared" si="6"/>
        <v>0</v>
      </c>
      <c r="X27" s="24">
        <f t="shared" si="4"/>
        <v>0</v>
      </c>
      <c r="Y27" s="24">
        <v>-0.2</v>
      </c>
      <c r="Z27" s="24">
        <v>2.6</v>
      </c>
      <c r="AA27" s="24">
        <v>12.2</v>
      </c>
      <c r="AB27" s="24">
        <v>13</v>
      </c>
      <c r="AC27" s="24">
        <v>9.4</v>
      </c>
      <c r="AD27" s="24">
        <v>7.6</v>
      </c>
      <c r="AE27" s="24">
        <v>6.8</v>
      </c>
      <c r="AF27" s="24">
        <v>14.6</v>
      </c>
      <c r="AG27" s="24">
        <v>4.2</v>
      </c>
      <c r="AH27" s="24">
        <v>-0.8</v>
      </c>
      <c r="AI27" s="24" t="s">
        <v>71</v>
      </c>
      <c r="AJ27" s="1">
        <f t="shared" si="7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0" t="s">
        <v>72</v>
      </c>
      <c r="B28" s="11" t="s">
        <v>41</v>
      </c>
      <c r="C28" s="11"/>
      <c r="D28" s="11"/>
      <c r="E28" s="11"/>
      <c r="F28" s="12"/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v>0</v>
      </c>
      <c r="Q28" s="1">
        <f t="shared" si="3"/>
        <v>0</v>
      </c>
      <c r="R28" s="9"/>
      <c r="S28" s="9"/>
      <c r="T28" s="9">
        <f>IFERROR(VLOOKUP(A28,заказ!A:B,2,0),0)</f>
        <v>0</v>
      </c>
      <c r="U28" s="9">
        <v>100</v>
      </c>
      <c r="V28" s="1"/>
      <c r="W28" s="1" t="e">
        <f t="shared" si="6"/>
        <v>#DIV/0!</v>
      </c>
      <c r="X28" s="1" t="e">
        <f t="shared" si="4"/>
        <v>#DIV/0!</v>
      </c>
      <c r="Y28" s="1">
        <v>0</v>
      </c>
      <c r="Z28" s="1">
        <v>0</v>
      </c>
      <c r="AA28" s="1">
        <v>0</v>
      </c>
      <c r="AB28" s="1">
        <v>2.4152</v>
      </c>
      <c r="AC28" s="1">
        <v>0.2366</v>
      </c>
      <c r="AD28" s="1">
        <v>16.424199999999999</v>
      </c>
      <c r="AE28" s="1">
        <v>-0.08</v>
      </c>
      <c r="AF28" s="1">
        <v>-0.17599999999999999</v>
      </c>
      <c r="AG28" s="1">
        <v>29.093599999999999</v>
      </c>
      <c r="AH28" s="1">
        <v>11.348800000000001</v>
      </c>
      <c r="AI28" s="1"/>
      <c r="AJ28" s="1">
        <f t="shared" si="7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5.75" thickBot="1" x14ac:dyDescent="0.3">
      <c r="A29" s="18" t="s">
        <v>73</v>
      </c>
      <c r="B29" s="19" t="s">
        <v>41</v>
      </c>
      <c r="C29" s="19">
        <v>520</v>
      </c>
      <c r="D29" s="19"/>
      <c r="E29" s="19">
        <v>22.026</v>
      </c>
      <c r="F29" s="20">
        <v>497.97399999999999</v>
      </c>
      <c r="G29" s="16">
        <v>0</v>
      </c>
      <c r="H29" s="15" t="e">
        <v>#N/A</v>
      </c>
      <c r="I29" s="15" t="s">
        <v>64</v>
      </c>
      <c r="J29" s="15" t="s">
        <v>72</v>
      </c>
      <c r="K29" s="15">
        <v>16.8</v>
      </c>
      <c r="L29" s="15">
        <f t="shared" si="2"/>
        <v>5.2259999999999991</v>
      </c>
      <c r="M29" s="15"/>
      <c r="N29" s="15"/>
      <c r="O29" s="15">
        <v>0</v>
      </c>
      <c r="P29" s="15">
        <v>0</v>
      </c>
      <c r="Q29" s="15">
        <f t="shared" si="3"/>
        <v>4.4051999999999998</v>
      </c>
      <c r="R29" s="17"/>
      <c r="S29" s="9">
        <f t="shared" si="5"/>
        <v>0</v>
      </c>
      <c r="T29" s="9">
        <f>IFERROR(VLOOKUP(A29,заказ!A:B,2,0),0)</f>
        <v>0</v>
      </c>
      <c r="U29" s="17"/>
      <c r="V29" s="15"/>
      <c r="W29" s="1">
        <f t="shared" si="6"/>
        <v>113.04231362934713</v>
      </c>
      <c r="X29" s="15">
        <f t="shared" si="4"/>
        <v>113.04231362934713</v>
      </c>
      <c r="Y29" s="15">
        <v>2.9904000000000002</v>
      </c>
      <c r="Z29" s="15">
        <v>6.1276000000000002</v>
      </c>
      <c r="AA29" s="15">
        <v>2.0472000000000001</v>
      </c>
      <c r="AB29" s="15">
        <v>2.319</v>
      </c>
      <c r="AC29" s="15">
        <v>7.5267999999999997</v>
      </c>
      <c r="AD29" s="15">
        <v>10.1076</v>
      </c>
      <c r="AE29" s="15">
        <v>4.8250000000000002</v>
      </c>
      <c r="AF29" s="15">
        <v>0</v>
      </c>
      <c r="AG29" s="15">
        <v>0</v>
      </c>
      <c r="AH29" s="15">
        <v>0</v>
      </c>
      <c r="AI29" s="23" t="s">
        <v>39</v>
      </c>
      <c r="AJ29" s="1">
        <f t="shared" si="7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74</v>
      </c>
      <c r="B30" s="1" t="s">
        <v>36</v>
      </c>
      <c r="C30" s="1">
        <v>230</v>
      </c>
      <c r="D30" s="1"/>
      <c r="E30" s="1">
        <v>63</v>
      </c>
      <c r="F30" s="1">
        <v>165</v>
      </c>
      <c r="G30" s="7">
        <v>0.14000000000000001</v>
      </c>
      <c r="H30" s="1">
        <v>180</v>
      </c>
      <c r="I30" s="1">
        <v>9988391</v>
      </c>
      <c r="J30" s="1"/>
      <c r="K30" s="1">
        <v>65</v>
      </c>
      <c r="L30" s="1">
        <f t="shared" si="2"/>
        <v>-2</v>
      </c>
      <c r="M30" s="1"/>
      <c r="N30" s="1"/>
      <c r="O30" s="1">
        <v>0</v>
      </c>
      <c r="P30" s="1">
        <v>0</v>
      </c>
      <c r="Q30" s="1">
        <f t="shared" si="3"/>
        <v>12.6</v>
      </c>
      <c r="R30" s="9">
        <f t="shared" ref="R30:R32" si="12">20*Q30-P30-O30-F30</f>
        <v>87</v>
      </c>
      <c r="S30" s="9">
        <f t="shared" ref="S30:S32" si="13">U30</f>
        <v>80</v>
      </c>
      <c r="T30" s="9">
        <f>IFERROR(VLOOKUP(A30,заказ!A:B,2,0),0)</f>
        <v>80</v>
      </c>
      <c r="U30" s="9">
        <v>80</v>
      </c>
      <c r="V30" s="1"/>
      <c r="W30" s="1">
        <f t="shared" si="6"/>
        <v>19.444444444444446</v>
      </c>
      <c r="X30" s="1">
        <f t="shared" si="4"/>
        <v>13.095238095238095</v>
      </c>
      <c r="Y30" s="1">
        <v>5</v>
      </c>
      <c r="Z30" s="1">
        <v>4.2</v>
      </c>
      <c r="AA30" s="1">
        <v>12</v>
      </c>
      <c r="AB30" s="1">
        <v>10.6</v>
      </c>
      <c r="AC30" s="1">
        <v>3.4</v>
      </c>
      <c r="AD30" s="1">
        <v>12.2</v>
      </c>
      <c r="AE30" s="1">
        <v>14.2</v>
      </c>
      <c r="AF30" s="1">
        <v>14.4</v>
      </c>
      <c r="AG30" s="1">
        <v>9.4</v>
      </c>
      <c r="AH30" s="1">
        <v>15.2</v>
      </c>
      <c r="AI30" s="1"/>
      <c r="AJ30" s="1">
        <f t="shared" si="7"/>
        <v>11.200000000000001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75</v>
      </c>
      <c r="B31" s="1" t="s">
        <v>36</v>
      </c>
      <c r="C31" s="1">
        <v>110</v>
      </c>
      <c r="D31" s="1">
        <v>352</v>
      </c>
      <c r="E31" s="1">
        <v>209</v>
      </c>
      <c r="F31" s="1">
        <v>253</v>
      </c>
      <c r="G31" s="7">
        <v>0.18</v>
      </c>
      <c r="H31" s="1">
        <v>270</v>
      </c>
      <c r="I31" s="1">
        <v>9988681</v>
      </c>
      <c r="J31" s="1"/>
      <c r="K31" s="1">
        <v>229</v>
      </c>
      <c r="L31" s="1">
        <f t="shared" si="2"/>
        <v>-20</v>
      </c>
      <c r="M31" s="1"/>
      <c r="N31" s="1"/>
      <c r="O31" s="1">
        <v>96</v>
      </c>
      <c r="P31" s="1">
        <v>400</v>
      </c>
      <c r="Q31" s="1">
        <f t="shared" si="3"/>
        <v>41.8</v>
      </c>
      <c r="R31" s="9">
        <f t="shared" si="12"/>
        <v>87</v>
      </c>
      <c r="S31" s="9">
        <f t="shared" si="13"/>
        <v>80</v>
      </c>
      <c r="T31" s="9">
        <f>IFERROR(VLOOKUP(A31,заказ!A:B,2,0),0)</f>
        <v>80</v>
      </c>
      <c r="U31" s="9">
        <v>80</v>
      </c>
      <c r="V31" s="1"/>
      <c r="W31" s="1">
        <f t="shared" si="6"/>
        <v>19.832535885167466</v>
      </c>
      <c r="X31" s="1">
        <f t="shared" si="4"/>
        <v>17.918660287081341</v>
      </c>
      <c r="Y31" s="1">
        <v>49</v>
      </c>
      <c r="Z31" s="1">
        <v>42.2</v>
      </c>
      <c r="AA31" s="1">
        <v>48</v>
      </c>
      <c r="AB31" s="1">
        <v>28.8</v>
      </c>
      <c r="AC31" s="1">
        <v>44.6</v>
      </c>
      <c r="AD31" s="1">
        <v>35</v>
      </c>
      <c r="AE31" s="1">
        <v>39</v>
      </c>
      <c r="AF31" s="1">
        <v>43</v>
      </c>
      <c r="AG31" s="1">
        <v>32.799999999999997</v>
      </c>
      <c r="AH31" s="1">
        <v>29</v>
      </c>
      <c r="AI31" s="1"/>
      <c r="AJ31" s="1">
        <f t="shared" si="7"/>
        <v>14.399999999999999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76</v>
      </c>
      <c r="B32" s="1" t="s">
        <v>41</v>
      </c>
      <c r="C32" s="1">
        <v>96.3</v>
      </c>
      <c r="D32" s="1">
        <v>250.91</v>
      </c>
      <c r="E32" s="1">
        <v>137.73500000000001</v>
      </c>
      <c r="F32" s="1">
        <v>209.47499999999999</v>
      </c>
      <c r="G32" s="7">
        <v>1</v>
      </c>
      <c r="H32" s="1">
        <v>120</v>
      </c>
      <c r="I32" s="1">
        <v>8785198</v>
      </c>
      <c r="J32" s="1"/>
      <c r="K32" s="1">
        <v>128.4</v>
      </c>
      <c r="L32" s="1">
        <f t="shared" si="2"/>
        <v>9.335000000000008</v>
      </c>
      <c r="M32" s="1"/>
      <c r="N32" s="1"/>
      <c r="O32" s="1">
        <v>33</v>
      </c>
      <c r="P32" s="1">
        <v>297</v>
      </c>
      <c r="Q32" s="1">
        <f t="shared" si="3"/>
        <v>27.547000000000004</v>
      </c>
      <c r="R32" s="9">
        <f t="shared" si="12"/>
        <v>11.46500000000006</v>
      </c>
      <c r="S32" s="9">
        <f t="shared" si="13"/>
        <v>30</v>
      </c>
      <c r="T32" s="9">
        <f>IFERROR(VLOOKUP(A32,заказ!A:B,2,0),0)</f>
        <v>33</v>
      </c>
      <c r="U32" s="9">
        <v>30</v>
      </c>
      <c r="V32" s="1"/>
      <c r="W32" s="1">
        <f t="shared" si="6"/>
        <v>20.672850038116671</v>
      </c>
      <c r="X32" s="1">
        <f t="shared" si="4"/>
        <v>19.583802228917847</v>
      </c>
      <c r="Y32" s="1">
        <v>30.791599999999999</v>
      </c>
      <c r="Z32" s="1">
        <v>26.687999999999999</v>
      </c>
      <c r="AA32" s="1">
        <v>15.8302</v>
      </c>
      <c r="AB32" s="1">
        <v>21.600200000000001</v>
      </c>
      <c r="AC32" s="1">
        <v>28.432600000000001</v>
      </c>
      <c r="AD32" s="1">
        <v>11.2202</v>
      </c>
      <c r="AE32" s="1">
        <v>20.719200000000001</v>
      </c>
      <c r="AF32" s="1">
        <v>25.7194</v>
      </c>
      <c r="AG32" s="1">
        <v>16.127400000000002</v>
      </c>
      <c r="AH32" s="1">
        <v>16.9956</v>
      </c>
      <c r="AI32" s="1"/>
      <c r="AJ32" s="1">
        <f t="shared" si="7"/>
        <v>30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5" t="s">
        <v>77</v>
      </c>
      <c r="B33" s="15" t="s">
        <v>41</v>
      </c>
      <c r="C33" s="15">
        <v>42</v>
      </c>
      <c r="D33" s="15"/>
      <c r="E33" s="15">
        <v>12.645</v>
      </c>
      <c r="F33" s="15">
        <v>28.99</v>
      </c>
      <c r="G33" s="16">
        <v>0</v>
      </c>
      <c r="H33" s="15" t="e">
        <v>#N/A</v>
      </c>
      <c r="I33" s="15" t="s">
        <v>78</v>
      </c>
      <c r="J33" s="15"/>
      <c r="K33" s="15">
        <v>11.5</v>
      </c>
      <c r="L33" s="15">
        <f t="shared" si="2"/>
        <v>1.1449999999999996</v>
      </c>
      <c r="M33" s="15"/>
      <c r="N33" s="15"/>
      <c r="O33" s="15">
        <v>0</v>
      </c>
      <c r="P33" s="15">
        <v>0</v>
      </c>
      <c r="Q33" s="15">
        <f t="shared" si="3"/>
        <v>2.5289999999999999</v>
      </c>
      <c r="R33" s="17"/>
      <c r="S33" s="9">
        <f t="shared" si="5"/>
        <v>0</v>
      </c>
      <c r="T33" s="9">
        <f>IFERROR(VLOOKUP(A33,заказ!A:B,2,0),0)</f>
        <v>0</v>
      </c>
      <c r="U33" s="17"/>
      <c r="V33" s="15"/>
      <c r="W33" s="1">
        <f t="shared" si="6"/>
        <v>11.463028865164096</v>
      </c>
      <c r="X33" s="15">
        <f t="shared" si="4"/>
        <v>11.463028865164096</v>
      </c>
      <c r="Y33" s="15">
        <v>8.3957999999999995</v>
      </c>
      <c r="Z33" s="15">
        <v>4.5724</v>
      </c>
      <c r="AA33" s="15">
        <v>2.5304000000000002</v>
      </c>
      <c r="AB33" s="15">
        <v>4.5004</v>
      </c>
      <c r="AC33" s="15">
        <v>6.3575999999999997</v>
      </c>
      <c r="AD33" s="15">
        <v>5.1120000000000001</v>
      </c>
      <c r="AE33" s="15">
        <v>10.9818</v>
      </c>
      <c r="AF33" s="15">
        <v>4.3968000000000007</v>
      </c>
      <c r="AG33" s="15">
        <v>7.7145999999999999</v>
      </c>
      <c r="AH33" s="15">
        <v>3.43</v>
      </c>
      <c r="AI33" s="21" t="s">
        <v>37</v>
      </c>
      <c r="AJ33" s="1">
        <f t="shared" si="7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79</v>
      </c>
      <c r="B34" s="1" t="s">
        <v>36</v>
      </c>
      <c r="C34" s="1">
        <v>142</v>
      </c>
      <c r="D34" s="1">
        <v>30</v>
      </c>
      <c r="E34" s="1">
        <v>151</v>
      </c>
      <c r="F34" s="1">
        <v>20</v>
      </c>
      <c r="G34" s="7">
        <v>0.1</v>
      </c>
      <c r="H34" s="1">
        <v>60</v>
      </c>
      <c r="I34" s="1">
        <v>8444187</v>
      </c>
      <c r="J34" s="1"/>
      <c r="K34" s="1">
        <v>151</v>
      </c>
      <c r="L34" s="1">
        <f t="shared" si="2"/>
        <v>0</v>
      </c>
      <c r="M34" s="1"/>
      <c r="N34" s="1"/>
      <c r="O34" s="1">
        <v>60</v>
      </c>
      <c r="P34" s="1">
        <v>0</v>
      </c>
      <c r="Q34" s="1">
        <f t="shared" si="3"/>
        <v>30.2</v>
      </c>
      <c r="R34" s="9">
        <f>14*Q34-P34-O34-F34</f>
        <v>342.8</v>
      </c>
      <c r="S34" s="9">
        <f t="shared" ref="S34:S36" si="14">U34</f>
        <v>200</v>
      </c>
      <c r="T34" s="9">
        <f>IFERROR(VLOOKUP(A34,заказ!A:B,2,0),0)</f>
        <v>198</v>
      </c>
      <c r="U34" s="9">
        <v>200</v>
      </c>
      <c r="V34" s="1"/>
      <c r="W34" s="1">
        <f t="shared" si="6"/>
        <v>9.2715231788079464</v>
      </c>
      <c r="X34" s="1">
        <f t="shared" si="4"/>
        <v>2.6490066225165565</v>
      </c>
      <c r="Y34" s="1">
        <v>1.2</v>
      </c>
      <c r="Z34" s="1">
        <v>10.6</v>
      </c>
      <c r="AA34" s="1">
        <v>14.8</v>
      </c>
      <c r="AB34" s="1">
        <v>16.600000000000001</v>
      </c>
      <c r="AC34" s="1">
        <v>-0.8</v>
      </c>
      <c r="AD34" s="1">
        <v>12.2</v>
      </c>
      <c r="AE34" s="1">
        <v>16.600000000000001</v>
      </c>
      <c r="AF34" s="1">
        <v>14.2</v>
      </c>
      <c r="AG34" s="1">
        <v>9.4</v>
      </c>
      <c r="AH34" s="1">
        <v>22</v>
      </c>
      <c r="AI34" s="1"/>
      <c r="AJ34" s="1">
        <f t="shared" si="7"/>
        <v>20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5.75" thickBot="1" x14ac:dyDescent="0.3">
      <c r="A35" s="1" t="s">
        <v>80</v>
      </c>
      <c r="B35" s="1" t="s">
        <v>36</v>
      </c>
      <c r="C35" s="1">
        <v>140</v>
      </c>
      <c r="D35" s="1">
        <v>48</v>
      </c>
      <c r="E35" s="1">
        <v>154</v>
      </c>
      <c r="F35" s="1">
        <v>33</v>
      </c>
      <c r="G35" s="7">
        <v>0.1</v>
      </c>
      <c r="H35" s="1">
        <v>90</v>
      </c>
      <c r="I35" s="1">
        <v>8444194</v>
      </c>
      <c r="J35" s="1"/>
      <c r="K35" s="1">
        <v>153</v>
      </c>
      <c r="L35" s="1">
        <f t="shared" si="2"/>
        <v>1</v>
      </c>
      <c r="M35" s="1"/>
      <c r="N35" s="1"/>
      <c r="O35" s="1">
        <v>42</v>
      </c>
      <c r="P35" s="1">
        <v>0</v>
      </c>
      <c r="Q35" s="1">
        <f t="shared" si="3"/>
        <v>30.8</v>
      </c>
      <c r="R35" s="9">
        <f>15*Q35-P35-O35-F35</f>
        <v>387</v>
      </c>
      <c r="S35" s="9">
        <f t="shared" si="14"/>
        <v>200</v>
      </c>
      <c r="T35" s="9">
        <f>IFERROR(VLOOKUP(A35,заказ!A:B,2,0),0)</f>
        <v>198</v>
      </c>
      <c r="U35" s="9">
        <v>200</v>
      </c>
      <c r="V35" s="1"/>
      <c r="W35" s="1">
        <f t="shared" si="6"/>
        <v>8.9285714285714288</v>
      </c>
      <c r="X35" s="1">
        <f t="shared" si="4"/>
        <v>2.4350649350649349</v>
      </c>
      <c r="Y35" s="1">
        <v>1.8</v>
      </c>
      <c r="Z35" s="1">
        <v>6.8</v>
      </c>
      <c r="AA35" s="1">
        <v>15.8</v>
      </c>
      <c r="AB35" s="1">
        <v>15.6</v>
      </c>
      <c r="AC35" s="1">
        <v>0</v>
      </c>
      <c r="AD35" s="1">
        <v>9.1999999999999993</v>
      </c>
      <c r="AE35" s="1">
        <v>19.8</v>
      </c>
      <c r="AF35" s="1">
        <v>18.2</v>
      </c>
      <c r="AG35" s="1">
        <v>11</v>
      </c>
      <c r="AH35" s="1">
        <v>11.6</v>
      </c>
      <c r="AI35" s="1"/>
      <c r="AJ35" s="1">
        <f t="shared" si="7"/>
        <v>20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0" t="s">
        <v>81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82</v>
      </c>
      <c r="J36" s="1"/>
      <c r="K36" s="1"/>
      <c r="L36" s="1">
        <f t="shared" si="2"/>
        <v>0</v>
      </c>
      <c r="M36" s="1"/>
      <c r="N36" s="1"/>
      <c r="O36" s="1">
        <v>20</v>
      </c>
      <c r="P36" s="1">
        <v>0</v>
      </c>
      <c r="Q36" s="1">
        <f t="shared" si="3"/>
        <v>0</v>
      </c>
      <c r="R36" s="9">
        <f>20*(Q36+Q37)-P36-P37-O36-O37-F36-F37</f>
        <v>15</v>
      </c>
      <c r="S36" s="30">
        <f t="shared" si="14"/>
        <v>100</v>
      </c>
      <c r="T36" s="9">
        <f>IFERROR(VLOOKUP(A36,заказ!A:B,2,0),0)</f>
        <v>100</v>
      </c>
      <c r="U36" s="9">
        <v>100</v>
      </c>
      <c r="V36" s="1"/>
      <c r="W36" s="1" t="e">
        <f t="shared" si="6"/>
        <v>#DIV/0!</v>
      </c>
      <c r="X36" s="1" t="e">
        <f t="shared" si="4"/>
        <v>#DIV/0!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-1</v>
      </c>
      <c r="AI36" s="1" t="s">
        <v>83</v>
      </c>
      <c r="AJ36" s="1">
        <f t="shared" si="7"/>
        <v>20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5.75" thickBot="1" x14ac:dyDescent="0.3">
      <c r="A37" s="18" t="s">
        <v>84</v>
      </c>
      <c r="B37" s="19" t="s">
        <v>36</v>
      </c>
      <c r="C37" s="19"/>
      <c r="D37" s="19">
        <v>490</v>
      </c>
      <c r="E37" s="19">
        <v>105</v>
      </c>
      <c r="F37" s="20">
        <v>385</v>
      </c>
      <c r="G37" s="16">
        <v>0</v>
      </c>
      <c r="H37" s="15" t="e">
        <v>#N/A</v>
      </c>
      <c r="I37" s="15" t="s">
        <v>64</v>
      </c>
      <c r="J37" s="15" t="s">
        <v>81</v>
      </c>
      <c r="K37" s="15">
        <v>105</v>
      </c>
      <c r="L37" s="15">
        <f t="shared" si="2"/>
        <v>0</v>
      </c>
      <c r="M37" s="15"/>
      <c r="N37" s="15"/>
      <c r="O37" s="15">
        <v>0</v>
      </c>
      <c r="P37" s="15">
        <v>0</v>
      </c>
      <c r="Q37" s="15">
        <f t="shared" si="3"/>
        <v>21</v>
      </c>
      <c r="R37" s="17"/>
      <c r="S37" s="9">
        <f t="shared" si="5"/>
        <v>0</v>
      </c>
      <c r="T37" s="9">
        <f>IFERROR(VLOOKUP(A37,заказ!A:B,2,0),0)</f>
        <v>0</v>
      </c>
      <c r="U37" s="17"/>
      <c r="V37" s="15"/>
      <c r="W37" s="1">
        <f t="shared" si="6"/>
        <v>18.333333333333332</v>
      </c>
      <c r="X37" s="15">
        <f t="shared" si="4"/>
        <v>18.333333333333332</v>
      </c>
      <c r="Y37" s="15">
        <v>17.399999999999999</v>
      </c>
      <c r="Z37" s="15">
        <v>30.4</v>
      </c>
      <c r="AA37" s="15">
        <v>42</v>
      </c>
      <c r="AB37" s="15">
        <v>0</v>
      </c>
      <c r="AC37" s="15">
        <v>0.4</v>
      </c>
      <c r="AD37" s="15">
        <v>29.8</v>
      </c>
      <c r="AE37" s="15">
        <v>40</v>
      </c>
      <c r="AF37" s="15">
        <v>44</v>
      </c>
      <c r="AG37" s="15">
        <v>33.799999999999997</v>
      </c>
      <c r="AH37" s="15">
        <v>43</v>
      </c>
      <c r="AI37" s="15"/>
      <c r="AJ37" s="1">
        <f t="shared" si="7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0" t="s">
        <v>85</v>
      </c>
      <c r="B38" s="11" t="s">
        <v>41</v>
      </c>
      <c r="C38" s="11">
        <v>56.61</v>
      </c>
      <c r="D38" s="11">
        <v>47.244999999999997</v>
      </c>
      <c r="E38" s="11">
        <v>61.402999999999999</v>
      </c>
      <c r="F38" s="12">
        <v>35.802</v>
      </c>
      <c r="G38" s="7">
        <v>1</v>
      </c>
      <c r="H38" s="1">
        <v>120</v>
      </c>
      <c r="I38" s="1" t="s">
        <v>86</v>
      </c>
      <c r="J38" s="1"/>
      <c r="K38" s="1">
        <v>71</v>
      </c>
      <c r="L38" s="1">
        <f t="shared" si="2"/>
        <v>-9.5970000000000013</v>
      </c>
      <c r="M38" s="1"/>
      <c r="N38" s="1"/>
      <c r="O38" s="1">
        <v>300</v>
      </c>
      <c r="P38" s="1">
        <v>45</v>
      </c>
      <c r="Q38" s="1">
        <f t="shared" si="3"/>
        <v>12.2806</v>
      </c>
      <c r="R38" s="9"/>
      <c r="S38" s="9">
        <f t="shared" si="5"/>
        <v>0</v>
      </c>
      <c r="T38" s="9">
        <f>IFERROR(VLOOKUP(A38,заказ!A:B,2,0),0)</f>
        <v>0</v>
      </c>
      <c r="U38" s="9"/>
      <c r="V38" s="1"/>
      <c r="W38" s="1">
        <f t="shared" si="6"/>
        <v>31.008419784049643</v>
      </c>
      <c r="X38" s="1">
        <f t="shared" si="4"/>
        <v>31.008419784049643</v>
      </c>
      <c r="Y38" s="1">
        <v>4.4212000000000007</v>
      </c>
      <c r="Z38" s="1">
        <v>0</v>
      </c>
      <c r="AA38" s="1">
        <v>0</v>
      </c>
      <c r="AB38" s="1">
        <v>0</v>
      </c>
      <c r="AC38" s="1">
        <v>-0.40639999999999998</v>
      </c>
      <c r="AD38" s="1">
        <v>-6.7000000000000004E-2</v>
      </c>
      <c r="AE38" s="1">
        <v>0</v>
      </c>
      <c r="AF38" s="1">
        <v>0</v>
      </c>
      <c r="AG38" s="1">
        <v>8.5410000000000004</v>
      </c>
      <c r="AH38" s="1">
        <v>14.818199999999999</v>
      </c>
      <c r="AI38" s="1"/>
      <c r="AJ38" s="1">
        <f t="shared" si="7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thickBot="1" x14ac:dyDescent="0.3">
      <c r="A39" s="18" t="s">
        <v>87</v>
      </c>
      <c r="B39" s="19" t="s">
        <v>41</v>
      </c>
      <c r="C39" s="19"/>
      <c r="D39" s="19">
        <v>6.24</v>
      </c>
      <c r="E39" s="19">
        <v>6.24</v>
      </c>
      <c r="F39" s="20"/>
      <c r="G39" s="16">
        <v>0</v>
      </c>
      <c r="H39" s="15" t="e">
        <v>#N/A</v>
      </c>
      <c r="I39" s="15" t="s">
        <v>64</v>
      </c>
      <c r="J39" s="15" t="s">
        <v>85</v>
      </c>
      <c r="K39" s="15">
        <v>7</v>
      </c>
      <c r="L39" s="15">
        <f t="shared" si="2"/>
        <v>-0.75999999999999979</v>
      </c>
      <c r="M39" s="15"/>
      <c r="N39" s="15"/>
      <c r="O39" s="15">
        <v>0</v>
      </c>
      <c r="P39" s="15">
        <v>0</v>
      </c>
      <c r="Q39" s="15">
        <f t="shared" si="3"/>
        <v>1.248</v>
      </c>
      <c r="R39" s="17"/>
      <c r="S39" s="9">
        <f t="shared" si="5"/>
        <v>0</v>
      </c>
      <c r="T39" s="9">
        <f>IFERROR(VLOOKUP(A39,заказ!A:B,2,0),0)</f>
        <v>0</v>
      </c>
      <c r="U39" s="17"/>
      <c r="V39" s="15"/>
      <c r="W39" s="1">
        <f t="shared" si="6"/>
        <v>0</v>
      </c>
      <c r="X39" s="15">
        <f t="shared" si="4"/>
        <v>0</v>
      </c>
      <c r="Y39" s="15">
        <v>17.116399999999999</v>
      </c>
      <c r="Z39" s="15">
        <v>42.8446</v>
      </c>
      <c r="AA39" s="15">
        <v>20.8368</v>
      </c>
      <c r="AB39" s="15">
        <v>21.018000000000001</v>
      </c>
      <c r="AC39" s="15">
        <v>24.27</v>
      </c>
      <c r="AD39" s="15">
        <v>21.260400000000001</v>
      </c>
      <c r="AE39" s="15">
        <v>21.885200000000001</v>
      </c>
      <c r="AF39" s="15">
        <v>12.881600000000001</v>
      </c>
      <c r="AG39" s="15">
        <v>11.610799999999999</v>
      </c>
      <c r="AH39" s="15">
        <v>0.73440000000000005</v>
      </c>
      <c r="AI39" s="15"/>
      <c r="AJ39" s="1">
        <f t="shared" si="7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0" t="s">
        <v>88</v>
      </c>
      <c r="B40" s="11" t="s">
        <v>36</v>
      </c>
      <c r="C40" s="11"/>
      <c r="D40" s="11"/>
      <c r="E40" s="11"/>
      <c r="F40" s="12"/>
      <c r="G40" s="7">
        <v>0.2</v>
      </c>
      <c r="H40" s="1">
        <v>120</v>
      </c>
      <c r="I40" s="1" t="s">
        <v>89</v>
      </c>
      <c r="J40" s="1"/>
      <c r="K40" s="1"/>
      <c r="L40" s="1">
        <f t="shared" si="2"/>
        <v>0</v>
      </c>
      <c r="M40" s="1"/>
      <c r="N40" s="1"/>
      <c r="O40" s="1">
        <v>0</v>
      </c>
      <c r="P40" s="1">
        <v>300</v>
      </c>
      <c r="Q40" s="1">
        <f t="shared" si="3"/>
        <v>0</v>
      </c>
      <c r="R40" s="9"/>
      <c r="S40" s="9">
        <f t="shared" si="5"/>
        <v>0</v>
      </c>
      <c r="T40" s="9">
        <f>IFERROR(VLOOKUP(A40,заказ!A:B,2,0),0)</f>
        <v>0</v>
      </c>
      <c r="U40" s="9"/>
      <c r="V40" s="1"/>
      <c r="W40" s="1" t="e">
        <f t="shared" si="6"/>
        <v>#DIV/0!</v>
      </c>
      <c r="X40" s="1" t="e">
        <f t="shared" si="4"/>
        <v>#DIV/0!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/>
      <c r="AJ40" s="1">
        <f t="shared" si="7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5.75" thickBot="1" x14ac:dyDescent="0.3">
      <c r="A41" s="18" t="s">
        <v>90</v>
      </c>
      <c r="B41" s="19" t="s">
        <v>36</v>
      </c>
      <c r="C41" s="19">
        <v>540</v>
      </c>
      <c r="D41" s="19"/>
      <c r="E41" s="19">
        <v>148</v>
      </c>
      <c r="F41" s="20">
        <v>392</v>
      </c>
      <c r="G41" s="16">
        <v>0</v>
      </c>
      <c r="H41" s="15" t="e">
        <v>#N/A</v>
      </c>
      <c r="I41" s="15" t="s">
        <v>64</v>
      </c>
      <c r="J41" s="15" t="s">
        <v>88</v>
      </c>
      <c r="K41" s="15">
        <v>148</v>
      </c>
      <c r="L41" s="15">
        <f t="shared" si="2"/>
        <v>0</v>
      </c>
      <c r="M41" s="15"/>
      <c r="N41" s="15"/>
      <c r="O41" s="15">
        <v>0</v>
      </c>
      <c r="P41" s="15">
        <v>0</v>
      </c>
      <c r="Q41" s="15">
        <f t="shared" si="3"/>
        <v>29.6</v>
      </c>
      <c r="R41" s="17"/>
      <c r="S41" s="9">
        <f t="shared" si="5"/>
        <v>0</v>
      </c>
      <c r="T41" s="9">
        <f>IFERROR(VLOOKUP(A41,заказ!A:B,2,0),0)</f>
        <v>0</v>
      </c>
      <c r="U41" s="17"/>
      <c r="V41" s="15"/>
      <c r="W41" s="1">
        <f t="shared" si="6"/>
        <v>13.243243243243242</v>
      </c>
      <c r="X41" s="15">
        <f t="shared" si="4"/>
        <v>13.243243243243242</v>
      </c>
      <c r="Y41" s="15">
        <v>43.2</v>
      </c>
      <c r="Z41" s="15">
        <v>20.2</v>
      </c>
      <c r="AA41" s="15">
        <v>26</v>
      </c>
      <c r="AB41" s="15">
        <v>49.6</v>
      </c>
      <c r="AC41" s="15">
        <v>36.6</v>
      </c>
      <c r="AD41" s="15">
        <v>26.4</v>
      </c>
      <c r="AE41" s="15">
        <v>30.8</v>
      </c>
      <c r="AF41" s="15">
        <v>25.4</v>
      </c>
      <c r="AG41" s="15">
        <v>18</v>
      </c>
      <c r="AH41" s="15">
        <v>18.600000000000001</v>
      </c>
      <c r="AI41" s="15"/>
      <c r="AJ41" s="1">
        <f t="shared" si="7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0" t="s">
        <v>91</v>
      </c>
      <c r="B42" s="11" t="s">
        <v>41</v>
      </c>
      <c r="C42" s="11">
        <v>196</v>
      </c>
      <c r="D42" s="11"/>
      <c r="E42" s="11">
        <v>186.81200000000001</v>
      </c>
      <c r="F42" s="12">
        <v>9.1880000000000006</v>
      </c>
      <c r="G42" s="7">
        <v>1</v>
      </c>
      <c r="H42" s="1">
        <v>120</v>
      </c>
      <c r="I42" s="1" t="s">
        <v>92</v>
      </c>
      <c r="J42" s="1"/>
      <c r="K42" s="1">
        <v>181.4</v>
      </c>
      <c r="L42" s="1">
        <f t="shared" si="2"/>
        <v>5.4120000000000061</v>
      </c>
      <c r="M42" s="1"/>
      <c r="N42" s="1"/>
      <c r="O42" s="1">
        <v>90</v>
      </c>
      <c r="P42" s="1">
        <v>150</v>
      </c>
      <c r="Q42" s="1">
        <f t="shared" si="3"/>
        <v>37.362400000000001</v>
      </c>
      <c r="R42" s="9">
        <f>20*(Q42+Q43)-P42-P43-O42-O43-F42-F43</f>
        <v>410.09700000000004</v>
      </c>
      <c r="S42" s="9">
        <f>U42</f>
        <v>350</v>
      </c>
      <c r="T42" s="9">
        <f>IFERROR(VLOOKUP(A42,заказ!A:B,2,0),0)</f>
        <v>345</v>
      </c>
      <c r="U42" s="9">
        <v>350</v>
      </c>
      <c r="V42" s="1"/>
      <c r="W42" s="1">
        <f t="shared" si="6"/>
        <v>16.0371924715757</v>
      </c>
      <c r="X42" s="1">
        <f t="shared" si="4"/>
        <v>6.669485900263366</v>
      </c>
      <c r="Y42" s="1">
        <v>22.820599999999999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0.75080000000000002</v>
      </c>
      <c r="AF42" s="1">
        <v>0</v>
      </c>
      <c r="AG42" s="1">
        <v>21.098800000000001</v>
      </c>
      <c r="AH42" s="1">
        <v>33.569000000000003</v>
      </c>
      <c r="AI42" s="1" t="s">
        <v>93</v>
      </c>
      <c r="AJ42" s="1">
        <f t="shared" si="7"/>
        <v>350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5.75" thickBot="1" x14ac:dyDescent="0.3">
      <c r="A43" s="18" t="s">
        <v>94</v>
      </c>
      <c r="B43" s="19" t="s">
        <v>41</v>
      </c>
      <c r="C43" s="19"/>
      <c r="D43" s="19">
        <v>504.71800000000002</v>
      </c>
      <c r="E43" s="19">
        <v>83.350999999999999</v>
      </c>
      <c r="F43" s="20">
        <v>421.36700000000002</v>
      </c>
      <c r="G43" s="16">
        <v>0</v>
      </c>
      <c r="H43" s="15" t="e">
        <v>#N/A</v>
      </c>
      <c r="I43" s="15" t="s">
        <v>64</v>
      </c>
      <c r="J43" s="15" t="s">
        <v>91</v>
      </c>
      <c r="K43" s="15">
        <v>86.5</v>
      </c>
      <c r="L43" s="15">
        <f t="shared" si="2"/>
        <v>-3.1490000000000009</v>
      </c>
      <c r="M43" s="15"/>
      <c r="N43" s="15"/>
      <c r="O43" s="15">
        <v>0</v>
      </c>
      <c r="P43" s="15">
        <v>0</v>
      </c>
      <c r="Q43" s="15">
        <f t="shared" si="3"/>
        <v>16.670200000000001</v>
      </c>
      <c r="R43" s="17"/>
      <c r="S43" s="9">
        <f t="shared" si="5"/>
        <v>0</v>
      </c>
      <c r="T43" s="9">
        <f>IFERROR(VLOOKUP(A43,заказ!A:B,2,0),0)</f>
        <v>0</v>
      </c>
      <c r="U43" s="17"/>
      <c r="V43" s="15"/>
      <c r="W43" s="1">
        <f t="shared" si="6"/>
        <v>25.276661347794267</v>
      </c>
      <c r="X43" s="15">
        <f t="shared" si="4"/>
        <v>25.276661347794267</v>
      </c>
      <c r="Y43" s="15">
        <v>0</v>
      </c>
      <c r="Z43" s="15">
        <v>44.362400000000001</v>
      </c>
      <c r="AA43" s="15">
        <v>59.306199999999997</v>
      </c>
      <c r="AB43" s="15">
        <v>44.522199999999998</v>
      </c>
      <c r="AC43" s="15">
        <v>46.113999999999997</v>
      </c>
      <c r="AD43" s="15">
        <v>56.903200000000012</v>
      </c>
      <c r="AE43" s="15">
        <v>57.263399999999997</v>
      </c>
      <c r="AF43" s="15">
        <v>38.749200000000002</v>
      </c>
      <c r="AG43" s="15">
        <v>41.097200000000001</v>
      </c>
      <c r="AH43" s="15">
        <v>9.7706</v>
      </c>
      <c r="AI43" s="15"/>
      <c r="AJ43" s="1">
        <f t="shared" si="7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47</v>
      </c>
      <c r="B45" s="1" t="s">
        <v>36</v>
      </c>
      <c r="C45" s="1">
        <v>694</v>
      </c>
      <c r="D45" s="1">
        <v>1400</v>
      </c>
      <c r="E45" s="1">
        <v>774</v>
      </c>
      <c r="F45" s="1">
        <v>619</v>
      </c>
      <c r="G45" s="7">
        <v>0.18</v>
      </c>
      <c r="H45" s="1">
        <v>120</v>
      </c>
      <c r="I45" s="1"/>
      <c r="J45" s="1"/>
      <c r="K45" s="1">
        <v>778</v>
      </c>
      <c r="L45" s="1">
        <f>E45-K45</f>
        <v>-4</v>
      </c>
      <c r="M45" s="1"/>
      <c r="N45" s="1"/>
      <c r="O45" s="1">
        <v>1000</v>
      </c>
      <c r="P45" s="1"/>
      <c r="Q45" s="1">
        <f>E45/5</f>
        <v>154.80000000000001</v>
      </c>
      <c r="R45" s="9">
        <f t="shared" ref="R45:R46" si="15">20*Q45-P45-O45-F45</f>
        <v>1477</v>
      </c>
      <c r="S45" s="9">
        <f t="shared" ref="S45:S46" si="16">U45</f>
        <v>1400</v>
      </c>
      <c r="T45" s="9">
        <f>S45</f>
        <v>1400</v>
      </c>
      <c r="U45" s="9">
        <v>1400</v>
      </c>
      <c r="V45" s="1"/>
      <c r="W45" s="1">
        <f t="shared" si="6"/>
        <v>19.502583979328165</v>
      </c>
      <c r="X45" s="1">
        <f>(F45+O45+P45)/Q45</f>
        <v>10.458656330749353</v>
      </c>
      <c r="Y45" s="1">
        <v>73.599999999999994</v>
      </c>
      <c r="Z45" s="1">
        <v>120.4</v>
      </c>
      <c r="AA45" s="1">
        <v>113.2</v>
      </c>
      <c r="AB45" s="1">
        <v>103.6</v>
      </c>
      <c r="AC45" s="1">
        <v>99.4</v>
      </c>
      <c r="AD45" s="1">
        <v>60</v>
      </c>
      <c r="AE45" s="1">
        <v>124.6</v>
      </c>
      <c r="AF45" s="1">
        <v>106</v>
      </c>
      <c r="AG45" s="1">
        <v>103.2</v>
      </c>
      <c r="AH45" s="1">
        <v>185</v>
      </c>
      <c r="AI45" s="1"/>
      <c r="AJ45" s="1">
        <f t="shared" si="7"/>
        <v>252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48</v>
      </c>
      <c r="B46" s="1" t="s">
        <v>36</v>
      </c>
      <c r="C46" s="1">
        <v>3138</v>
      </c>
      <c r="D46" s="1">
        <v>6000</v>
      </c>
      <c r="E46" s="1">
        <v>1522</v>
      </c>
      <c r="F46" s="1">
        <v>4518</v>
      </c>
      <c r="G46" s="7">
        <v>0.18</v>
      </c>
      <c r="H46" s="1">
        <v>120</v>
      </c>
      <c r="I46" s="1"/>
      <c r="J46" s="1"/>
      <c r="K46" s="1">
        <v>1627</v>
      </c>
      <c r="L46" s="1">
        <f>E46-K46</f>
        <v>-105</v>
      </c>
      <c r="M46" s="1"/>
      <c r="N46" s="1"/>
      <c r="O46" s="1"/>
      <c r="P46" s="1"/>
      <c r="Q46" s="1">
        <f>E46/5</f>
        <v>304.39999999999998</v>
      </c>
      <c r="R46" s="9">
        <f t="shared" si="15"/>
        <v>1570</v>
      </c>
      <c r="S46" s="9">
        <f t="shared" si="16"/>
        <v>2000</v>
      </c>
      <c r="T46" s="9">
        <f t="shared" ref="T46:T48" si="17">S46</f>
        <v>2000</v>
      </c>
      <c r="U46" s="9">
        <v>2000</v>
      </c>
      <c r="V46" s="1"/>
      <c r="W46" s="1">
        <f t="shared" si="6"/>
        <v>21.412614980289096</v>
      </c>
      <c r="X46" s="1">
        <f>(F46+O46+P46)/Q46</f>
        <v>14.842312746386336</v>
      </c>
      <c r="Y46" s="1">
        <v>113</v>
      </c>
      <c r="Z46" s="1">
        <v>303.39999999999998</v>
      </c>
      <c r="AA46" s="1">
        <v>248</v>
      </c>
      <c r="AB46" s="1">
        <v>320.2</v>
      </c>
      <c r="AC46" s="1">
        <v>308</v>
      </c>
      <c r="AD46" s="1">
        <v>277.60000000000002</v>
      </c>
      <c r="AE46" s="1">
        <v>285.8</v>
      </c>
      <c r="AF46" s="1">
        <v>181</v>
      </c>
      <c r="AG46" s="1">
        <v>271.2</v>
      </c>
      <c r="AH46" s="1">
        <v>390</v>
      </c>
      <c r="AI46" s="1"/>
      <c r="AJ46" s="1">
        <f t="shared" si="7"/>
        <v>360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35</v>
      </c>
      <c r="B47" s="1" t="s">
        <v>36</v>
      </c>
      <c r="C47" s="1">
        <v>383</v>
      </c>
      <c r="D47" s="1"/>
      <c r="E47" s="1">
        <v>26</v>
      </c>
      <c r="F47" s="1">
        <v>357</v>
      </c>
      <c r="G47" s="7">
        <v>0.18</v>
      </c>
      <c r="H47" s="1"/>
      <c r="I47" s="1">
        <v>4421577</v>
      </c>
      <c r="J47" s="1"/>
      <c r="K47" s="1">
        <v>22</v>
      </c>
      <c r="L47" s="1">
        <f>E47-K47</f>
        <v>4</v>
      </c>
      <c r="M47" s="1"/>
      <c r="N47" s="1"/>
      <c r="O47" s="1"/>
      <c r="P47" s="1"/>
      <c r="Q47" s="1">
        <f>E47/5</f>
        <v>5.2</v>
      </c>
      <c r="R47" s="9"/>
      <c r="S47" s="9">
        <f t="shared" si="5"/>
        <v>0</v>
      </c>
      <c r="T47" s="9">
        <f t="shared" si="17"/>
        <v>0</v>
      </c>
      <c r="U47" s="9"/>
      <c r="V47" s="1"/>
      <c r="W47" s="1">
        <f t="shared" si="6"/>
        <v>68.653846153846146</v>
      </c>
      <c r="X47" s="1">
        <f>(F47+O47+P47)/Q47</f>
        <v>68.653846153846146</v>
      </c>
      <c r="Y47" s="1">
        <v>16.600000000000001</v>
      </c>
      <c r="Z47" s="1">
        <v>14.2</v>
      </c>
      <c r="AA47" s="1">
        <v>20.6</v>
      </c>
      <c r="AB47" s="1">
        <v>7.2</v>
      </c>
      <c r="AC47" s="1">
        <v>35.4</v>
      </c>
      <c r="AD47" s="1">
        <v>27.2</v>
      </c>
      <c r="AE47" s="1">
        <v>11.4</v>
      </c>
      <c r="AF47" s="1">
        <v>0</v>
      </c>
      <c r="AG47" s="1">
        <v>0</v>
      </c>
      <c r="AH47" s="1">
        <v>0</v>
      </c>
      <c r="AI47" s="23" t="s">
        <v>39</v>
      </c>
      <c r="AJ47" s="1">
        <f t="shared" si="7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38</v>
      </c>
      <c r="B48" s="1" t="s">
        <v>36</v>
      </c>
      <c r="C48" s="1">
        <v>570</v>
      </c>
      <c r="D48" s="1"/>
      <c r="E48" s="1">
        <v>62</v>
      </c>
      <c r="F48" s="1">
        <v>508</v>
      </c>
      <c r="G48" s="7">
        <v>0.18</v>
      </c>
      <c r="H48" s="1"/>
      <c r="I48" s="1">
        <v>4421584</v>
      </c>
      <c r="J48" s="1"/>
      <c r="K48" s="1">
        <v>56</v>
      </c>
      <c r="L48" s="1">
        <f>E48-K48</f>
        <v>6</v>
      </c>
      <c r="M48" s="1"/>
      <c r="N48" s="1"/>
      <c r="O48" s="1"/>
      <c r="P48" s="1"/>
      <c r="Q48" s="1">
        <f>E48/5</f>
        <v>12.4</v>
      </c>
      <c r="R48" s="9"/>
      <c r="S48" s="9">
        <f t="shared" si="5"/>
        <v>0</v>
      </c>
      <c r="T48" s="9">
        <f t="shared" si="17"/>
        <v>0</v>
      </c>
      <c r="U48" s="9"/>
      <c r="V48" s="1"/>
      <c r="W48" s="1">
        <f t="shared" si="6"/>
        <v>40.967741935483872</v>
      </c>
      <c r="X48" s="1">
        <f>(F48+O48+P48)/Q48</f>
        <v>40.967741935483872</v>
      </c>
      <c r="Y48" s="1">
        <v>12.2</v>
      </c>
      <c r="Z48" s="1">
        <v>16.399999999999999</v>
      </c>
      <c r="AA48" s="1">
        <v>27.6</v>
      </c>
      <c r="AB48" s="1">
        <v>30.6</v>
      </c>
      <c r="AC48" s="1">
        <v>20.8</v>
      </c>
      <c r="AD48" s="1">
        <v>37.4</v>
      </c>
      <c r="AE48" s="1">
        <v>26.4</v>
      </c>
      <c r="AF48" s="1">
        <v>0</v>
      </c>
      <c r="AG48" s="1">
        <v>0</v>
      </c>
      <c r="AH48" s="1">
        <v>0</v>
      </c>
      <c r="AI48" s="23" t="s">
        <v>39</v>
      </c>
      <c r="AJ48" s="1">
        <f t="shared" si="7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</sheetData>
  <autoFilter ref="A3:AJ48" xr:uid="{CE16F5F1-1935-4A78-8F7B-F67A964A8E06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39AC-D88A-4097-8EA2-657EBA9E1FC0}">
  <dimension ref="A1:B20"/>
  <sheetViews>
    <sheetView workbookViewId="0">
      <selection activeCell="F11" sqref="F11"/>
    </sheetView>
  </sheetViews>
  <sheetFormatPr defaultRowHeight="15" x14ac:dyDescent="0.25"/>
  <sheetData>
    <row r="1" spans="1:2" x14ac:dyDescent="0.25">
      <c r="A1" t="s">
        <v>43</v>
      </c>
      <c r="B1">
        <v>144</v>
      </c>
    </row>
    <row r="2" spans="1:2" x14ac:dyDescent="0.25">
      <c r="A2" t="s">
        <v>46</v>
      </c>
      <c r="B2">
        <v>48</v>
      </c>
    </row>
    <row r="3" spans="1:2" x14ac:dyDescent="0.25">
      <c r="A3" t="s">
        <v>50</v>
      </c>
      <c r="B3">
        <v>56</v>
      </c>
    </row>
    <row r="4" spans="1:2" x14ac:dyDescent="0.25">
      <c r="A4" t="s">
        <v>51</v>
      </c>
      <c r="B4">
        <v>198</v>
      </c>
    </row>
    <row r="5" spans="1:2" x14ac:dyDescent="0.25">
      <c r="A5" t="s">
        <v>55</v>
      </c>
      <c r="B5">
        <v>200</v>
      </c>
    </row>
    <row r="6" spans="1:2" x14ac:dyDescent="0.25">
      <c r="A6" t="s">
        <v>56</v>
      </c>
      <c r="B6">
        <v>700</v>
      </c>
    </row>
    <row r="7" spans="1:2" x14ac:dyDescent="0.25">
      <c r="A7" t="s">
        <v>57</v>
      </c>
      <c r="B7">
        <v>850</v>
      </c>
    </row>
    <row r="8" spans="1:2" x14ac:dyDescent="0.25">
      <c r="A8" t="s">
        <v>58</v>
      </c>
      <c r="B8">
        <v>70</v>
      </c>
    </row>
    <row r="9" spans="1:2" x14ac:dyDescent="0.25">
      <c r="A9" t="s">
        <v>59</v>
      </c>
      <c r="B9">
        <v>550</v>
      </c>
    </row>
    <row r="10" spans="1:2" x14ac:dyDescent="0.25">
      <c r="A10" t="s">
        <v>60</v>
      </c>
      <c r="B10">
        <v>900</v>
      </c>
    </row>
    <row r="11" spans="1:2" x14ac:dyDescent="0.25">
      <c r="A11" t="s">
        <v>61</v>
      </c>
      <c r="B11">
        <v>550</v>
      </c>
    </row>
    <row r="12" spans="1:2" x14ac:dyDescent="0.25">
      <c r="A12" t="s">
        <v>65</v>
      </c>
      <c r="B12">
        <v>16</v>
      </c>
    </row>
    <row r="13" spans="1:2" x14ac:dyDescent="0.25">
      <c r="A13" t="s">
        <v>67</v>
      </c>
      <c r="B13">
        <v>165</v>
      </c>
    </row>
    <row r="14" spans="1:2" x14ac:dyDescent="0.25">
      <c r="A14" t="s">
        <v>74</v>
      </c>
      <c r="B14">
        <v>80</v>
      </c>
    </row>
    <row r="15" spans="1:2" x14ac:dyDescent="0.25">
      <c r="A15" t="s">
        <v>75</v>
      </c>
      <c r="B15">
        <v>80</v>
      </c>
    </row>
    <row r="16" spans="1:2" x14ac:dyDescent="0.25">
      <c r="A16" t="s">
        <v>76</v>
      </c>
      <c r="B16">
        <v>33</v>
      </c>
    </row>
    <row r="17" spans="1:2" x14ac:dyDescent="0.25">
      <c r="A17" t="s">
        <v>79</v>
      </c>
      <c r="B17">
        <v>198</v>
      </c>
    </row>
    <row r="18" spans="1:2" x14ac:dyDescent="0.25">
      <c r="A18" t="s">
        <v>80</v>
      </c>
      <c r="B18">
        <v>198</v>
      </c>
    </row>
    <row r="19" spans="1:2" x14ac:dyDescent="0.25">
      <c r="A19" t="s">
        <v>81</v>
      </c>
      <c r="B19">
        <v>100</v>
      </c>
    </row>
    <row r="20" spans="1:2" x14ac:dyDescent="0.25">
      <c r="A20" t="s">
        <v>91</v>
      </c>
      <c r="B20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2025-09-29T12:34:33Z</dcterms:created>
  <dcterms:modified xsi:type="dcterms:W3CDTF">2025-10-01T12:21:07Z</dcterms:modified>
</cp:coreProperties>
</file>