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DB7C42-F2C0-480B-934A-B77E9127D1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W507" i="1" s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Y157" i="1" s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BO143" i="1"/>
  <c r="BM143" i="1"/>
  <c r="Y143" i="1"/>
  <c r="Y145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82" i="1"/>
  <c r="BN82" i="1"/>
  <c r="Z103" i="1"/>
  <c r="BN103" i="1"/>
  <c r="Z121" i="1"/>
  <c r="BN121" i="1"/>
  <c r="Z162" i="1"/>
  <c r="BN162" i="1"/>
  <c r="Z172" i="1"/>
  <c r="BN172" i="1"/>
  <c r="Z195" i="1"/>
  <c r="BN195" i="1"/>
  <c r="Z207" i="1"/>
  <c r="BN207" i="1"/>
  <c r="Z224" i="1"/>
  <c r="BN224" i="1"/>
  <c r="Z225" i="1"/>
  <c r="BN225" i="1"/>
  <c r="Z234" i="1"/>
  <c r="Z235" i="1" s="1"/>
  <c r="BN234" i="1"/>
  <c r="BP234" i="1"/>
  <c r="Y235" i="1"/>
  <c r="Z244" i="1"/>
  <c r="BN244" i="1"/>
  <c r="Z269" i="1"/>
  <c r="BN269" i="1"/>
  <c r="Z298" i="1"/>
  <c r="BN298" i="1"/>
  <c r="Z308" i="1"/>
  <c r="BN308" i="1"/>
  <c r="Z322" i="1"/>
  <c r="BN322" i="1"/>
  <c r="Z345" i="1"/>
  <c r="BN345" i="1"/>
  <c r="Z390" i="1"/>
  <c r="BN390" i="1"/>
  <c r="Z400" i="1"/>
  <c r="BN400" i="1"/>
  <c r="Z431" i="1"/>
  <c r="BN431" i="1"/>
  <c r="Z432" i="1"/>
  <c r="BN432" i="1"/>
  <c r="Z444" i="1"/>
  <c r="BN444" i="1"/>
  <c r="Z458" i="1"/>
  <c r="BN458" i="1"/>
  <c r="Z489" i="1"/>
  <c r="BN489" i="1"/>
  <c r="P507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8" i="1"/>
  <c r="BN438" i="1"/>
  <c r="Z438" i="1"/>
  <c r="BP454" i="1"/>
  <c r="BN454" i="1"/>
  <c r="Z454" i="1"/>
  <c r="Y481" i="1"/>
  <c r="BP479" i="1"/>
  <c r="BN479" i="1"/>
  <c r="Z479" i="1"/>
  <c r="Y90" i="1"/>
  <c r="J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Z68" i="1"/>
  <c r="BN6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5" i="1" s="1"/>
  <c r="BN143" i="1"/>
  <c r="BP143" i="1"/>
  <c r="Z144" i="1"/>
  <c r="BN144" i="1"/>
  <c r="Z148" i="1"/>
  <c r="BN148" i="1"/>
  <c r="Z156" i="1"/>
  <c r="Z157" i="1" s="1"/>
  <c r="BN156" i="1"/>
  <c r="BP156" i="1"/>
  <c r="Z160" i="1"/>
  <c r="BN160" i="1"/>
  <c r="BP160" i="1"/>
  <c r="Z164" i="1"/>
  <c r="BN164" i="1"/>
  <c r="Z168" i="1"/>
  <c r="BN168" i="1"/>
  <c r="Y176" i="1"/>
  <c r="Z174" i="1"/>
  <c r="BN174" i="1"/>
  <c r="Y175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2" i="1"/>
  <c r="BN222" i="1"/>
  <c r="Z227" i="1"/>
  <c r="BN227" i="1"/>
  <c r="Z230" i="1"/>
  <c r="BN230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BN362" i="1"/>
  <c r="Z362" i="1"/>
  <c r="Z363" i="1" s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50" i="1"/>
  <c r="BN450" i="1"/>
  <c r="Z450" i="1"/>
  <c r="BP460" i="1"/>
  <c r="BN460" i="1"/>
  <c r="Z460" i="1"/>
  <c r="BP466" i="1"/>
  <c r="BN466" i="1"/>
  <c r="Z466" i="1"/>
  <c r="Y402" i="1"/>
  <c r="Y462" i="1"/>
  <c r="Y461" i="1"/>
  <c r="Y33" i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0" i="1"/>
  <c r="BP67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Y152" i="1"/>
  <c r="Y151" i="1"/>
  <c r="BP161" i="1"/>
  <c r="BN161" i="1"/>
  <c r="Z161" i="1"/>
  <c r="BP165" i="1"/>
  <c r="BN165" i="1"/>
  <c r="Z165" i="1"/>
  <c r="Y169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l="1"/>
  <c r="Z461" i="1"/>
  <c r="Z446" i="1"/>
  <c r="Z311" i="1"/>
  <c r="Z218" i="1"/>
  <c r="Z317" i="1"/>
  <c r="Z201" i="1"/>
  <c r="Z175" i="1"/>
  <c r="Z139" i="1"/>
  <c r="Z64" i="1"/>
  <c r="Z123" i="1"/>
  <c r="Z83" i="1"/>
  <c r="Z470" i="1"/>
  <c r="Z397" i="1"/>
  <c r="Z231" i="1"/>
  <c r="Z58" i="1"/>
  <c r="Y501" i="1"/>
  <c r="Y499" i="1"/>
  <c r="Z32" i="1"/>
  <c r="X500" i="1"/>
  <c r="Z105" i="1"/>
  <c r="Z440" i="1"/>
  <c r="Z169" i="1"/>
  <c r="Y498" i="1"/>
  <c r="Y500" i="1" s="1"/>
  <c r="Z255" i="1"/>
  <c r="Z44" i="1"/>
  <c r="Y497" i="1"/>
  <c r="Z455" i="1"/>
  <c r="Z263" i="1"/>
  <c r="Z246" i="1"/>
  <c r="Z337" i="1"/>
  <c r="Z213" i="1"/>
  <c r="Z118" i="1"/>
  <c r="Z97" i="1"/>
  <c r="Z78" i="1"/>
  <c r="Z502" i="1" l="1"/>
</calcChain>
</file>

<file path=xl/sharedStrings.xml><?xml version="1.0" encoding="utf-8"?>
<sst xmlns="http://schemas.openxmlformats.org/spreadsheetml/2006/main" count="2163" uniqueCount="782">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</sst>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781</v>
      </c>
      <c r="I5" s="797"/>
      <c r="J5" s="797"/>
      <c r="K5" s="797"/>
      <c r="L5" s="797"/>
      <c r="M5" s="623"/>
      <c r="N5" s="58"/>
      <c r="P5" s="24" t="s">
        <v>10</v>
      </c>
      <c r="Q5" s="842">
        <v>45933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Пятница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0.375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160</v>
      </c>
      <c r="Y41" s="542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166.44444444444443</v>
      </c>
      <c r="BN41" s="64">
        <f>IFERROR(Y41*I41/H41,"0")</f>
        <v>168.52499999999998</v>
      </c>
      <c r="BO41" s="64">
        <f>IFERROR(1/J41*(X41/H41),"0")</f>
        <v>0.23148148148148145</v>
      </c>
      <c r="BP41" s="64">
        <f>IFERROR(1/J41*(Y41/H41),"0")</f>
        <v>0.23437499999999997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240</v>
      </c>
      <c r="Y42" s="542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74.81481481481481</v>
      </c>
      <c r="Y44" s="543">
        <f>IFERROR(Y41/H41,"0")+IFERROR(Y42/H42,"0")+IFERROR(Y43/H43,"0")</f>
        <v>75</v>
      </c>
      <c r="Z44" s="543">
        <f>IFERROR(IF(Z41="",0,Z41),"0")+IFERROR(IF(Z42="",0,Z42),"0")+IFERROR(IF(Z43="",0,Z43),"0")</f>
        <v>0.82590000000000008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400</v>
      </c>
      <c r="Y45" s="543">
        <f>IFERROR(SUM(Y41:Y43),"0")</f>
        <v>402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hidden="1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hidden="1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hidden="1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20</v>
      </c>
      <c r="Y81" s="542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2.5641025641025643</v>
      </c>
      <c r="Y83" s="543">
        <f>IFERROR(Y81/H81,"0")+IFERROR(Y82/H82,"0")</f>
        <v>3</v>
      </c>
      <c r="Z83" s="543">
        <f>IFERROR(IF(Z81="",0,Z81),"0")+IFERROR(IF(Z82="",0,Z82),"0")</f>
        <v>5.6940000000000004E-2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20</v>
      </c>
      <c r="Y84" s="543">
        <f>IFERROR(SUM(Y81:Y82),"0")</f>
        <v>23.4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495</v>
      </c>
      <c r="Y89" s="542">
        <f>IFERROR(IF(X89="",0,CEILING((X89/$H89),1)*$H89),"")</f>
        <v>495</v>
      </c>
      <c r="Z89" s="36">
        <f>IFERROR(IF(Y89=0,"",ROUNDUP(Y89/H89,0)*0.00902),"")</f>
        <v>0.99219999999999997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518.09999999999991</v>
      </c>
      <c r="BN89" s="64">
        <f>IFERROR(Y89*I89/H89,"0")</f>
        <v>518.09999999999991</v>
      </c>
      <c r="BO89" s="64">
        <f>IFERROR(1/J89*(X89/H89),"0")</f>
        <v>0.83333333333333337</v>
      </c>
      <c r="BP89" s="64">
        <f>IFERROR(1/J89*(Y89/H89),"0")</f>
        <v>0.83333333333333337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110</v>
      </c>
      <c r="Y90" s="543">
        <f>IFERROR(Y87/H87,"0")+IFERROR(Y88/H88,"0")+IFERROR(Y89/H89,"0")</f>
        <v>110</v>
      </c>
      <c r="Z90" s="543">
        <f>IFERROR(IF(Z87="",0,Z87),"0")+IFERROR(IF(Z88="",0,Z88),"0")+IFERROR(IF(Z89="",0,Z89),"0")</f>
        <v>0.99219999999999997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495</v>
      </c>
      <c r="Y91" s="543">
        <f>IFERROR(SUM(Y87:Y89),"0")</f>
        <v>495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50</v>
      </c>
      <c r="Y93" s="542">
        <f>IFERROR(IF(X93="",0,CEILING((X93/$H93),1)*$H93),"")</f>
        <v>56.699999999999996</v>
      </c>
      <c r="Z93" s="36">
        <f>IFERROR(IF(Y93=0,"",ROUNDUP(Y93/H93,0)*0.01898),"")</f>
        <v>0.13286000000000001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53.203703703703702</v>
      </c>
      <c r="BN93" s="64">
        <f>IFERROR(Y93*I93/H93,"0")</f>
        <v>60.332999999999991</v>
      </c>
      <c r="BO93" s="64">
        <f>IFERROR(1/J93*(X93/H93),"0")</f>
        <v>9.6450617283950615E-2</v>
      </c>
      <c r="BP93" s="64">
        <f>IFERROR(1/J93*(Y93/H93),"0")</f>
        <v>0.109375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315</v>
      </c>
      <c r="Y95" s="542">
        <f>IFERROR(IF(X95="",0,CEILING((X95/$H95),1)*$H95),"")</f>
        <v>315.90000000000003</v>
      </c>
      <c r="Z95" s="36">
        <f>IFERROR(IF(Y95=0,"",ROUNDUP(Y95/H95,0)*0.00651),"")</f>
        <v>0.76167000000000007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344.4</v>
      </c>
      <c r="BN95" s="64">
        <f>IFERROR(Y95*I95/H95,"0")</f>
        <v>345.38400000000001</v>
      </c>
      <c r="BO95" s="64">
        <f>IFERROR(1/J95*(X95/H95),"0")</f>
        <v>0.64102564102564097</v>
      </c>
      <c r="BP95" s="64">
        <f>IFERROR(1/J95*(Y95/H95),"0")</f>
        <v>0.6428571428571429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122.83950617283949</v>
      </c>
      <c r="Y97" s="543">
        <f>IFERROR(Y93/H93,"0")+IFERROR(Y94/H94,"0")+IFERROR(Y95/H95,"0")+IFERROR(Y96/H96,"0")</f>
        <v>124</v>
      </c>
      <c r="Z97" s="543">
        <f>IFERROR(IF(Z93="",0,Z93),"0")+IFERROR(IF(Z94="",0,Z94),"0")+IFERROR(IF(Z95="",0,Z95),"0")+IFERROR(IF(Z96="",0,Z96),"0")</f>
        <v>0.89453000000000005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365</v>
      </c>
      <c r="Y98" s="543">
        <f>IFERROR(SUM(Y93:Y96),"0")</f>
        <v>372.6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100</v>
      </c>
      <c r="Y101" s="542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180</v>
      </c>
      <c r="Y103" s="542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49.25925925925926</v>
      </c>
      <c r="Y105" s="543">
        <f>IFERROR(Y101/H101,"0")+IFERROR(Y102/H102,"0")+IFERROR(Y103/H103,"0")+IFERROR(Y104/H104,"0")</f>
        <v>50</v>
      </c>
      <c r="Z105" s="543">
        <f>IFERROR(IF(Z101="",0,Z101),"0")+IFERROR(IF(Z102="",0,Z102),"0")+IFERROR(IF(Z103="",0,Z103),"0")+IFERROR(IF(Z104="",0,Z104),"0")</f>
        <v>0.55059999999999998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280</v>
      </c>
      <c r="Y106" s="543">
        <f>IFERROR(SUM(Y101:Y104),"0")</f>
        <v>288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400</v>
      </c>
      <c r="Y114" s="542">
        <f>IFERROR(IF(X114="",0,CEILING((X114/$H114),1)*$H114),"")</f>
        <v>405</v>
      </c>
      <c r="Z114" s="36">
        <f>IFERROR(IF(Y114=0,"",ROUNDUP(Y114/H114,0)*0.01898),"")</f>
        <v>0.94900000000000007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425.33333333333331</v>
      </c>
      <c r="BN114" s="64">
        <f>IFERROR(Y114*I114/H114,"0")</f>
        <v>430.65</v>
      </c>
      <c r="BO114" s="64">
        <f>IFERROR(1/J114*(X114/H114),"0")</f>
        <v>0.77160493827160492</v>
      </c>
      <c r="BP114" s="64">
        <f>IFERROR(1/J114*(Y114/H114),"0")</f>
        <v>0.78125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630</v>
      </c>
      <c r="Y116" s="542">
        <f>IFERROR(IF(X116="",0,CEILING((X116/$H116),1)*$H116),"")</f>
        <v>631.80000000000007</v>
      </c>
      <c r="Z116" s="36">
        <f>IFERROR(IF(Y116=0,"",ROUNDUP(Y116/H116,0)*0.00651),"")</f>
        <v>1.5233400000000001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688.8</v>
      </c>
      <c r="BN116" s="64">
        <f>IFERROR(Y116*I116/H116,"0")</f>
        <v>690.76800000000003</v>
      </c>
      <c r="BO116" s="64">
        <f>IFERROR(1/J116*(X116/H116),"0")</f>
        <v>1.2820512820512819</v>
      </c>
      <c r="BP116" s="64">
        <f>IFERROR(1/J116*(Y116/H116),"0")</f>
        <v>1.2857142857142858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316.04938271604937</v>
      </c>
      <c r="Y118" s="543">
        <f>IFERROR(Y114/H114,"0")+IFERROR(Y115/H115,"0")+IFERROR(Y116/H116,"0")+IFERROR(Y117/H117,"0")</f>
        <v>318</v>
      </c>
      <c r="Z118" s="543">
        <f>IFERROR(IF(Z114="",0,Z114),"0")+IFERROR(IF(Z115="",0,Z115),"0")+IFERROR(IF(Z116="",0,Z116),"0")+IFERROR(IF(Z117="",0,Z117),"0")</f>
        <v>2.6936800000000001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1090</v>
      </c>
      <c r="Y119" s="543">
        <f>IFERROR(SUM(Y114:Y117),"0")</f>
        <v>1098.0000000000002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19.8</v>
      </c>
      <c r="Y122" s="542">
        <f>IFERROR(IF(X122="",0,CEILING((X122/$H122),1)*$H122),"")</f>
        <v>19.8</v>
      </c>
      <c r="Z122" s="36">
        <f>IFERROR(IF(Y122=0,"",ROUNDUP(Y122/H122,0)*0.00651),"")</f>
        <v>6.5100000000000005E-2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22.380000000000003</v>
      </c>
      <c r="BN122" s="64">
        <f>IFERROR(Y122*I122/H122,"0")</f>
        <v>22.380000000000003</v>
      </c>
      <c r="BO122" s="64">
        <f>IFERROR(1/J122*(X122/H122),"0")</f>
        <v>5.4945054945054951E-2</v>
      </c>
      <c r="BP122" s="64">
        <f>IFERROR(1/J122*(Y122/H122),"0")</f>
        <v>5.4945054945054951E-2</v>
      </c>
    </row>
    <row r="123" spans="1:68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10</v>
      </c>
      <c r="Y123" s="543">
        <f>IFERROR(Y121/H121,"0")+IFERROR(Y122/H122,"0")</f>
        <v>10</v>
      </c>
      <c r="Z123" s="543">
        <f>IFERROR(IF(Z121="",0,Z121),"0")+IFERROR(IF(Z122="",0,Z122),"0")</f>
        <v>6.5100000000000005E-2</v>
      </c>
      <c r="AA123" s="544"/>
      <c r="AB123" s="544"/>
      <c r="AC123" s="544"/>
    </row>
    <row r="124" spans="1:68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19.8</v>
      </c>
      <c r="Y124" s="543">
        <f>IFERROR(SUM(Y121:Y122),"0")</f>
        <v>19.8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40</v>
      </c>
      <c r="Y128" s="542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12.5</v>
      </c>
      <c r="Y129" s="543">
        <f>IFERROR(Y127/H127,"0")+IFERROR(Y128/H128,"0")</f>
        <v>13</v>
      </c>
      <c r="Z129" s="543">
        <f>IFERROR(IF(Z127="",0,Z127),"0")+IFERROR(IF(Z128="",0,Z128),"0")</f>
        <v>8.4629999999999997E-2</v>
      </c>
      <c r="AA129" s="544"/>
      <c r="AB129" s="544"/>
      <c r="AC129" s="54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40</v>
      </c>
      <c r="Y130" s="543">
        <f>IFERROR(SUM(Y127:Y128),"0")</f>
        <v>41.6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42</v>
      </c>
      <c r="Y132" s="542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46.02</v>
      </c>
      <c r="BN132" s="64">
        <f>IFERROR(Y132*I132/H132,"0")</f>
        <v>46.02</v>
      </c>
      <c r="BO132" s="64">
        <f>IFERROR(1/J132*(X132/H132),"0")</f>
        <v>8.241758241758243E-2</v>
      </c>
      <c r="BP132" s="64">
        <f>IFERROR(1/J132*(Y132/H132),"0")</f>
        <v>8.241758241758243E-2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15.000000000000002</v>
      </c>
      <c r="Y134" s="543">
        <f>IFERROR(Y132/H132,"0")+IFERROR(Y133/H133,"0")</f>
        <v>15.000000000000002</v>
      </c>
      <c r="Z134" s="543">
        <f>IFERROR(IF(Z132="",0,Z132),"0")+IFERROR(IF(Z133="",0,Z133),"0")</f>
        <v>9.7650000000000001E-2</v>
      </c>
      <c r="AA134" s="544"/>
      <c r="AB134" s="544"/>
      <c r="AC134" s="54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42</v>
      </c>
      <c r="Y135" s="543">
        <f>IFERROR(SUM(Y132:Y133),"0")</f>
        <v>42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20</v>
      </c>
      <c r="Y160" s="542">
        <f t="shared" ref="Y160:Y168" si="11">IFERROR(IF(X160="",0,CEILING((X160/$H160),1)*$H160),"")</f>
        <v>21</v>
      </c>
      <c r="Z160" s="36">
        <f>IFERROR(IF(Y160=0,"",ROUNDUP(Y160/H160,0)*0.00902),"")</f>
        <v>4.5100000000000001E-2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21.285714285714281</v>
      </c>
      <c r="BN160" s="64">
        <f t="shared" ref="BN160:BN168" si="13">IFERROR(Y160*I160/H160,"0")</f>
        <v>22.349999999999998</v>
      </c>
      <c r="BO160" s="64">
        <f t="shared" ref="BO160:BO168" si="14">IFERROR(1/J160*(X160/H160),"0")</f>
        <v>3.6075036075036072E-2</v>
      </c>
      <c r="BP160" s="64">
        <f t="shared" ref="BP160:BP168" si="15">IFERROR(1/J160*(Y160/H160),"0")</f>
        <v>3.787878787878788E-2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20</v>
      </c>
      <c r="Y161" s="542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100</v>
      </c>
      <c r="Y162" s="542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70</v>
      </c>
      <c r="Y163" s="542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105</v>
      </c>
      <c r="Y164" s="542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3</v>
      </c>
      <c r="Y165" s="542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118.33333333333333</v>
      </c>
      <c r="Y169" s="543">
        <f>IFERROR(Y160/H160,"0")+IFERROR(Y161/H161,"0")+IFERROR(Y162/H162,"0")+IFERROR(Y163/H163,"0")+IFERROR(Y164/H164,"0")+IFERROR(Y165/H165,"0")+IFERROR(Y166/H166,"0")+IFERROR(Y167/H167,"0")+IFERROR(Y168/H168,"0")</f>
        <v>120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0.73840000000000006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318</v>
      </c>
      <c r="Y170" s="543">
        <f>IFERROR(SUM(Y160:Y168),"0")</f>
        <v>322.80000000000007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28</v>
      </c>
      <c r="Y172" s="542">
        <f>IFERROR(IF(X172="",0,CEILING((X172/$H172),1)*$H172),"")</f>
        <v>28.98</v>
      </c>
      <c r="Z172" s="36">
        <f>IFERROR(IF(Y172=0,"",ROUNDUP(Y172/H172,0)*0.0059),"")</f>
        <v>0.13569999999999999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32.222222222222221</v>
      </c>
      <c r="BN172" s="64">
        <f>IFERROR(Y172*I172/H172,"0")</f>
        <v>33.35</v>
      </c>
      <c r="BO172" s="64">
        <f>IFERROR(1/J172*(X172/H172),"0")</f>
        <v>0.10288065843621398</v>
      </c>
      <c r="BP172" s="64">
        <f>IFERROR(1/J172*(Y172/H172),"0")</f>
        <v>0.10648148148148148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35</v>
      </c>
      <c r="Y173" s="542">
        <f>IFERROR(IF(X173="",0,CEILING((X173/$H173),1)*$H173),"")</f>
        <v>35.28</v>
      </c>
      <c r="Z173" s="36">
        <f>IFERROR(IF(Y173=0,"",ROUNDUP(Y173/H173,0)*0.0059),"")</f>
        <v>0.16519999999999999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40.277777777777779</v>
      </c>
      <c r="BN173" s="64">
        <f>IFERROR(Y173*I173/H173,"0")</f>
        <v>40.6</v>
      </c>
      <c r="BO173" s="64">
        <f>IFERROR(1/J173*(X173/H173),"0")</f>
        <v>0.12860082304526749</v>
      </c>
      <c r="BP173" s="64">
        <f>IFERROR(1/J173*(Y173/H173),"0")</f>
        <v>0.12962962962962962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35</v>
      </c>
      <c r="Y174" s="542">
        <f>IFERROR(IF(X174="",0,CEILING((X174/$H174),1)*$H174),"")</f>
        <v>35.28</v>
      </c>
      <c r="Z174" s="36">
        <f>IFERROR(IF(Y174=0,"",ROUNDUP(Y174/H174,0)*0.0059),"")</f>
        <v>0.16519999999999999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40.277777777777779</v>
      </c>
      <c r="BN174" s="64">
        <f>IFERROR(Y174*I174/H174,"0")</f>
        <v>40.6</v>
      </c>
      <c r="BO174" s="64">
        <f>IFERROR(1/J174*(X174/H174),"0")</f>
        <v>0.12860082304526749</v>
      </c>
      <c r="BP174" s="64">
        <f>IFERROR(1/J174*(Y174/H174),"0")</f>
        <v>0.12962962962962962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77.777777777777771</v>
      </c>
      <c r="Y175" s="543">
        <f>IFERROR(Y172/H172,"0")+IFERROR(Y173/H173,"0")+IFERROR(Y174/H174,"0")</f>
        <v>79</v>
      </c>
      <c r="Z175" s="543">
        <f>IFERROR(IF(Z172="",0,Z172),"0")+IFERROR(IF(Z173="",0,Z173),"0")+IFERROR(IF(Z174="",0,Z174),"0")</f>
        <v>0.46609999999999996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98</v>
      </c>
      <c r="Y176" s="543">
        <f>IFERROR(SUM(Y172:Y174),"0")</f>
        <v>99.54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150</v>
      </c>
      <c r="Y193" s="542">
        <f t="shared" ref="Y193:Y200" si="16">IFERROR(IF(X193="",0,CEILING((X193/$H193),1)*$H193),"")</f>
        <v>151.20000000000002</v>
      </c>
      <c r="Z193" s="36">
        <f>IFERROR(IF(Y193=0,"",ROUNDUP(Y193/H193,0)*0.00902),"")</f>
        <v>0.25256000000000001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155.83333333333331</v>
      </c>
      <c r="BN193" s="64">
        <f t="shared" ref="BN193:BN200" si="18">IFERROR(Y193*I193/H193,"0")</f>
        <v>157.08000000000001</v>
      </c>
      <c r="BO193" s="64">
        <f t="shared" ref="BO193:BO200" si="19">IFERROR(1/J193*(X193/H193),"0")</f>
        <v>0.21043771043771042</v>
      </c>
      <c r="BP193" s="64">
        <f t="shared" ref="BP193:BP200" si="20">IFERROR(1/J193*(Y193/H193),"0")</f>
        <v>0.21212121212121213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50</v>
      </c>
      <c r="Y194" s="542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40</v>
      </c>
      <c r="Y196" s="542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45</v>
      </c>
      <c r="Y197" s="542">
        <f t="shared" si="16"/>
        <v>45</v>
      </c>
      <c r="Z197" s="36">
        <f>IFERROR(IF(Y197=0,"",ROUNDUP(Y197/H197,0)*0.00502),"")</f>
        <v>0.1255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48.249999999999993</v>
      </c>
      <c r="BN197" s="64">
        <f t="shared" si="18"/>
        <v>48.249999999999993</v>
      </c>
      <c r="BO197" s="64">
        <f t="shared" si="19"/>
        <v>0.10683760683760685</v>
      </c>
      <c r="BP197" s="64">
        <f t="shared" si="20"/>
        <v>0.10683760683760685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45</v>
      </c>
      <c r="Y198" s="542">
        <f t="shared" si="16"/>
        <v>45</v>
      </c>
      <c r="Z198" s="36">
        <f>IFERROR(IF(Y198=0,"",ROUNDUP(Y198/H198,0)*0.00502),"")</f>
        <v>0.1255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47.5</v>
      </c>
      <c r="BN198" s="64">
        <f t="shared" si="18"/>
        <v>47.5</v>
      </c>
      <c r="BO198" s="64">
        <f t="shared" si="19"/>
        <v>0.10683760683760685</v>
      </c>
      <c r="BP198" s="64">
        <f t="shared" si="20"/>
        <v>0.10683760683760685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45</v>
      </c>
      <c r="Y199" s="542">
        <f t="shared" si="16"/>
        <v>45</v>
      </c>
      <c r="Z199" s="36">
        <f>IFERROR(IF(Y199=0,"",ROUNDUP(Y199/H199,0)*0.00502),"")</f>
        <v>0.1255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47.5</v>
      </c>
      <c r="BN199" s="64">
        <f t="shared" si="18"/>
        <v>47.5</v>
      </c>
      <c r="BO199" s="64">
        <f t="shared" si="19"/>
        <v>0.10683760683760685</v>
      </c>
      <c r="BP199" s="64">
        <f t="shared" si="20"/>
        <v>0.10683760683760685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30</v>
      </c>
      <c r="Y200" s="542">
        <f t="shared" si="16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31.666666666666664</v>
      </c>
      <c r="BN200" s="64">
        <f t="shared" si="18"/>
        <v>32.299999999999997</v>
      </c>
      <c r="BO200" s="64">
        <f t="shared" si="19"/>
        <v>7.122507122507124E-2</v>
      </c>
      <c r="BP200" s="64">
        <f t="shared" si="20"/>
        <v>7.2649572649572655E-2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136.11111111111111</v>
      </c>
      <c r="Y201" s="543">
        <f>IFERROR(Y193/H193,"0")+IFERROR(Y194/H194,"0")+IFERROR(Y195/H195,"0")+IFERROR(Y196/H196,"0")+IFERROR(Y197/H197,"0")+IFERROR(Y198/H198,"0")+IFERROR(Y199/H199,"0")+IFERROR(Y200/H200,"0")</f>
        <v>138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0.87675999999999998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405</v>
      </c>
      <c r="Y202" s="543">
        <f>IFERROR(SUM(Y193:Y200),"0")</f>
        <v>414.00000000000006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100</v>
      </c>
      <c r="Y206" s="542">
        <f t="shared" si="21"/>
        <v>104.39999999999999</v>
      </c>
      <c r="Z206" s="36">
        <f>IFERROR(IF(Y206=0,"",ROUNDUP(Y206/H206,0)*0.01898),"")</f>
        <v>0.22776000000000002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105.96551724137932</v>
      </c>
      <c r="BN206" s="64">
        <f t="shared" si="23"/>
        <v>110.62799999999999</v>
      </c>
      <c r="BO206" s="64">
        <f t="shared" si="24"/>
        <v>0.1795977011494253</v>
      </c>
      <c r="BP206" s="64">
        <f t="shared" si="25"/>
        <v>0.1875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20</v>
      </c>
      <c r="Y207" s="542">
        <f t="shared" si="21"/>
        <v>21.599999999999998</v>
      </c>
      <c r="Z207" s="36">
        <f t="shared" ref="Z207:Z212" si="26">IFERROR(IF(Y207=0,"",ROUNDUP(Y207/H207,0)*0.00651),"")</f>
        <v>5.8590000000000003E-2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22.25</v>
      </c>
      <c r="BN207" s="64">
        <f t="shared" si="23"/>
        <v>24.029999999999998</v>
      </c>
      <c r="BO207" s="64">
        <f t="shared" si="24"/>
        <v>4.5787545787545791E-2</v>
      </c>
      <c r="BP207" s="64">
        <f t="shared" si="25"/>
        <v>4.9450549450549455E-2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80</v>
      </c>
      <c r="Y209" s="542">
        <f t="shared" si="21"/>
        <v>81.599999999999994</v>
      </c>
      <c r="Z209" s="36">
        <f t="shared" si="26"/>
        <v>0.22134000000000001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88.40000000000002</v>
      </c>
      <c r="BN209" s="64">
        <f t="shared" si="23"/>
        <v>90.168000000000006</v>
      </c>
      <c r="BO209" s="64">
        <f t="shared" si="24"/>
        <v>0.18315018315018317</v>
      </c>
      <c r="BP209" s="64">
        <f t="shared" si="25"/>
        <v>0.18681318681318682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40</v>
      </c>
      <c r="Y212" s="542">
        <f t="shared" si="21"/>
        <v>40.799999999999997</v>
      </c>
      <c r="Z212" s="36">
        <f t="shared" si="26"/>
        <v>0.11067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44.3</v>
      </c>
      <c r="BN212" s="64">
        <f t="shared" si="23"/>
        <v>45.185999999999993</v>
      </c>
      <c r="BO212" s="64">
        <f t="shared" si="24"/>
        <v>9.1575091575091583E-2</v>
      </c>
      <c r="BP212" s="64">
        <f t="shared" si="25"/>
        <v>9.3406593406593408E-2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69.827586206896555</v>
      </c>
      <c r="Y213" s="543">
        <f>IFERROR(Y204/H204,"0")+IFERROR(Y205/H205,"0")+IFERROR(Y206/H206,"0")+IFERROR(Y207/H207,"0")+IFERROR(Y208/H208,"0")+IFERROR(Y209/H209,"0")+IFERROR(Y210/H210,"0")+IFERROR(Y211/H211,"0")+IFERROR(Y212/H212,"0")</f>
        <v>72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0.61836000000000002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240</v>
      </c>
      <c r="Y214" s="543">
        <f>IFERROR(SUM(Y204:Y212),"0")</f>
        <v>248.39999999999998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32</v>
      </c>
      <c r="Y216" s="542">
        <f>IFERROR(IF(X216="",0,CEILING((X216/$H216),1)*$H216),"")</f>
        <v>33.6</v>
      </c>
      <c r="Z216" s="36">
        <f>IFERROR(IF(Y216=0,"",ROUNDUP(Y216/H216,0)*0.00651),"")</f>
        <v>9.1139999999999999E-2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35.360000000000007</v>
      </c>
      <c r="BN216" s="64">
        <f>IFERROR(Y216*I216/H216,"0")</f>
        <v>37.128000000000007</v>
      </c>
      <c r="BO216" s="64">
        <f>IFERROR(1/J216*(X216/H216),"0")</f>
        <v>7.3260073260073263E-2</v>
      </c>
      <c r="BP216" s="64">
        <f>IFERROR(1/J216*(Y216/H216),"0")</f>
        <v>7.6923076923076941E-2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14.000000000000002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40</v>
      </c>
      <c r="Y226" s="542">
        <f t="shared" si="27"/>
        <v>40</v>
      </c>
      <c r="Z226" s="36">
        <f t="shared" si="32"/>
        <v>9.0200000000000002E-2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42.1</v>
      </c>
      <c r="BN226" s="64">
        <f t="shared" si="29"/>
        <v>42.1</v>
      </c>
      <c r="BO226" s="64">
        <f t="shared" si="30"/>
        <v>7.575757575757576E-2</v>
      </c>
      <c r="BP226" s="64">
        <f t="shared" si="31"/>
        <v>7.575757575757576E-2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10</v>
      </c>
      <c r="Y231" s="543">
        <f>IFERROR(Y222/H222,"0")+IFERROR(Y223/H223,"0")+IFERROR(Y224/H224,"0")+IFERROR(Y225/H225,"0")+IFERROR(Y226/H226,"0")+IFERROR(Y227/H227,"0")+IFERROR(Y228/H228,"0")+IFERROR(Y229/H229,"0")+IFERROR(Y230/H230,"0")</f>
        <v>10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40</v>
      </c>
      <c r="Y232" s="543">
        <f>IFERROR(SUM(Y222:Y230),"0")</f>
        <v>40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14</v>
      </c>
      <c r="Y243" s="54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7.7777777777777777</v>
      </c>
      <c r="Y246" s="543">
        <f>IFERROR(Y242/H242,"0")+IFERROR(Y243/H243,"0")+IFERROR(Y244/H244,"0")+IFERROR(Y245/H245,"0")</f>
        <v>8</v>
      </c>
      <c r="Z246" s="543">
        <f>IFERROR(IF(Z242="",0,Z242),"0")+IFERROR(IF(Z243="",0,Z243),"0")+IFERROR(IF(Z244="",0,Z244),"0")+IFERROR(IF(Z245="",0,Z245),"0")</f>
        <v>4.7199999999999999E-2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14</v>
      </c>
      <c r="Y247" s="543">
        <f>IFERROR(SUM(Y242:Y245),"0")</f>
        <v>14.4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60</v>
      </c>
      <c r="Y268" s="542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25</v>
      </c>
      <c r="Y270" s="543">
        <f>IFERROR(Y267/H267,"0")+IFERROR(Y268/H268,"0")+IFERROR(Y269/H269,"0")</f>
        <v>25</v>
      </c>
      <c r="Z270" s="543">
        <f>IFERROR(IF(Z267="",0,Z267),"0")+IFERROR(IF(Z268="",0,Z268),"0")+IFERROR(IF(Z269="",0,Z269),"0")</f>
        <v>0.16275000000000001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60</v>
      </c>
      <c r="Y271" s="543">
        <f>IFERROR(SUM(Y267:Y269),"0")</f>
        <v>60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297.5</v>
      </c>
      <c r="Y300" s="542">
        <f t="shared" si="33"/>
        <v>298.2</v>
      </c>
      <c r="Z300" s="36">
        <f>IFERROR(IF(Y300=0,"",ROUNDUP(Y300/H300,0)*0.00502),"")</f>
        <v>0.71284000000000003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311.66666666666663</v>
      </c>
      <c r="BN300" s="64">
        <f t="shared" si="35"/>
        <v>312.40000000000003</v>
      </c>
      <c r="BO300" s="64">
        <f t="shared" si="36"/>
        <v>0.60541310541310545</v>
      </c>
      <c r="BP300" s="64">
        <f t="shared" si="37"/>
        <v>0.6068376068376069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141.66666666666666</v>
      </c>
      <c r="Y303" s="543">
        <f>IFERROR(Y296/H296,"0")+IFERROR(Y297/H297,"0")+IFERROR(Y298/H298,"0")+IFERROR(Y299/H299,"0")+IFERROR(Y300/H300,"0")+IFERROR(Y301/H301,"0")+IFERROR(Y302/H302,"0")</f>
        <v>142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0.71284000000000003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297.5</v>
      </c>
      <c r="Y304" s="543">
        <f>IFERROR(SUM(Y296:Y302),"0")</f>
        <v>298.2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hidden="1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400</v>
      </c>
      <c r="Y315" s="542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120</v>
      </c>
      <c r="Y316" s="542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127.41428571428571</v>
      </c>
      <c r="BN316" s="64">
        <f>IFERROR(Y316*I316/H316,"0")</f>
        <v>133.785</v>
      </c>
      <c r="BO316" s="64">
        <f>IFERROR(1/J316*(X316/H316),"0")</f>
        <v>0.2232142857142857</v>
      </c>
      <c r="BP316" s="64">
        <f>IFERROR(1/J316*(Y316/H316),"0")</f>
        <v>0.234375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65.567765567765576</v>
      </c>
      <c r="Y317" s="543">
        <f>IFERROR(Y314/H314,"0")+IFERROR(Y315/H315,"0")+IFERROR(Y316/H316,"0")</f>
        <v>67</v>
      </c>
      <c r="Z317" s="543">
        <f>IFERROR(IF(Z314="",0,Z314),"0")+IFERROR(IF(Z315="",0,Z315),"0")+IFERROR(IF(Z316="",0,Z316),"0")</f>
        <v>1.27166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520</v>
      </c>
      <c r="Y318" s="543">
        <f>IFERROR(SUM(Y314:Y316),"0")</f>
        <v>531.59999999999991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50</v>
      </c>
      <c r="Y327" s="542">
        <f>IFERROR(IF(X327="",0,CEILING((X327/$H327),1)*$H327),"")</f>
        <v>50</v>
      </c>
      <c r="Z327" s="36">
        <f>IFERROR(IF(Y327=0,"",ROUNDUP(Y327/H327,0)*0.00474),"")</f>
        <v>0.11850000000000001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56.000000000000007</v>
      </c>
      <c r="BN327" s="64">
        <f>IFERROR(Y327*I327/H327,"0")</f>
        <v>56.000000000000007</v>
      </c>
      <c r="BO327" s="64">
        <f>IFERROR(1/J327*(X327/H327),"0")</f>
        <v>0.10504201680672269</v>
      </c>
      <c r="BP327" s="64">
        <f>IFERROR(1/J327*(Y327/H327),"0")</f>
        <v>0.10504201680672269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25</v>
      </c>
      <c r="Y330" s="543">
        <f>IFERROR(Y327/H327,"0")+IFERROR(Y328/H328,"0")+IFERROR(Y329/H329,"0")</f>
        <v>25</v>
      </c>
      <c r="Z330" s="543">
        <f>IFERROR(IF(Z327="",0,Z327),"0")+IFERROR(IF(Z328="",0,Z328),"0")+IFERROR(IF(Z329="",0,Z329),"0")</f>
        <v>0.11850000000000001</v>
      </c>
      <c r="AA330" s="544"/>
      <c r="AB330" s="544"/>
      <c r="AC330" s="544"/>
    </row>
    <row r="331" spans="1:68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50</v>
      </c>
      <c r="Y331" s="543">
        <f>IFERROR(SUM(Y327:Y329),"0")</f>
        <v>50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1120</v>
      </c>
      <c r="Y335" s="542">
        <f>IFERROR(IF(X335="",0,CEILING((X335/$H335),1)*$H335),"")</f>
        <v>1121.4000000000001</v>
      </c>
      <c r="Z335" s="36">
        <f>IFERROR(IF(Y335=0,"",ROUNDUP(Y335/H335,0)*0.00651),"")</f>
        <v>3.47634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1254.3999999999999</v>
      </c>
      <c r="BN335" s="64">
        <f>IFERROR(Y335*I335/H335,"0")</f>
        <v>1255.9679999999998</v>
      </c>
      <c r="BO335" s="64">
        <f>IFERROR(1/J335*(X335/H335),"0")</f>
        <v>2.9304029304029302</v>
      </c>
      <c r="BP335" s="64">
        <f>IFERROR(1/J335*(Y335/H335),"0")</f>
        <v>2.9340659340659343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350</v>
      </c>
      <c r="Y336" s="542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699.99999999999989</v>
      </c>
      <c r="Y337" s="543">
        <f>IFERROR(Y334/H334,"0")+IFERROR(Y335/H335,"0")+IFERROR(Y336/H336,"0")</f>
        <v>701</v>
      </c>
      <c r="Z337" s="543">
        <f>IFERROR(IF(Z334="",0,Z334),"0")+IFERROR(IF(Z335="",0,Z335),"0")+IFERROR(IF(Z336="",0,Z336),"0")</f>
        <v>4.56351</v>
      </c>
      <c r="AA337" s="544"/>
      <c r="AB337" s="544"/>
      <c r="AC337" s="544"/>
    </row>
    <row r="338" spans="1:68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1470</v>
      </c>
      <c r="Y338" s="543">
        <f>IFERROR(SUM(Y334:Y336),"0")</f>
        <v>1472.1000000000001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1200</v>
      </c>
      <c r="Y342" s="542">
        <f t="shared" ref="Y342:Y348" si="38">IFERROR(IF(X342="",0,CEILING((X342/$H342),1)*$H342),"")</f>
        <v>1200</v>
      </c>
      <c r="Z342" s="36">
        <f>IFERROR(IF(Y342=0,"",ROUNDUP(Y342/H342,0)*0.02175),"")</f>
        <v>1.7399999999999998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1238.4000000000001</v>
      </c>
      <c r="BN342" s="64">
        <f t="shared" ref="BN342:BN348" si="40">IFERROR(Y342*I342/H342,"0")</f>
        <v>1238.4000000000001</v>
      </c>
      <c r="BO342" s="64">
        <f t="shared" ref="BO342:BO348" si="41">IFERROR(1/J342*(X342/H342),"0")</f>
        <v>1.6666666666666665</v>
      </c>
      <c r="BP342" s="64">
        <f t="shared" ref="BP342:BP348" si="42">IFERROR(1/J342*(Y342/H342),"0")</f>
        <v>1.6666666666666665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500</v>
      </c>
      <c r="Y343" s="542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200</v>
      </c>
      <c r="Y344" s="542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226.66666666666669</v>
      </c>
      <c r="Y349" s="543">
        <f>IFERROR(Y342/H342,"0")+IFERROR(Y343/H343,"0")+IFERROR(Y344/H344,"0")+IFERROR(Y345/H345,"0")+IFERROR(Y346/H346,"0")+IFERROR(Y347/H347,"0")+IFERROR(Y348/H348,"0")</f>
        <v>228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4.9589999999999996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3400</v>
      </c>
      <c r="Y350" s="543">
        <f>IFERROR(SUM(Y342:Y348),"0")</f>
        <v>3420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1100</v>
      </c>
      <c r="Y352" s="542">
        <f>IFERROR(IF(X352="",0,CEILING((X352/$H352),1)*$H352),"")</f>
        <v>1110</v>
      </c>
      <c r="Z352" s="36">
        <f>IFERROR(IF(Y352=0,"",ROUNDUP(Y352/H352,0)*0.02175),"")</f>
        <v>1.6094999999999999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1135.2</v>
      </c>
      <c r="BN352" s="64">
        <f>IFERROR(Y352*I352/H352,"0")</f>
        <v>1145.52</v>
      </c>
      <c r="BO352" s="64">
        <f>IFERROR(1/J352*(X352/H352),"0")</f>
        <v>1.5277777777777777</v>
      </c>
      <c r="BP352" s="64">
        <f>IFERROR(1/J352*(Y352/H352),"0")</f>
        <v>1.5416666666666665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73.333333333333329</v>
      </c>
      <c r="Y354" s="543">
        <f>IFERROR(Y352/H352,"0")+IFERROR(Y353/H353,"0")</f>
        <v>74</v>
      </c>
      <c r="Z354" s="543">
        <f>IFERROR(IF(Z352="",0,Z352),"0")+IFERROR(IF(Z353="",0,Z353),"0")</f>
        <v>1.6094999999999999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1100</v>
      </c>
      <c r="Y355" s="543">
        <f>IFERROR(SUM(Y352:Y353),"0")</f>
        <v>1110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hidden="1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20</v>
      </c>
      <c r="Y362" s="542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2.2222222222222223</v>
      </c>
      <c r="Y363" s="543">
        <f>IFERROR(Y362/H362,"0")</f>
        <v>3</v>
      </c>
      <c r="Z363" s="543">
        <f>IFERROR(IF(Z362="",0,Z362),"0")</f>
        <v>5.6940000000000004E-2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20</v>
      </c>
      <c r="Y364" s="543">
        <f>IFERROR(SUM(Y362:Y362),"0")</f>
        <v>27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30</v>
      </c>
      <c r="Y368" s="542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2.5</v>
      </c>
      <c r="Y370" s="543">
        <f>IFERROR(Y367/H367,"0")+IFERROR(Y368/H368,"0")+IFERROR(Y369/H369,"0")</f>
        <v>3</v>
      </c>
      <c r="Z370" s="543">
        <f>IFERROR(IF(Z367="",0,Z367),"0")+IFERROR(IF(Z368="",0,Z368),"0")+IFERROR(IF(Z369="",0,Z369),"0")</f>
        <v>5.6940000000000004E-2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30</v>
      </c>
      <c r="Y371" s="543">
        <f>IFERROR(SUM(Y367:Y369),"0")</f>
        <v>36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hidden="1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hidden="1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7</v>
      </c>
      <c r="Y393" s="542">
        <f t="shared" si="43"/>
        <v>8.4</v>
      </c>
      <c r="Z393" s="36">
        <f>IFERROR(IF(Y393=0,"",ROUNDUP(Y393/H393,0)*0.00502),"")</f>
        <v>2.0080000000000001E-2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7.4333333333333327</v>
      </c>
      <c r="BN393" s="64">
        <f t="shared" si="45"/>
        <v>8.92</v>
      </c>
      <c r="BO393" s="64">
        <f t="shared" si="46"/>
        <v>1.4245014245014245E-2</v>
      </c>
      <c r="BP393" s="64">
        <f t="shared" si="47"/>
        <v>1.7094017094017096E-2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52.5</v>
      </c>
      <c r="Y395" s="542">
        <f t="shared" si="43"/>
        <v>52.5</v>
      </c>
      <c r="Z395" s="36">
        <f>IFERROR(IF(Y395=0,"",ROUNDUP(Y395/H395,0)*0.00502),"")</f>
        <v>0.1255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55.75</v>
      </c>
      <c r="BN395" s="64">
        <f t="shared" si="45"/>
        <v>55.75</v>
      </c>
      <c r="BO395" s="64">
        <f t="shared" si="46"/>
        <v>0.10683760683760685</v>
      </c>
      <c r="BP395" s="64">
        <f t="shared" si="47"/>
        <v>0.10683760683760685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28.333333333333332</v>
      </c>
      <c r="Y397" s="543">
        <f>IFERROR(Y388/H388,"0")+IFERROR(Y389/H389,"0")+IFERROR(Y390/H390,"0")+IFERROR(Y391/H391,"0")+IFERROR(Y392/H392,"0")+IFERROR(Y393/H393,"0")+IFERROR(Y394/H394,"0")+IFERROR(Y395/H395,"0")+IFERROR(Y396/H396,"0")</f>
        <v>29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0.14557999999999999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59.5</v>
      </c>
      <c r="Y398" s="543">
        <f>IFERROR(SUM(Y388:Y396),"0")</f>
        <v>60.9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30</v>
      </c>
      <c r="Y418" s="542">
        <f>IFERROR(IF(X418="",0,CEILING((X418/$H418),1)*$H418),"")</f>
        <v>30</v>
      </c>
      <c r="Z418" s="36">
        <f>IFERROR(IF(Y418=0,"",ROUNDUP(Y418/H418,0)*0.00651),"")</f>
        <v>0.16275000000000001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52.5</v>
      </c>
      <c r="BN418" s="64">
        <f>IFERROR(Y418*I418/H418,"0")</f>
        <v>52.5</v>
      </c>
      <c r="BO418" s="64">
        <f>IFERROR(1/J418*(X418/H418),"0")</f>
        <v>0.13736263736263737</v>
      </c>
      <c r="BP418" s="64">
        <f>IFERROR(1/J418*(Y418/H418),"0")</f>
        <v>0.13736263736263737</v>
      </c>
    </row>
    <row r="419" spans="1:68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25</v>
      </c>
      <c r="Y419" s="543">
        <f>IFERROR(Y418/H418,"0")</f>
        <v>25</v>
      </c>
      <c r="Z419" s="543">
        <f>IFERROR(IF(Z418="",0,Z418),"0")</f>
        <v>0.16275000000000001</v>
      </c>
      <c r="AA419" s="544"/>
      <c r="AB419" s="544"/>
      <c r="AC419" s="544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30</v>
      </c>
      <c r="Y420" s="543">
        <f>IFERROR(SUM(Y418:Y418),"0")</f>
        <v>30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140</v>
      </c>
      <c r="Y429" s="542">
        <f t="shared" ref="Y429:Y439" si="48">IFERROR(IF(X429="",0,CEILING((X429/$H429),1)*$H429),"")</f>
        <v>142.56</v>
      </c>
      <c r="Z429" s="36">
        <f t="shared" ref="Z429:Z434" si="49">IFERROR(IF(Y429=0,"",ROUNDUP(Y429/H429,0)*0.01196),"")</f>
        <v>0.32291999999999998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149.54545454545453</v>
      </c>
      <c r="BN429" s="64">
        <f t="shared" ref="BN429:BN439" si="51">IFERROR(Y429*I429/H429,"0")</f>
        <v>152.27999999999997</v>
      </c>
      <c r="BO429" s="64">
        <f t="shared" ref="BO429:BO439" si="52">IFERROR(1/J429*(X429/H429),"0")</f>
        <v>0.25495337995337997</v>
      </c>
      <c r="BP429" s="64">
        <f t="shared" ref="BP429:BP439" si="53">IFERROR(1/J429*(Y429/H429),"0")</f>
        <v>0.25961538461538464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51">
        <v>4680115885226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50</v>
      </c>
      <c r="Y431" s="542">
        <f t="shared" si="48"/>
        <v>52.800000000000004</v>
      </c>
      <c r="Z431" s="36">
        <f t="shared" si="49"/>
        <v>0.1196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53.409090909090907</v>
      </c>
      <c r="BN431" s="64">
        <f t="shared" si="51"/>
        <v>56.400000000000006</v>
      </c>
      <c r="BO431" s="64">
        <f t="shared" si="52"/>
        <v>9.1054778554778545E-2</v>
      </c>
      <c r="BP431" s="64">
        <f t="shared" si="53"/>
        <v>9.6153846153846159E-2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4301012145</v>
      </c>
      <c r="D432" s="551">
        <v>4607091383522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">
        <v>660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80</v>
      </c>
      <c r="Y434" s="542">
        <f t="shared" si="48"/>
        <v>84.48</v>
      </c>
      <c r="Z434" s="36">
        <f t="shared" si="49"/>
        <v>0.19136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85.454545454545453</v>
      </c>
      <c r="BN434" s="64">
        <f t="shared" si="51"/>
        <v>90.24</v>
      </c>
      <c r="BO434" s="64">
        <f t="shared" si="52"/>
        <v>0.14568764568764569</v>
      </c>
      <c r="BP434" s="64">
        <f t="shared" si="53"/>
        <v>0.15384615384615385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108</v>
      </c>
      <c r="Y436" s="542">
        <f t="shared" si="48"/>
        <v>110.39999999999999</v>
      </c>
      <c r="Z436" s="36">
        <f>IFERROR(IF(Y436=0,"",ROUNDUP(Y436/H436,0)*0.00902),"")</f>
        <v>0.20746000000000001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155.92499999999998</v>
      </c>
      <c r="BN436" s="64">
        <f t="shared" si="51"/>
        <v>159.38999999999999</v>
      </c>
      <c r="BO436" s="64">
        <f t="shared" si="52"/>
        <v>0.17045454545454547</v>
      </c>
      <c r="BP436" s="64">
        <f t="shared" si="53"/>
        <v>0.17424242424242425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48</v>
      </c>
      <c r="Y439" s="542">
        <f t="shared" si="48"/>
        <v>48</v>
      </c>
      <c r="Z439" s="36">
        <f>IFERROR(IF(Y439=0,"",ROUNDUP(Y439/H439,0)*0.00937),"")</f>
        <v>9.3700000000000006E-2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69.599999999999994</v>
      </c>
      <c r="BN439" s="64">
        <f t="shared" si="51"/>
        <v>69.599999999999994</v>
      </c>
      <c r="BO439" s="64">
        <f t="shared" si="52"/>
        <v>8.3333333333333329E-2</v>
      </c>
      <c r="BP439" s="64">
        <f t="shared" si="53"/>
        <v>8.3333333333333329E-2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83.636363636363626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86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0.93503999999999998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426</v>
      </c>
      <c r="Y441" s="543">
        <f>IFERROR(SUM(Y429:Y439),"0")</f>
        <v>438.24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100</v>
      </c>
      <c r="Y443" s="542">
        <f>IFERROR(IF(X443="",0,CEILING((X443/$H443),1)*$H443),"")</f>
        <v>100.32000000000001</v>
      </c>
      <c r="Z443" s="36">
        <f>IFERROR(IF(Y443=0,"",ROUNDUP(Y443/H443,0)*0.01196),"")</f>
        <v>0.22724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106.81818181818181</v>
      </c>
      <c r="BN443" s="64">
        <f>IFERROR(Y443*I443/H443,"0")</f>
        <v>107.16</v>
      </c>
      <c r="BO443" s="64">
        <f>IFERROR(1/J443*(X443/H443),"0")</f>
        <v>0.18210955710955709</v>
      </c>
      <c r="BP443" s="64">
        <f>IFERROR(1/J443*(Y443/H443),"0")</f>
        <v>0.18269230769230771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18.939393939393938</v>
      </c>
      <c r="Y446" s="543">
        <f>IFERROR(Y443/H443,"0")+IFERROR(Y444/H444,"0")+IFERROR(Y445/H445,"0")</f>
        <v>19</v>
      </c>
      <c r="Z446" s="543">
        <f>IFERROR(IF(Z443="",0,Z443),"0")+IFERROR(IF(Z444="",0,Z444),"0")+IFERROR(IF(Z445="",0,Z445),"0")</f>
        <v>0.22724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100</v>
      </c>
      <c r="Y447" s="543">
        <f>IFERROR(SUM(Y443:Y445),"0")</f>
        <v>100.32000000000001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hidden="1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hidden="1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80</v>
      </c>
      <c r="Y451" s="542">
        <f t="shared" si="54"/>
        <v>84.48</v>
      </c>
      <c r="Z451" s="36">
        <f>IFERROR(IF(Y451=0,"",ROUNDUP(Y451/H451,0)*0.01196),"")</f>
        <v>0.19136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85.454545454545453</v>
      </c>
      <c r="BN451" s="64">
        <f t="shared" si="56"/>
        <v>90.24</v>
      </c>
      <c r="BO451" s="64">
        <f t="shared" si="57"/>
        <v>0.14568764568764569</v>
      </c>
      <c r="BP451" s="64">
        <f t="shared" si="58"/>
        <v>0.15384615384615385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30.151515151515149</v>
      </c>
      <c r="Y455" s="543">
        <f>IFERROR(Y449/H449,"0")+IFERROR(Y450/H450,"0")+IFERROR(Y451/H451,"0")+IFERROR(Y452/H452,"0")+IFERROR(Y453/H453,"0")+IFERROR(Y454/H454,"0")</f>
        <v>31</v>
      </c>
      <c r="Z455" s="543">
        <f>IFERROR(IF(Z449="",0,Z449),"0")+IFERROR(IF(Z450="",0,Z450),"0")+IFERROR(IF(Z451="",0,Z451),"0")+IFERROR(IF(Z452="",0,Z452),"0")+IFERROR(IF(Z453="",0,Z453),"0")+IFERROR(IF(Z454="",0,Z454),"0")</f>
        <v>0.32666000000000001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152</v>
      </c>
      <c r="Y456" s="543">
        <f>IFERROR(SUM(Y449:Y454),"0")</f>
        <v>156.48000000000002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900</v>
      </c>
      <c r="Y484" s="542">
        <f>IFERROR(IF(X484="",0,CEILING((X484/$H484),1)*$H484),"")</f>
        <v>900</v>
      </c>
      <c r="Z484" s="36">
        <f>IFERROR(IF(Y484=0,"",ROUNDUP(Y484/H484,0)*0.01898),"")</f>
        <v>1.8980000000000001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951.90000000000009</v>
      </c>
      <c r="BN484" s="64">
        <f>IFERROR(Y484*I484/H484,"0")</f>
        <v>951.90000000000009</v>
      </c>
      <c r="BO484" s="64">
        <f>IFERROR(1/J484*(X484/H484),"0")</f>
        <v>1.5625</v>
      </c>
      <c r="BP484" s="64">
        <f>IFERROR(1/J484*(Y484/H484),"0")</f>
        <v>1.5625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100</v>
      </c>
      <c r="Y485" s="543">
        <f>IFERROR(Y484/H484,"0")</f>
        <v>100</v>
      </c>
      <c r="Z485" s="543">
        <f>IFERROR(IF(Z484="",0,Z484),"0")</f>
        <v>1.8980000000000001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900</v>
      </c>
      <c r="Y486" s="543">
        <f>IFERROR(SUM(Y484:Y484),"0")</f>
        <v>900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12524.3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12656.48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13380.387800421164</v>
      </c>
      <c r="Y498" s="543">
        <f>IFERROR(SUM(BN22:BN494),"0")</f>
        <v>13520.918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23</v>
      </c>
      <c r="Y499" s="38">
        <f>ROUNDUP(SUM(BP22:BP494),0)</f>
        <v>23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13955.387800421164</v>
      </c>
      <c r="Y500" s="543">
        <f>GrossWeightTotalR+PalletQtyTotalR*25</f>
        <v>14095.918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2699.2052455845555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2722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26.421399999999998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402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23.4</v>
      </c>
      <c r="E507" s="46">
        <f>IFERROR(Y87*1,"0")+IFERROR(Y88*1,"0")+IFERROR(Y89*1,"0")+IFERROR(Y93*1,"0")+IFERROR(Y94*1,"0")+IFERROR(Y95*1,"0")+IFERROR(Y96*1,"0")</f>
        <v>867.60000000000014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1405.8000000000002</v>
      </c>
      <c r="G507" s="46">
        <f>IFERROR(Y127*1,"0")+IFERROR(Y128*1,"0")+IFERROR(Y132*1,"0")+IFERROR(Y133*1,"0")+IFERROR(Y137*1,"0")+IFERROR(Y138*1,"0")</f>
        <v>83.6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422.34000000000003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696.00000000000011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54.4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60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879.8</v>
      </c>
      <c r="S507" s="46">
        <f>IFERROR(Y334*1,"0")+IFERROR(Y335*1,"0")+IFERROR(Y336*1,"0")</f>
        <v>1472.1000000000001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4557</v>
      </c>
      <c r="U507" s="46">
        <f>IFERROR(Y367*1,"0")+IFERROR(Y368*1,"0")+IFERROR(Y369*1,"0")+IFERROR(Y373*1,"0")+IFERROR(Y377*1,"0")+IFERROR(Y378*1,"0")+IFERROR(Y382*1,"0")</f>
        <v>36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60.9</v>
      </c>
      <c r="W507" s="46">
        <f>IFERROR(Y406*1,"0")+IFERROR(Y410*1,"0")+IFERROR(Y411*1,"0")+IFERROR(Y412*1,"0")+IFERROR(Y413*1,"0")</f>
        <v>10.5</v>
      </c>
      <c r="X507" s="46">
        <f>IFERROR(Y418*1,"0")</f>
        <v>30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695.04000000000008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900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0,00"/>
        <filter val="1 100,00"/>
        <filter val="1 120,00"/>
        <filter val="1 200,00"/>
        <filter val="1 470,00"/>
        <filter val="1 500,00"/>
        <filter val="10,00"/>
        <filter val="10,50"/>
        <filter val="100,00"/>
        <filter val="105,00"/>
        <filter val="108,00"/>
        <filter val="110,00"/>
        <filter val="118,33"/>
        <filter val="12 524,30"/>
        <filter val="12,50"/>
        <filter val="120,00"/>
        <filter val="122,84"/>
        <filter val="13 380,39"/>
        <filter val="13 955,39"/>
        <filter val="13,33"/>
        <filter val="136,11"/>
        <filter val="14,00"/>
        <filter val="140,00"/>
        <filter val="141,67"/>
        <filter val="15,00"/>
        <filter val="150,00"/>
        <filter val="152,00"/>
        <filter val="160,00"/>
        <filter val="18,94"/>
        <filter val="180,00"/>
        <filter val="19,80"/>
        <filter val="2 699,21"/>
        <filter val="2,22"/>
        <filter val="2,50"/>
        <filter val="2,56"/>
        <filter val="20,00"/>
        <filter val="200,00"/>
        <filter val="226,67"/>
        <filter val="23"/>
        <filter val="240,00"/>
        <filter val="25,00"/>
        <filter val="28,00"/>
        <filter val="28,33"/>
        <filter val="280,00"/>
        <filter val="297,50"/>
        <filter val="3 400,00"/>
        <filter val="3,00"/>
        <filter val="30,00"/>
        <filter val="30,15"/>
        <filter val="315,00"/>
        <filter val="316,05"/>
        <filter val="318,00"/>
        <filter val="32,00"/>
        <filter val="35,00"/>
        <filter val="350,00"/>
        <filter val="365,00"/>
        <filter val="40,00"/>
        <filter val="400,00"/>
        <filter val="405,00"/>
        <filter val="42,00"/>
        <filter val="426,00"/>
        <filter val="45,00"/>
        <filter val="48,00"/>
        <filter val="49,26"/>
        <filter val="495,00"/>
        <filter val="5,00"/>
        <filter val="50,00"/>
        <filter val="500,00"/>
        <filter val="52,50"/>
        <filter val="520,00"/>
        <filter val="59,50"/>
        <filter val="60,00"/>
        <filter val="630,00"/>
        <filter val="65,57"/>
        <filter val="69,83"/>
        <filter val="7,00"/>
        <filter val="7,78"/>
        <filter val="70,00"/>
        <filter val="700,00"/>
        <filter val="72,00"/>
        <filter val="73,33"/>
        <filter val="74,81"/>
        <filter val="77,78"/>
        <filter val="80,00"/>
        <filter val="83,64"/>
        <filter val="900,00"/>
        <filter val="98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