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4464C45-B3DD-4560-95C6-DAD25E8DD9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X490" i="1"/>
  <c r="BO489" i="1"/>
  <c r="BM489" i="1"/>
  <c r="Y489" i="1"/>
  <c r="BP489" i="1" s="1"/>
  <c r="P489" i="1"/>
  <c r="BO488" i="1"/>
  <c r="BM488" i="1"/>
  <c r="Y488" i="1"/>
  <c r="Y490" i="1" s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BP400" i="1" s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Z367" i="1" s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X312" i="1"/>
  <c r="X311" i="1"/>
  <c r="BO310" i="1"/>
  <c r="BM310" i="1"/>
  <c r="Z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BP296" i="1" s="1"/>
  <c r="P296" i="1"/>
  <c r="X294" i="1"/>
  <c r="X293" i="1"/>
  <c r="BO292" i="1"/>
  <c r="BM292" i="1"/>
  <c r="Y292" i="1"/>
  <c r="BP292" i="1" s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7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7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X219" i="1"/>
  <c r="X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Z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6" i="1"/>
  <c r="X185" i="1"/>
  <c r="BO184" i="1"/>
  <c r="BM184" i="1"/>
  <c r="Y184" i="1"/>
  <c r="BP184" i="1" s="1"/>
  <c r="P184" i="1"/>
  <c r="BO183" i="1"/>
  <c r="BM183" i="1"/>
  <c r="Y183" i="1"/>
  <c r="Y185" i="1" s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BP122" i="1" s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Y97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Z30" i="1" l="1"/>
  <c r="BN30" i="1"/>
  <c r="Z57" i="1"/>
  <c r="BN57" i="1"/>
  <c r="Z69" i="1"/>
  <c r="BN69" i="1"/>
  <c r="Z81" i="1"/>
  <c r="BN81" i="1"/>
  <c r="Z95" i="1"/>
  <c r="BN95" i="1"/>
  <c r="Z110" i="1"/>
  <c r="BN110" i="1"/>
  <c r="Y118" i="1"/>
  <c r="Z127" i="1"/>
  <c r="BN127" i="1"/>
  <c r="Z161" i="1"/>
  <c r="BN161" i="1"/>
  <c r="Z173" i="1"/>
  <c r="BN173" i="1"/>
  <c r="Z198" i="1"/>
  <c r="BN198" i="1"/>
  <c r="Z222" i="1"/>
  <c r="BN222" i="1"/>
  <c r="Z227" i="1"/>
  <c r="BN227" i="1"/>
  <c r="Z230" i="1"/>
  <c r="BN230" i="1"/>
  <c r="Z267" i="1"/>
  <c r="BN267" i="1"/>
  <c r="Z296" i="1"/>
  <c r="BN296" i="1"/>
  <c r="Z306" i="1"/>
  <c r="BN306" i="1"/>
  <c r="Z314" i="1"/>
  <c r="BN314" i="1"/>
  <c r="Z343" i="1"/>
  <c r="BN343" i="1"/>
  <c r="Z390" i="1"/>
  <c r="BN390" i="1"/>
  <c r="Z400" i="1"/>
  <c r="BN400" i="1"/>
  <c r="Z438" i="1"/>
  <c r="BN438" i="1"/>
  <c r="Z454" i="1"/>
  <c r="BN454" i="1"/>
  <c r="BP335" i="1"/>
  <c r="BN335" i="1"/>
  <c r="Z335" i="1"/>
  <c r="BP353" i="1"/>
  <c r="BN353" i="1"/>
  <c r="Z353" i="1"/>
  <c r="BP357" i="1"/>
  <c r="BN357" i="1"/>
  <c r="Z357" i="1"/>
  <c r="BP378" i="1"/>
  <c r="BN378" i="1"/>
  <c r="Z378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X507" i="1"/>
  <c r="Y419" i="1"/>
  <c r="BP418" i="1"/>
  <c r="BN418" i="1"/>
  <c r="Z418" i="1"/>
  <c r="Z419" i="1" s="1"/>
  <c r="Y507" i="1"/>
  <c r="Y424" i="1"/>
  <c r="BP423" i="1"/>
  <c r="BN423" i="1"/>
  <c r="Z423" i="1"/>
  <c r="Z424" i="1" s="1"/>
  <c r="BP429" i="1"/>
  <c r="BN429" i="1"/>
  <c r="Z429" i="1"/>
  <c r="BP436" i="1"/>
  <c r="BN436" i="1"/>
  <c r="Z436" i="1"/>
  <c r="BP452" i="1"/>
  <c r="BN452" i="1"/>
  <c r="Z452" i="1"/>
  <c r="BP468" i="1"/>
  <c r="BN468" i="1"/>
  <c r="Z468" i="1"/>
  <c r="X497" i="1"/>
  <c r="Y32" i="1"/>
  <c r="Z28" i="1"/>
  <c r="BN28" i="1"/>
  <c r="Z42" i="1"/>
  <c r="BN42" i="1"/>
  <c r="D507" i="1"/>
  <c r="Z55" i="1"/>
  <c r="BN55" i="1"/>
  <c r="Z61" i="1"/>
  <c r="BN61" i="1"/>
  <c r="BP61" i="1"/>
  <c r="Z67" i="1"/>
  <c r="BN67" i="1"/>
  <c r="BP67" i="1"/>
  <c r="Z73" i="1"/>
  <c r="BN73" i="1"/>
  <c r="Z77" i="1"/>
  <c r="BN77" i="1"/>
  <c r="Z88" i="1"/>
  <c r="BN88" i="1"/>
  <c r="Z93" i="1"/>
  <c r="BN93" i="1"/>
  <c r="BP93" i="1"/>
  <c r="Z102" i="1"/>
  <c r="BN102" i="1"/>
  <c r="Z108" i="1"/>
  <c r="BN108" i="1"/>
  <c r="Z114" i="1"/>
  <c r="BN114" i="1"/>
  <c r="BP114" i="1"/>
  <c r="Z122" i="1"/>
  <c r="BN122" i="1"/>
  <c r="Z133" i="1"/>
  <c r="BN133" i="1"/>
  <c r="Z137" i="1"/>
  <c r="BN137" i="1"/>
  <c r="Z149" i="1"/>
  <c r="BN149" i="1"/>
  <c r="Z163" i="1"/>
  <c r="BN163" i="1"/>
  <c r="Z167" i="1"/>
  <c r="BN167" i="1"/>
  <c r="Z184" i="1"/>
  <c r="BN184" i="1"/>
  <c r="Z188" i="1"/>
  <c r="BN188" i="1"/>
  <c r="Z196" i="1"/>
  <c r="BN196" i="1"/>
  <c r="Z200" i="1"/>
  <c r="BN200" i="1"/>
  <c r="Z206" i="1"/>
  <c r="BN206" i="1"/>
  <c r="Z209" i="1"/>
  <c r="BN209" i="1"/>
  <c r="Z217" i="1"/>
  <c r="BN217" i="1"/>
  <c r="Z224" i="1"/>
  <c r="BN224" i="1"/>
  <c r="Z225" i="1"/>
  <c r="BN225" i="1"/>
  <c r="Z234" i="1"/>
  <c r="Z235" i="1" s="1"/>
  <c r="BN234" i="1"/>
  <c r="BP234" i="1"/>
  <c r="Y235" i="1"/>
  <c r="Z244" i="1"/>
  <c r="BN244" i="1"/>
  <c r="Z253" i="1"/>
  <c r="BN253" i="1"/>
  <c r="Z261" i="1"/>
  <c r="BN261" i="1"/>
  <c r="Z262" i="1"/>
  <c r="BN262" i="1"/>
  <c r="Y271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Z292" i="1"/>
  <c r="BN292" i="1"/>
  <c r="Z298" i="1"/>
  <c r="BN298" i="1"/>
  <c r="Z302" i="1"/>
  <c r="BN302" i="1"/>
  <c r="Y312" i="1"/>
  <c r="Z308" i="1"/>
  <c r="BN308" i="1"/>
  <c r="BP310" i="1"/>
  <c r="BN310" i="1"/>
  <c r="BP316" i="1"/>
  <c r="BN316" i="1"/>
  <c r="Z316" i="1"/>
  <c r="BP322" i="1"/>
  <c r="BN322" i="1"/>
  <c r="Z322" i="1"/>
  <c r="BP345" i="1"/>
  <c r="BN345" i="1"/>
  <c r="Z345" i="1"/>
  <c r="Y364" i="1"/>
  <c r="Y363" i="1"/>
  <c r="BP362" i="1"/>
  <c r="BN362" i="1"/>
  <c r="Z362" i="1"/>
  <c r="Z363" i="1" s="1"/>
  <c r="BP392" i="1"/>
  <c r="BN392" i="1"/>
  <c r="Z392" i="1"/>
  <c r="BP411" i="1"/>
  <c r="BN411" i="1"/>
  <c r="Z411" i="1"/>
  <c r="BP432" i="1"/>
  <c r="BN432" i="1"/>
  <c r="Z432" i="1"/>
  <c r="BP444" i="1"/>
  <c r="BN444" i="1"/>
  <c r="Z444" i="1"/>
  <c r="Y462" i="1"/>
  <c r="BP458" i="1"/>
  <c r="BN458" i="1"/>
  <c r="Z458" i="1"/>
  <c r="BP475" i="1"/>
  <c r="BN475" i="1"/>
  <c r="Z475" i="1"/>
  <c r="Y318" i="1"/>
  <c r="Y317" i="1"/>
  <c r="Y481" i="1"/>
  <c r="Z489" i="1"/>
  <c r="BN489" i="1"/>
  <c r="F9" i="1"/>
  <c r="J9" i="1"/>
  <c r="F10" i="1"/>
  <c r="Y33" i="1"/>
  <c r="Y37" i="1"/>
  <c r="Y45" i="1"/>
  <c r="Y49" i="1"/>
  <c r="Y58" i="1"/>
  <c r="Y64" i="1"/>
  <c r="Y70" i="1"/>
  <c r="BP74" i="1"/>
  <c r="BN74" i="1"/>
  <c r="Z74" i="1"/>
  <c r="Y78" i="1"/>
  <c r="BP82" i="1"/>
  <c r="BN82" i="1"/>
  <c r="Z82" i="1"/>
  <c r="Z83" i="1" s="1"/>
  <c r="Y84" i="1"/>
  <c r="E507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BP138" i="1"/>
  <c r="BN138" i="1"/>
  <c r="Z138" i="1"/>
  <c r="Z139" i="1" s="1"/>
  <c r="Y140" i="1"/>
  <c r="H507" i="1"/>
  <c r="Y145" i="1"/>
  <c r="BP143" i="1"/>
  <c r="BN143" i="1"/>
  <c r="Z143" i="1"/>
  <c r="BP150" i="1"/>
  <c r="BN150" i="1"/>
  <c r="Z150" i="1"/>
  <c r="Y152" i="1"/>
  <c r="I507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12" i="1"/>
  <c r="BN212" i="1"/>
  <c r="Z212" i="1"/>
  <c r="Y214" i="1"/>
  <c r="Y219" i="1"/>
  <c r="BP216" i="1"/>
  <c r="BN216" i="1"/>
  <c r="Z216" i="1"/>
  <c r="Z218" i="1" s="1"/>
  <c r="Y218" i="1"/>
  <c r="BP243" i="1"/>
  <c r="BN243" i="1"/>
  <c r="Z243" i="1"/>
  <c r="BP252" i="1"/>
  <c r="BN252" i="1"/>
  <c r="Z252" i="1"/>
  <c r="BP260" i="1"/>
  <c r="BN260" i="1"/>
  <c r="Z260" i="1"/>
  <c r="BP309" i="1"/>
  <c r="BN309" i="1"/>
  <c r="Z309" i="1"/>
  <c r="F507" i="1"/>
  <c r="H9" i="1"/>
  <c r="B507" i="1"/>
  <c r="X498" i="1"/>
  <c r="X499" i="1"/>
  <c r="X501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8" i="1"/>
  <c r="Z70" i="1" s="1"/>
  <c r="BN68" i="1"/>
  <c r="Y79" i="1"/>
  <c r="BP76" i="1"/>
  <c r="BN76" i="1"/>
  <c r="Z76" i="1"/>
  <c r="Z78" i="1" s="1"/>
  <c r="Y83" i="1"/>
  <c r="BP89" i="1"/>
  <c r="BN89" i="1"/>
  <c r="Z89" i="1"/>
  <c r="Y91" i="1"/>
  <c r="BP94" i="1"/>
  <c r="BN94" i="1"/>
  <c r="Z94" i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Y139" i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7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BP207" i="1"/>
  <c r="BN207" i="1"/>
  <c r="Z207" i="1"/>
  <c r="BP226" i="1"/>
  <c r="BN226" i="1"/>
  <c r="Z226" i="1"/>
  <c r="BP229" i="1"/>
  <c r="BN229" i="1"/>
  <c r="Z229" i="1"/>
  <c r="BP289" i="1"/>
  <c r="BN289" i="1"/>
  <c r="Z289" i="1"/>
  <c r="Y293" i="1"/>
  <c r="BP297" i="1"/>
  <c r="BN297" i="1"/>
  <c r="Z297" i="1"/>
  <c r="Y303" i="1"/>
  <c r="BP301" i="1"/>
  <c r="BN301" i="1"/>
  <c r="Z301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Y331" i="1"/>
  <c r="BP336" i="1"/>
  <c r="BN336" i="1"/>
  <c r="Z336" i="1"/>
  <c r="Y338" i="1"/>
  <c r="T507" i="1"/>
  <c r="Y349" i="1"/>
  <c r="BP342" i="1"/>
  <c r="BN342" i="1"/>
  <c r="Z342" i="1"/>
  <c r="Y350" i="1"/>
  <c r="BP346" i="1"/>
  <c r="BN346" i="1"/>
  <c r="Z346" i="1"/>
  <c r="BP358" i="1"/>
  <c r="BN358" i="1"/>
  <c r="Z358" i="1"/>
  <c r="Z359" i="1" s="1"/>
  <c r="Y360" i="1"/>
  <c r="BP389" i="1"/>
  <c r="BN389" i="1"/>
  <c r="Z389" i="1"/>
  <c r="BP393" i="1"/>
  <c r="BN393" i="1"/>
  <c r="Z393" i="1"/>
  <c r="Y397" i="1"/>
  <c r="BP401" i="1"/>
  <c r="BN401" i="1"/>
  <c r="Z401" i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G507" i="1"/>
  <c r="Y129" i="1"/>
  <c r="Y213" i="1"/>
  <c r="BP208" i="1"/>
  <c r="BN208" i="1"/>
  <c r="BP210" i="1"/>
  <c r="BN210" i="1"/>
  <c r="Z210" i="1"/>
  <c r="BP223" i="1"/>
  <c r="BN223" i="1"/>
  <c r="Z223" i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BP254" i="1"/>
  <c r="BN254" i="1"/>
  <c r="Z254" i="1"/>
  <c r="Y256" i="1"/>
  <c r="M507" i="1"/>
  <c r="Y264" i="1"/>
  <c r="BP259" i="1"/>
  <c r="BN259" i="1"/>
  <c r="Z259" i="1"/>
  <c r="Z263" i="1" s="1"/>
  <c r="Y263" i="1"/>
  <c r="BP268" i="1"/>
  <c r="BN268" i="1"/>
  <c r="Z268" i="1"/>
  <c r="Z270" i="1" s="1"/>
  <c r="BP291" i="1"/>
  <c r="BN291" i="1"/>
  <c r="Z291" i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BP321" i="1"/>
  <c r="BN321" i="1"/>
  <c r="Z321" i="1"/>
  <c r="BP329" i="1"/>
  <c r="BN329" i="1"/>
  <c r="Z329" i="1"/>
  <c r="S507" i="1"/>
  <c r="Y337" i="1"/>
  <c r="BP334" i="1"/>
  <c r="BN334" i="1"/>
  <c r="Z334" i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O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Z370" i="1" s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Y402" i="1"/>
  <c r="BP412" i="1"/>
  <c r="BN412" i="1"/>
  <c r="Z412" i="1"/>
  <c r="BP431" i="1"/>
  <c r="BN431" i="1"/>
  <c r="Z431" i="1"/>
  <c r="BP467" i="1"/>
  <c r="BN467" i="1"/>
  <c r="Z467" i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BP451" i="1"/>
  <c r="BN451" i="1"/>
  <c r="Z451" i="1"/>
  <c r="BP459" i="1"/>
  <c r="BN459" i="1"/>
  <c r="Z459" i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Z461" i="1" l="1"/>
  <c r="Z446" i="1"/>
  <c r="Z470" i="1"/>
  <c r="Z317" i="1"/>
  <c r="Z293" i="1"/>
  <c r="Z402" i="1"/>
  <c r="Z134" i="1"/>
  <c r="Z64" i="1"/>
  <c r="Z58" i="1"/>
  <c r="Z123" i="1"/>
  <c r="Z255" i="1"/>
  <c r="Z231" i="1"/>
  <c r="Z397" i="1"/>
  <c r="Z324" i="1"/>
  <c r="Z303" i="1"/>
  <c r="Z213" i="1"/>
  <c r="Z440" i="1"/>
  <c r="Y501" i="1"/>
  <c r="Y498" i="1"/>
  <c r="Y499" i="1"/>
  <c r="Z32" i="1"/>
  <c r="X500" i="1"/>
  <c r="Z414" i="1"/>
  <c r="Z349" i="1"/>
  <c r="Z330" i="1"/>
  <c r="Z201" i="1"/>
  <c r="Z175" i="1"/>
  <c r="Z337" i="1"/>
  <c r="Z246" i="1"/>
  <c r="Z455" i="1"/>
  <c r="Z151" i="1"/>
  <c r="Z97" i="1"/>
  <c r="Z44" i="1"/>
  <c r="Y497" i="1"/>
  <c r="Z169" i="1"/>
  <c r="Z145" i="1"/>
  <c r="Z105" i="1"/>
  <c r="Z90" i="1"/>
  <c r="Z502" i="1" l="1"/>
  <c r="Y500" i="1"/>
</calcChain>
</file>

<file path=xl/sharedStrings.xml><?xml version="1.0" encoding="utf-8"?>
<sst xmlns="http://schemas.openxmlformats.org/spreadsheetml/2006/main" count="2183" uniqueCount="799">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</sst>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7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9" t="s">
        <v>0</v>
      </c>
      <c r="E1" s="575"/>
      <c r="F1" s="575"/>
      <c r="G1" s="12" t="s">
        <v>1</v>
      </c>
      <c r="H1" s="619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74" t="s">
        <v>8</v>
      </c>
      <c r="B5" s="658"/>
      <c r="C5" s="659"/>
      <c r="D5" s="622"/>
      <c r="E5" s="623"/>
      <c r="F5" s="836" t="s">
        <v>9</v>
      </c>
      <c r="G5" s="659"/>
      <c r="H5" s="622" t="s">
        <v>798</v>
      </c>
      <c r="I5" s="797"/>
      <c r="J5" s="797"/>
      <c r="K5" s="797"/>
      <c r="L5" s="797"/>
      <c r="M5" s="623"/>
      <c r="N5" s="58"/>
      <c r="P5" s="24" t="s">
        <v>10</v>
      </c>
      <c r="Q5" s="842">
        <v>45934</v>
      </c>
      <c r="R5" s="669"/>
      <c r="T5" s="706" t="s">
        <v>11</v>
      </c>
      <c r="U5" s="676"/>
      <c r="V5" s="708" t="s">
        <v>12</v>
      </c>
      <c r="W5" s="669"/>
      <c r="AB5" s="51"/>
      <c r="AC5" s="51"/>
      <c r="AD5" s="51"/>
      <c r="AE5" s="51"/>
    </row>
    <row r="6" spans="1:32" s="535" customFormat="1" ht="24" customHeight="1" x14ac:dyDescent="0.2">
      <c r="A6" s="674" t="s">
        <v>13</v>
      </c>
      <c r="B6" s="658"/>
      <c r="C6" s="659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9"/>
      <c r="N6" s="59"/>
      <c r="P6" s="24" t="s">
        <v>15</v>
      </c>
      <c r="Q6" s="850" t="str">
        <f>IF(Q5=0," ",CHOOSE(WEEKDAY(Q5,2),"Понедельник","Вторник","Среда","Четверг","Пятница","Суббота","Воскресенье"))</f>
        <v>Суббота</v>
      </c>
      <c r="R6" s="552"/>
      <c r="T6" s="712" t="s">
        <v>16</v>
      </c>
      <c r="U6" s="676"/>
      <c r="V6" s="769" t="s">
        <v>17</v>
      </c>
      <c r="W6" s="587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606" t="str">
        <f>IFERROR(VLOOKUP(DeliveryAddress,Table,3,0),1)</f>
        <v>4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56"/>
      <c r="U7" s="676"/>
      <c r="V7" s="770"/>
      <c r="W7" s="771"/>
      <c r="AB7" s="51"/>
      <c r="AC7" s="51"/>
      <c r="AD7" s="51"/>
      <c r="AE7" s="51"/>
    </row>
    <row r="8" spans="1:32" s="535" customFormat="1" ht="25.5" customHeight="1" x14ac:dyDescent="0.2">
      <c r="A8" s="867" t="s">
        <v>18</v>
      </c>
      <c r="B8" s="558"/>
      <c r="C8" s="559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88">
        <v>0.54166666666666663</v>
      </c>
      <c r="R8" s="608"/>
      <c r="T8" s="556"/>
      <c r="U8" s="676"/>
      <c r="V8" s="770"/>
      <c r="W8" s="771"/>
      <c r="AB8" s="51"/>
      <c r="AC8" s="51"/>
      <c r="AD8" s="51"/>
      <c r="AE8" s="51"/>
    </row>
    <row r="9" spans="1:32" s="535" customFormat="1" ht="39.950000000000003" customHeight="1" x14ac:dyDescent="0.2">
      <c r="A9" s="6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82"/>
      <c r="F9" s="6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33"/>
      <c r="P9" s="26" t="s">
        <v>20</v>
      </c>
      <c r="Q9" s="665"/>
      <c r="R9" s="666"/>
      <c r="T9" s="556"/>
      <c r="U9" s="676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82"/>
      <c r="F10" s="6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93" t="str">
        <f>IFERROR(VLOOKUP($D$10,Proxy,2,FALSE),"")</f>
        <v/>
      </c>
      <c r="I10" s="556"/>
      <c r="J10" s="556"/>
      <c r="K10" s="556"/>
      <c r="L10" s="556"/>
      <c r="M10" s="556"/>
      <c r="N10" s="534"/>
      <c r="P10" s="26" t="s">
        <v>21</v>
      </c>
      <c r="Q10" s="713"/>
      <c r="R10" s="714"/>
      <c r="U10" s="24" t="s">
        <v>22</v>
      </c>
      <c r="V10" s="586" t="s">
        <v>23</v>
      </c>
      <c r="W10" s="587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3" t="s">
        <v>27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701" t="s">
        <v>28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9"/>
      <c r="N12" s="62"/>
      <c r="P12" s="24" t="s">
        <v>29</v>
      </c>
      <c r="Q12" s="688"/>
      <c r="R12" s="608"/>
      <c r="S12" s="23"/>
      <c r="U12" s="24"/>
      <c r="V12" s="575"/>
      <c r="W12" s="556"/>
      <c r="AB12" s="51"/>
      <c r="AC12" s="51"/>
      <c r="AD12" s="51"/>
      <c r="AE12" s="51"/>
    </row>
    <row r="13" spans="1:32" s="535" customFormat="1" ht="23.25" customHeight="1" x14ac:dyDescent="0.2">
      <c r="A13" s="701" t="s">
        <v>30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9"/>
      <c r="N13" s="62"/>
      <c r="O13" s="26"/>
      <c r="P13" s="26" t="s">
        <v>31</v>
      </c>
      <c r="Q13" s="803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701" t="s">
        <v>32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4" t="s">
        <v>33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9"/>
      <c r="N15" s="63"/>
      <c r="P15" s="672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73"/>
      <c r="Q16" s="673"/>
      <c r="R16" s="673"/>
      <c r="S16" s="673"/>
      <c r="T16" s="6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698" t="s">
        <v>37</v>
      </c>
      <c r="D17" s="565" t="s">
        <v>38</v>
      </c>
      <c r="E17" s="641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640"/>
      <c r="R17" s="640"/>
      <c r="S17" s="640"/>
      <c r="T17" s="641"/>
      <c r="U17" s="864" t="s">
        <v>50</v>
      </c>
      <c r="V17" s="659"/>
      <c r="W17" s="565" t="s">
        <v>51</v>
      </c>
      <c r="X17" s="565" t="s">
        <v>52</v>
      </c>
      <c r="Y17" s="862" t="s">
        <v>53</v>
      </c>
      <c r="Z17" s="762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642"/>
      <c r="E18" s="644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66"/>
      <c r="X18" s="566"/>
      <c r="Y18" s="863"/>
      <c r="Z18" s="763"/>
      <c r="AA18" s="754"/>
      <c r="AB18" s="754"/>
      <c r="AC18" s="754"/>
      <c r="AD18" s="829"/>
      <c r="AE18" s="830"/>
      <c r="AF18" s="831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91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6"/>
      <c r="AB20" s="536"/>
      <c r="AC20" s="536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7"/>
      <c r="AB21" s="537"/>
      <c r="AC21" s="53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6"/>
      <c r="R22" s="546"/>
      <c r="S22" s="546"/>
      <c r="T22" s="547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2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2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7"/>
      <c r="AB25" s="537"/>
      <c r="AC25" s="537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6"/>
      <c r="R26" s="546"/>
      <c r="S26" s="546"/>
      <c r="T26" s="547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6"/>
      <c r="R27" s="546"/>
      <c r="S27" s="546"/>
      <c r="T27" s="547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6"/>
      <c r="R28" s="546"/>
      <c r="S28" s="546"/>
      <c r="T28" s="547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1">
        <v>4680115886230</v>
      </c>
      <c r="E29" s="552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6"/>
      <c r="R29" s="546"/>
      <c r="S29" s="546"/>
      <c r="T29" s="547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1">
        <v>4680115885905</v>
      </c>
      <c r="E30" s="552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6"/>
      <c r="R30" s="546"/>
      <c r="S30" s="546"/>
      <c r="T30" s="547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6"/>
      <c r="R31" s="546"/>
      <c r="S31" s="546"/>
      <c r="T31" s="547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2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2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37"/>
      <c r="AB34" s="537"/>
      <c r="AC34" s="53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1">
        <v>4607091388503</v>
      </c>
      <c r="E35" s="552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6"/>
      <c r="R35" s="546"/>
      <c r="S35" s="546"/>
      <c r="T35" s="547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2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2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91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6"/>
      <c r="AB39" s="536"/>
      <c r="AC39" s="536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37"/>
      <c r="AB40" s="537"/>
      <c r="AC40" s="537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51">
        <v>4607091385670</v>
      </c>
      <c r="E41" s="552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6"/>
      <c r="R41" s="546"/>
      <c r="S41" s="546"/>
      <c r="T41" s="547"/>
      <c r="U41" s="34"/>
      <c r="V41" s="34"/>
      <c r="W41" s="35" t="s">
        <v>68</v>
      </c>
      <c r="X41" s="541">
        <v>0</v>
      </c>
      <c r="Y41" s="54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1">
        <v>4607091385687</v>
      </c>
      <c r="E42" s="552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6"/>
      <c r="R42" s="546"/>
      <c r="S42" s="546"/>
      <c r="T42" s="547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1">
        <v>4680115882539</v>
      </c>
      <c r="E43" s="552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6"/>
      <c r="R43" s="546"/>
      <c r="S43" s="546"/>
      <c r="T43" s="547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1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2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3">
        <f>IFERROR(X41/H41,"0")+IFERROR(X42/H42,"0")+IFERROR(X43/H43,"0")</f>
        <v>0</v>
      </c>
      <c r="Y44" s="543">
        <f>IFERROR(Y41/H41,"0")+IFERROR(Y42/H42,"0")+IFERROR(Y43/H43,"0")</f>
        <v>0</v>
      </c>
      <c r="Z44" s="543">
        <f>IFERROR(IF(Z41="",0,Z41),"0")+IFERROR(IF(Z42="",0,Z42),"0")+IFERROR(IF(Z43="",0,Z43),"0")</f>
        <v>0</v>
      </c>
      <c r="AA44" s="544"/>
      <c r="AB44" s="544"/>
      <c r="AC44" s="544"/>
    </row>
    <row r="45" spans="1:68" hidden="1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2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3">
        <f>IFERROR(SUM(X41:X43),"0")</f>
        <v>0</v>
      </c>
      <c r="Y45" s="543">
        <f>IFERROR(SUM(Y41:Y43),"0")</f>
        <v>0</v>
      </c>
      <c r="Z45" s="37"/>
      <c r="AA45" s="544"/>
      <c r="AB45" s="544"/>
      <c r="AC45" s="544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37"/>
      <c r="AB46" s="537"/>
      <c r="AC46" s="537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1">
        <v>4680115884915</v>
      </c>
      <c r="E47" s="552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6"/>
      <c r="R47" s="546"/>
      <c r="S47" s="546"/>
      <c r="T47" s="547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2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2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hidden="1" customHeight="1" x14ac:dyDescent="0.25">
      <c r="A50" s="591" t="s">
        <v>117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6"/>
      <c r="AB50" s="536"/>
      <c r="AC50" s="536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37"/>
      <c r="AB51" s="537"/>
      <c r="AC51" s="537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1">
        <v>4680115885882</v>
      </c>
      <c r="E52" s="552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6"/>
      <c r="R52" s="546"/>
      <c r="S52" s="546"/>
      <c r="T52" s="547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51">
        <v>4680115881426</v>
      </c>
      <c r="E53" s="552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6"/>
      <c r="R53" s="546"/>
      <c r="S53" s="546"/>
      <c r="T53" s="547"/>
      <c r="U53" s="34"/>
      <c r="V53" s="34"/>
      <c r="W53" s="35" t="s">
        <v>68</v>
      </c>
      <c r="X53" s="541">
        <v>30</v>
      </c>
      <c r="Y53" s="542">
        <f t="shared" si="6"/>
        <v>32.400000000000006</v>
      </c>
      <c r="Z53" s="36">
        <f>IFERROR(IF(Y53=0,"",ROUNDUP(Y53/H53,0)*0.01898),"")</f>
        <v>5.6940000000000004E-2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31.208333333333329</v>
      </c>
      <c r="BN53" s="64">
        <f t="shared" si="8"/>
        <v>33.705000000000005</v>
      </c>
      <c r="BO53" s="64">
        <f t="shared" si="9"/>
        <v>4.3402777777777776E-2</v>
      </c>
      <c r="BP53" s="64">
        <f t="shared" si="10"/>
        <v>4.6875000000000007E-2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1">
        <v>4680115880283</v>
      </c>
      <c r="E54" s="552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6"/>
      <c r="R54" s="546"/>
      <c r="S54" s="546"/>
      <c r="T54" s="547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1">
        <v>4680115881525</v>
      </c>
      <c r="E55" s="552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6"/>
      <c r="R55" s="546"/>
      <c r="S55" s="546"/>
      <c r="T55" s="547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1">
        <v>4680115885899</v>
      </c>
      <c r="E56" s="552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6"/>
      <c r="R56" s="546"/>
      <c r="S56" s="546"/>
      <c r="T56" s="547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4301011801</v>
      </c>
      <c r="D57" s="551">
        <v>4680115881419</v>
      </c>
      <c r="E57" s="552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6"/>
      <c r="R57" s="546"/>
      <c r="S57" s="546"/>
      <c r="T57" s="547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1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2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3">
        <f>IFERROR(X52/H52,"0")+IFERROR(X53/H53,"0")+IFERROR(X54/H54,"0")+IFERROR(X55/H55,"0")+IFERROR(X56/H56,"0")+IFERROR(X57/H57,"0")</f>
        <v>2.7777777777777777</v>
      </c>
      <c r="Y58" s="543">
        <f>IFERROR(Y52/H52,"0")+IFERROR(Y53/H53,"0")+IFERROR(Y54/H54,"0")+IFERROR(Y55/H55,"0")+IFERROR(Y56/H56,"0")+IFERROR(Y57/H57,"0")</f>
        <v>3.0000000000000004</v>
      </c>
      <c r="Z58" s="543">
        <f>IFERROR(IF(Z52="",0,Z52),"0")+IFERROR(IF(Z53="",0,Z53),"0")+IFERROR(IF(Z54="",0,Z54),"0")+IFERROR(IF(Z55="",0,Z55),"0")+IFERROR(IF(Z56="",0,Z56),"0")+IFERROR(IF(Z57="",0,Z57),"0")</f>
        <v>5.6940000000000004E-2</v>
      </c>
      <c r="AA58" s="544"/>
      <c r="AB58" s="544"/>
      <c r="AC58" s="544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2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3">
        <f>IFERROR(SUM(X52:X57),"0")</f>
        <v>30</v>
      </c>
      <c r="Y59" s="543">
        <f>IFERROR(SUM(Y52:Y57),"0")</f>
        <v>32.400000000000006</v>
      </c>
      <c r="Z59" s="37"/>
      <c r="AA59" s="544"/>
      <c r="AB59" s="544"/>
      <c r="AC59" s="544"/>
    </row>
    <row r="60" spans="1:68" ht="14.25" hidden="1" customHeight="1" x14ac:dyDescent="0.25">
      <c r="A60" s="555" t="s">
        <v>135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37"/>
      <c r="AB60" s="537"/>
      <c r="AC60" s="537"/>
    </row>
    <row r="61" spans="1:68" ht="16.5" hidden="1" customHeight="1" x14ac:dyDescent="0.25">
      <c r="A61" s="54" t="s">
        <v>136</v>
      </c>
      <c r="B61" s="54" t="s">
        <v>137</v>
      </c>
      <c r="C61" s="31">
        <v>4301020298</v>
      </c>
      <c r="D61" s="551">
        <v>4680115881440</v>
      </c>
      <c r="E61" s="552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6"/>
      <c r="R61" s="546"/>
      <c r="S61" s="546"/>
      <c r="T61" s="547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1">
        <v>4680115885950</v>
      </c>
      <c r="E62" s="552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6"/>
      <c r="R62" s="546"/>
      <c r="S62" s="546"/>
      <c r="T62" s="547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4301020296</v>
      </c>
      <c r="D63" s="551">
        <v>4680115881433</v>
      </c>
      <c r="E63" s="552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6"/>
      <c r="R63" s="546"/>
      <c r="S63" s="546"/>
      <c r="T63" s="547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1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2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hidden="1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2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37"/>
      <c r="AB66" s="537"/>
      <c r="AC66" s="537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1">
        <v>4680115885073</v>
      </c>
      <c r="E67" s="552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6"/>
      <c r="R67" s="546"/>
      <c r="S67" s="546"/>
      <c r="T67" s="547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1">
        <v>4680115885059</v>
      </c>
      <c r="E68" s="552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6"/>
      <c r="R68" s="546"/>
      <c r="S68" s="546"/>
      <c r="T68" s="547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1">
        <v>4680115885097</v>
      </c>
      <c r="E69" s="552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6"/>
      <c r="R69" s="546"/>
      <c r="S69" s="546"/>
      <c r="T69" s="547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2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2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37"/>
      <c r="AB72" s="537"/>
      <c r="AC72" s="537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1">
        <v>4680115881891</v>
      </c>
      <c r="E73" s="552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6"/>
      <c r="R73" s="546"/>
      <c r="S73" s="546"/>
      <c r="T73" s="547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1">
        <v>4680115885769</v>
      </c>
      <c r="E74" s="552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6"/>
      <c r="R74" s="546"/>
      <c r="S74" s="546"/>
      <c r="T74" s="547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1">
        <v>4680115884311</v>
      </c>
      <c r="E75" s="552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6"/>
      <c r="R75" s="546"/>
      <c r="S75" s="546"/>
      <c r="T75" s="547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1">
        <v>4680115885929</v>
      </c>
      <c r="E76" s="552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6"/>
      <c r="R76" s="546"/>
      <c r="S76" s="546"/>
      <c r="T76" s="547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1">
        <v>4680115884403</v>
      </c>
      <c r="E77" s="552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6"/>
      <c r="R77" s="546"/>
      <c r="S77" s="546"/>
      <c r="T77" s="547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2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2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hidden="1" customHeight="1" x14ac:dyDescent="0.25">
      <c r="A80" s="555" t="s">
        <v>165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37"/>
      <c r="AB80" s="537"/>
      <c r="AC80" s="537"/>
    </row>
    <row r="81" spans="1:68" ht="27" hidden="1" customHeight="1" x14ac:dyDescent="0.25">
      <c r="A81" s="54" t="s">
        <v>166</v>
      </c>
      <c r="B81" s="54" t="s">
        <v>167</v>
      </c>
      <c r="C81" s="31">
        <v>4301060455</v>
      </c>
      <c r="D81" s="551">
        <v>4680115881532</v>
      </c>
      <c r="E81" s="552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3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6"/>
      <c r="R81" s="546"/>
      <c r="S81" s="546"/>
      <c r="T81" s="547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1">
        <v>4680115881464</v>
      </c>
      <c r="E82" s="552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6"/>
      <c r="R82" s="546"/>
      <c r="S82" s="546"/>
      <c r="T82" s="547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1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2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hidden="1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2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hidden="1" customHeight="1" x14ac:dyDescent="0.25">
      <c r="A85" s="591" t="s">
        <v>172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6"/>
      <c r="AB85" s="536"/>
      <c r="AC85" s="536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1">
        <v>4680115881327</v>
      </c>
      <c r="E87" s="552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6"/>
      <c r="R87" s="546"/>
      <c r="S87" s="546"/>
      <c r="T87" s="547"/>
      <c r="U87" s="34"/>
      <c r="V87" s="34"/>
      <c r="W87" s="35" t="s">
        <v>68</v>
      </c>
      <c r="X87" s="541">
        <v>50</v>
      </c>
      <c r="Y87" s="542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52.013888888888886</v>
      </c>
      <c r="BN87" s="64">
        <f>IFERROR(Y87*I87/H87,"0")</f>
        <v>56.17499999999999</v>
      </c>
      <c r="BO87" s="64">
        <f>IFERROR(1/J87*(X87/H87),"0")</f>
        <v>7.2337962962962965E-2</v>
      </c>
      <c r="BP87" s="64">
        <f>IFERROR(1/J87*(Y87/H87),"0")</f>
        <v>7.8125E-2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1">
        <v>4680115881518</v>
      </c>
      <c r="E88" s="552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6"/>
      <c r="R88" s="546"/>
      <c r="S88" s="546"/>
      <c r="T88" s="547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178</v>
      </c>
      <c r="B89" s="54" t="s">
        <v>179</v>
      </c>
      <c r="C89" s="31">
        <v>4301011443</v>
      </c>
      <c r="D89" s="551">
        <v>4680115881303</v>
      </c>
      <c r="E89" s="552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6"/>
      <c r="R89" s="546"/>
      <c r="S89" s="546"/>
      <c r="T89" s="547"/>
      <c r="U89" s="34"/>
      <c r="V89" s="34"/>
      <c r="W89" s="35" t="s">
        <v>68</v>
      </c>
      <c r="X89" s="541">
        <v>0</v>
      </c>
      <c r="Y89" s="54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1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2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3">
        <f>IFERROR(X87/H87,"0")+IFERROR(X88/H88,"0")+IFERROR(X89/H89,"0")</f>
        <v>4.6296296296296298</v>
      </c>
      <c r="Y90" s="543">
        <f>IFERROR(Y87/H87,"0")+IFERROR(Y88/H88,"0")+IFERROR(Y89/H89,"0")</f>
        <v>5</v>
      </c>
      <c r="Z90" s="543">
        <f>IFERROR(IF(Z87="",0,Z87),"0")+IFERROR(IF(Z88="",0,Z88),"0")+IFERROR(IF(Z89="",0,Z89),"0")</f>
        <v>9.4899999999999998E-2</v>
      </c>
      <c r="AA90" s="544"/>
      <c r="AB90" s="544"/>
      <c r="AC90" s="54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2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3">
        <f>IFERROR(SUM(X87:X89),"0")</f>
        <v>50</v>
      </c>
      <c r="Y91" s="543">
        <f>IFERROR(SUM(Y87:Y89),"0")</f>
        <v>54</v>
      </c>
      <c r="Z91" s="37"/>
      <c r="AA91" s="544"/>
      <c r="AB91" s="544"/>
      <c r="AC91" s="544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1">
        <v>4607091386967</v>
      </c>
      <c r="E93" s="552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9" t="s">
        <v>182</v>
      </c>
      <c r="Q93" s="546"/>
      <c r="R93" s="546"/>
      <c r="S93" s="546"/>
      <c r="T93" s="547"/>
      <c r="U93" s="34"/>
      <c r="V93" s="34"/>
      <c r="W93" s="35" t="s">
        <v>68</v>
      </c>
      <c r="X93" s="541">
        <v>150</v>
      </c>
      <c r="Y93" s="542">
        <f>IFERROR(IF(X93="",0,CEILING((X93/$H93),1)*$H93),"")</f>
        <v>153.9</v>
      </c>
      <c r="Z93" s="36">
        <f>IFERROR(IF(Y93=0,"",ROUNDUP(Y93/H93,0)*0.01898),"")</f>
        <v>0.36062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159.61111111111111</v>
      </c>
      <c r="BN93" s="64">
        <f>IFERROR(Y93*I93/H93,"0")</f>
        <v>163.761</v>
      </c>
      <c r="BO93" s="64">
        <f>IFERROR(1/J93*(X93/H93),"0")</f>
        <v>0.28935185185185186</v>
      </c>
      <c r="BP93" s="64">
        <f>IFERROR(1/J93*(Y93/H93),"0")</f>
        <v>0.296875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1">
        <v>4680115884953</v>
      </c>
      <c r="E94" s="552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6"/>
      <c r="R94" s="546"/>
      <c r="S94" s="546"/>
      <c r="T94" s="547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187</v>
      </c>
      <c r="B95" s="54" t="s">
        <v>188</v>
      </c>
      <c r="C95" s="31">
        <v>4301051718</v>
      </c>
      <c r="D95" s="551">
        <v>4607091385731</v>
      </c>
      <c r="E95" s="552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6"/>
      <c r="R95" s="546"/>
      <c r="S95" s="546"/>
      <c r="T95" s="547"/>
      <c r="U95" s="34"/>
      <c r="V95" s="34"/>
      <c r="W95" s="35" t="s">
        <v>68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1">
        <v>4680115880894</v>
      </c>
      <c r="E96" s="552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6"/>
      <c r="R96" s="546"/>
      <c r="S96" s="546"/>
      <c r="T96" s="547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2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3">
        <f>IFERROR(X93/H93,"0")+IFERROR(X94/H94,"0")+IFERROR(X95/H95,"0")+IFERROR(X96/H96,"0")</f>
        <v>18.518518518518519</v>
      </c>
      <c r="Y97" s="543">
        <f>IFERROR(Y93/H93,"0")+IFERROR(Y94/H94,"0")+IFERROR(Y95/H95,"0")+IFERROR(Y96/H96,"0")</f>
        <v>19</v>
      </c>
      <c r="Z97" s="543">
        <f>IFERROR(IF(Z93="",0,Z93),"0")+IFERROR(IF(Z94="",0,Z94),"0")+IFERROR(IF(Z95="",0,Z95),"0")+IFERROR(IF(Z96="",0,Z96),"0")</f>
        <v>0.36062</v>
      </c>
      <c r="AA97" s="544"/>
      <c r="AB97" s="544"/>
      <c r="AC97" s="544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2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3">
        <f>IFERROR(SUM(X93:X96),"0")</f>
        <v>150</v>
      </c>
      <c r="Y98" s="543">
        <f>IFERROR(SUM(Y93:Y96),"0")</f>
        <v>153.9</v>
      </c>
      <c r="Z98" s="37"/>
      <c r="AA98" s="544"/>
      <c r="AB98" s="544"/>
      <c r="AC98" s="544"/>
    </row>
    <row r="99" spans="1:68" ht="16.5" hidden="1" customHeight="1" x14ac:dyDescent="0.25">
      <c r="A99" s="591" t="s">
        <v>192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6"/>
      <c r="AB99" s="536"/>
      <c r="AC99" s="536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37"/>
      <c r="AB100" s="537"/>
      <c r="AC100" s="537"/>
    </row>
    <row r="101" spans="1:68" ht="27" hidden="1" customHeight="1" x14ac:dyDescent="0.25">
      <c r="A101" s="54" t="s">
        <v>193</v>
      </c>
      <c r="B101" s="54" t="s">
        <v>194</v>
      </c>
      <c r="C101" s="31">
        <v>4301011514</v>
      </c>
      <c r="D101" s="551">
        <v>4680115882133</v>
      </c>
      <c r="E101" s="552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74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6"/>
      <c r="R101" s="546"/>
      <c r="S101" s="546"/>
      <c r="T101" s="547"/>
      <c r="U101" s="34"/>
      <c r="V101" s="34"/>
      <c r="W101" s="35" t="s">
        <v>68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1">
        <v>4680115880269</v>
      </c>
      <c r="E102" s="552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7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6"/>
      <c r="R102" s="546"/>
      <c r="S102" s="546"/>
      <c r="T102" s="547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198</v>
      </c>
      <c r="B103" s="54" t="s">
        <v>199</v>
      </c>
      <c r="C103" s="31">
        <v>4301011415</v>
      </c>
      <c r="D103" s="551">
        <v>4680115880429</v>
      </c>
      <c r="E103" s="552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6"/>
      <c r="R103" s="546"/>
      <c r="S103" s="546"/>
      <c r="T103" s="547"/>
      <c r="U103" s="34"/>
      <c r="V103" s="34"/>
      <c r="W103" s="35" t="s">
        <v>68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1">
        <v>4680115881457</v>
      </c>
      <c r="E104" s="552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6"/>
      <c r="R104" s="546"/>
      <c r="S104" s="546"/>
      <c r="T104" s="547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1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2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3">
        <f>IFERROR(X101/H101,"0")+IFERROR(X102/H102,"0")+IFERROR(X103/H103,"0")+IFERROR(X104/H104,"0")</f>
        <v>0</v>
      </c>
      <c r="Y105" s="543">
        <f>IFERROR(Y101/H101,"0")+IFERROR(Y102/H102,"0")+IFERROR(Y103/H103,"0")+IFERROR(Y104/H104,"0")</f>
        <v>0</v>
      </c>
      <c r="Z105" s="543">
        <f>IFERROR(IF(Z101="",0,Z101),"0")+IFERROR(IF(Z102="",0,Z102),"0")+IFERROR(IF(Z103="",0,Z103),"0")+IFERROR(IF(Z104="",0,Z104),"0")</f>
        <v>0</v>
      </c>
      <c r="AA105" s="544"/>
      <c r="AB105" s="544"/>
      <c r="AC105" s="544"/>
    </row>
    <row r="106" spans="1:68" hidden="1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2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3">
        <f>IFERROR(SUM(X101:X104),"0")</f>
        <v>0</v>
      </c>
      <c r="Y106" s="543">
        <f>IFERROR(SUM(Y101:Y104),"0")</f>
        <v>0</v>
      </c>
      <c r="Z106" s="37"/>
      <c r="AA106" s="544"/>
      <c r="AB106" s="544"/>
      <c r="AC106" s="544"/>
    </row>
    <row r="107" spans="1:68" ht="14.25" hidden="1" customHeight="1" x14ac:dyDescent="0.25">
      <c r="A107" s="555" t="s">
        <v>135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37"/>
      <c r="AB107" s="537"/>
      <c r="AC107" s="537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1">
        <v>4680115881488</v>
      </c>
      <c r="E108" s="552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6"/>
      <c r="R108" s="546"/>
      <c r="S108" s="546"/>
      <c r="T108" s="547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1">
        <v>4680115882775</v>
      </c>
      <c r="E109" s="552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6"/>
      <c r="R109" s="546"/>
      <c r="S109" s="546"/>
      <c r="T109" s="547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1">
        <v>4680115880658</v>
      </c>
      <c r="E110" s="552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6"/>
      <c r="R110" s="546"/>
      <c r="S110" s="546"/>
      <c r="T110" s="547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1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2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2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1">
        <v>4607091385168</v>
      </c>
      <c r="E114" s="552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6"/>
      <c r="R114" s="546"/>
      <c r="S114" s="546"/>
      <c r="T114" s="547"/>
      <c r="U114" s="34"/>
      <c r="V114" s="34"/>
      <c r="W114" s="35" t="s">
        <v>68</v>
      </c>
      <c r="X114" s="541">
        <v>350</v>
      </c>
      <c r="Y114" s="542">
        <f>IFERROR(IF(X114="",0,CEILING((X114/$H114),1)*$H114),"")</f>
        <v>356.4</v>
      </c>
      <c r="Z114" s="36">
        <f>IFERROR(IF(Y114=0,"",ROUNDUP(Y114/H114,0)*0.01898),"")</f>
        <v>0.83511999999999997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372.16666666666663</v>
      </c>
      <c r="BN114" s="64">
        <f>IFERROR(Y114*I114/H114,"0")</f>
        <v>378.97199999999998</v>
      </c>
      <c r="BO114" s="64">
        <f>IFERROR(1/J114*(X114/H114),"0")</f>
        <v>0.67515432098765438</v>
      </c>
      <c r="BP114" s="64">
        <f>IFERROR(1/J114*(Y114/H114),"0")</f>
        <v>0.6875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1">
        <v>4607091383256</v>
      </c>
      <c r="E115" s="552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6"/>
      <c r="R115" s="546"/>
      <c r="S115" s="546"/>
      <c r="T115" s="547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1">
        <v>4607091385748</v>
      </c>
      <c r="E116" s="552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6"/>
      <c r="R116" s="546"/>
      <c r="S116" s="546"/>
      <c r="T116" s="547"/>
      <c r="U116" s="34"/>
      <c r="V116" s="34"/>
      <c r="W116" s="35" t="s">
        <v>68</v>
      </c>
      <c r="X116" s="541">
        <v>54</v>
      </c>
      <c r="Y116" s="542">
        <f>IFERROR(IF(X116="",0,CEILING((X116/$H116),1)*$H116),"")</f>
        <v>54</v>
      </c>
      <c r="Z116" s="36">
        <f>IFERROR(IF(Y116=0,"",ROUNDUP(Y116/H116,0)*0.00651),"")</f>
        <v>0.13020000000000001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59.039999999999992</v>
      </c>
      <c r="BN116" s="64">
        <f>IFERROR(Y116*I116/H116,"0")</f>
        <v>59.039999999999992</v>
      </c>
      <c r="BO116" s="64">
        <f>IFERROR(1/J116*(X116/H116),"0")</f>
        <v>0.1098901098901099</v>
      </c>
      <c r="BP116" s="64">
        <f>IFERROR(1/J116*(Y116/H116),"0")</f>
        <v>0.1098901098901099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1">
        <v>4680115884533</v>
      </c>
      <c r="E117" s="552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6"/>
      <c r="R117" s="546"/>
      <c r="S117" s="546"/>
      <c r="T117" s="547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1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2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3">
        <f>IFERROR(X114/H114,"0")+IFERROR(X115/H115,"0")+IFERROR(X116/H116,"0")+IFERROR(X117/H117,"0")</f>
        <v>63.20987654320988</v>
      </c>
      <c r="Y118" s="543">
        <f>IFERROR(Y114/H114,"0")+IFERROR(Y115/H115,"0")+IFERROR(Y116/H116,"0")+IFERROR(Y117/H117,"0")</f>
        <v>64</v>
      </c>
      <c r="Z118" s="543">
        <f>IFERROR(IF(Z114="",0,Z114),"0")+IFERROR(IF(Z115="",0,Z115),"0")+IFERROR(IF(Z116="",0,Z116),"0")+IFERROR(IF(Z117="",0,Z117),"0")</f>
        <v>0.96531999999999996</v>
      </c>
      <c r="AA118" s="544"/>
      <c r="AB118" s="544"/>
      <c r="AC118" s="544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2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3">
        <f>IFERROR(SUM(X114:X117),"0")</f>
        <v>404</v>
      </c>
      <c r="Y119" s="543">
        <f>IFERROR(SUM(Y114:Y117),"0")</f>
        <v>410.4</v>
      </c>
      <c r="Z119" s="37"/>
      <c r="AA119" s="544"/>
      <c r="AB119" s="544"/>
      <c r="AC119" s="544"/>
    </row>
    <row r="120" spans="1:68" ht="14.25" hidden="1" customHeight="1" x14ac:dyDescent="0.25">
      <c r="A120" s="555" t="s">
        <v>165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37"/>
      <c r="AB120" s="537"/>
      <c r="AC120" s="537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1">
        <v>4680115882652</v>
      </c>
      <c r="E121" s="552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6"/>
      <c r="R121" s="546"/>
      <c r="S121" s="546"/>
      <c r="T121" s="547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1">
        <v>4680115880238</v>
      </c>
      <c r="E122" s="552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5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6"/>
      <c r="R122" s="546"/>
      <c r="S122" s="546"/>
      <c r="T122" s="547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1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2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2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hidden="1" customHeight="1" x14ac:dyDescent="0.25">
      <c r="A125" s="591" t="s">
        <v>225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36"/>
      <c r="AB125" s="536"/>
      <c r="AC125" s="536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37"/>
      <c r="AB126" s="537"/>
      <c r="AC126" s="537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1">
        <v>4680115882577</v>
      </c>
      <c r="E127" s="552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6"/>
      <c r="R127" s="546"/>
      <c r="S127" s="546"/>
      <c r="T127" s="547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226</v>
      </c>
      <c r="B128" s="54" t="s">
        <v>229</v>
      </c>
      <c r="C128" s="31">
        <v>4301011562</v>
      </c>
      <c r="D128" s="551">
        <v>4680115882577</v>
      </c>
      <c r="E128" s="552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6"/>
      <c r="R128" s="546"/>
      <c r="S128" s="546"/>
      <c r="T128" s="547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1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2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2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37"/>
      <c r="AB131" s="537"/>
      <c r="AC131" s="537"/>
    </row>
    <row r="132" spans="1:68" ht="27" hidden="1" customHeight="1" x14ac:dyDescent="0.25">
      <c r="A132" s="54" t="s">
        <v>230</v>
      </c>
      <c r="B132" s="54" t="s">
        <v>231</v>
      </c>
      <c r="C132" s="31">
        <v>4301031234</v>
      </c>
      <c r="D132" s="551">
        <v>4680115883444</v>
      </c>
      <c r="E132" s="552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6"/>
      <c r="R132" s="546"/>
      <c r="S132" s="546"/>
      <c r="T132" s="547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1">
        <v>4680115883444</v>
      </c>
      <c r="E133" s="552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6"/>
      <c r="R133" s="546"/>
      <c r="S133" s="546"/>
      <c r="T133" s="547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1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2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2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37"/>
      <c r="AB136" s="537"/>
      <c r="AC136" s="537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1">
        <v>4680115882584</v>
      </c>
      <c r="E137" s="552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6"/>
      <c r="R137" s="546"/>
      <c r="S137" s="546"/>
      <c r="T137" s="547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1">
        <v>4680115882584</v>
      </c>
      <c r="E138" s="552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6"/>
      <c r="R138" s="546"/>
      <c r="S138" s="546"/>
      <c r="T138" s="547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1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2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2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hidden="1" customHeight="1" x14ac:dyDescent="0.25">
      <c r="A141" s="591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36"/>
      <c r="AB141" s="536"/>
      <c r="AC141" s="536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37"/>
      <c r="AB142" s="537"/>
      <c r="AC142" s="537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1">
        <v>4607091384604</v>
      </c>
      <c r="E143" s="552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6"/>
      <c r="R143" s="546"/>
      <c r="S143" s="546"/>
      <c r="T143" s="547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1">
        <v>4680115886810</v>
      </c>
      <c r="E144" s="552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71" t="s">
        <v>242</v>
      </c>
      <c r="Q144" s="546"/>
      <c r="R144" s="546"/>
      <c r="S144" s="546"/>
      <c r="T144" s="547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2"/>
      <c r="P145" s="557" t="s">
        <v>70</v>
      </c>
      <c r="Q145" s="558"/>
      <c r="R145" s="558"/>
      <c r="S145" s="558"/>
      <c r="T145" s="558"/>
      <c r="U145" s="558"/>
      <c r="V145" s="559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62"/>
      <c r="P146" s="557" t="s">
        <v>70</v>
      </c>
      <c r="Q146" s="558"/>
      <c r="R146" s="558"/>
      <c r="S146" s="558"/>
      <c r="T146" s="558"/>
      <c r="U146" s="558"/>
      <c r="V146" s="559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37"/>
      <c r="AB147" s="537"/>
      <c r="AC147" s="537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1">
        <v>4607091387667</v>
      </c>
      <c r="E148" s="552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6"/>
      <c r="R148" s="546"/>
      <c r="S148" s="546"/>
      <c r="T148" s="547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1">
        <v>4607091387636</v>
      </c>
      <c r="E149" s="552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6"/>
      <c r="R149" s="546"/>
      <c r="S149" s="546"/>
      <c r="T149" s="547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1">
        <v>4607091382426</v>
      </c>
      <c r="E150" s="552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6"/>
      <c r="R150" s="546"/>
      <c r="S150" s="546"/>
      <c r="T150" s="547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1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2"/>
      <c r="P151" s="557" t="s">
        <v>70</v>
      </c>
      <c r="Q151" s="558"/>
      <c r="R151" s="558"/>
      <c r="S151" s="558"/>
      <c r="T151" s="558"/>
      <c r="U151" s="558"/>
      <c r="V151" s="559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62"/>
      <c r="P152" s="557" t="s">
        <v>70</v>
      </c>
      <c r="Q152" s="558"/>
      <c r="R152" s="558"/>
      <c r="S152" s="558"/>
      <c r="T152" s="558"/>
      <c r="U152" s="558"/>
      <c r="V152" s="559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hidden="1" customHeight="1" x14ac:dyDescent="0.2">
      <c r="A153" s="597" t="s">
        <v>253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91" t="s">
        <v>254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36"/>
      <c r="AB154" s="536"/>
      <c r="AC154" s="536"/>
    </row>
    <row r="155" spans="1:68" ht="14.25" hidden="1" customHeight="1" x14ac:dyDescent="0.25">
      <c r="A155" s="555" t="s">
        <v>135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37"/>
      <c r="AB155" s="537"/>
      <c r="AC155" s="537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1">
        <v>4680115886223</v>
      </c>
      <c r="E156" s="552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6"/>
      <c r="R156" s="546"/>
      <c r="S156" s="546"/>
      <c r="T156" s="547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2"/>
      <c r="P157" s="557" t="s">
        <v>70</v>
      </c>
      <c r="Q157" s="558"/>
      <c r="R157" s="558"/>
      <c r="S157" s="558"/>
      <c r="T157" s="558"/>
      <c r="U157" s="558"/>
      <c r="V157" s="559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62"/>
      <c r="P158" s="557" t="s">
        <v>70</v>
      </c>
      <c r="Q158" s="558"/>
      <c r="R158" s="558"/>
      <c r="S158" s="558"/>
      <c r="T158" s="558"/>
      <c r="U158" s="558"/>
      <c r="V158" s="559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1">
        <v>4680115880993</v>
      </c>
      <c r="E160" s="552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6"/>
      <c r="R160" s="546"/>
      <c r="S160" s="546"/>
      <c r="T160" s="547"/>
      <c r="U160" s="34"/>
      <c r="V160" s="34"/>
      <c r="W160" s="35" t="s">
        <v>68</v>
      </c>
      <c r="X160" s="541">
        <v>120</v>
      </c>
      <c r="Y160" s="542">
        <f t="shared" ref="Y160:Y168" si="11">IFERROR(IF(X160="",0,CEILING((X160/$H160),1)*$H160),"")</f>
        <v>121.80000000000001</v>
      </c>
      <c r="Z160" s="36">
        <f>IFERROR(IF(Y160=0,"",ROUNDUP(Y160/H160,0)*0.00902),"")</f>
        <v>0.26158000000000003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127.71428571428571</v>
      </c>
      <c r="BN160" s="64">
        <f t="shared" ref="BN160:BN168" si="13">IFERROR(Y160*I160/H160,"0")</f>
        <v>129.63</v>
      </c>
      <c r="BO160" s="64">
        <f t="shared" ref="BO160:BO168" si="14">IFERROR(1/J160*(X160/H160),"0")</f>
        <v>0.21645021645021645</v>
      </c>
      <c r="BP160" s="64">
        <f t="shared" ref="BP160:BP168" si="15">IFERROR(1/J160*(Y160/H160),"0")</f>
        <v>0.2196969696969697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51">
        <v>4680115881761</v>
      </c>
      <c r="E161" s="552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6"/>
      <c r="R161" s="546"/>
      <c r="S161" s="546"/>
      <c r="T161" s="547"/>
      <c r="U161" s="34"/>
      <c r="V161" s="34"/>
      <c r="W161" s="35" t="s">
        <v>68</v>
      </c>
      <c r="X161" s="541">
        <v>20</v>
      </c>
      <c r="Y161" s="542">
        <f t="shared" si="11"/>
        <v>21</v>
      </c>
      <c r="Z161" s="36">
        <f>IFERROR(IF(Y161=0,"",ROUNDUP(Y161/H161,0)*0.00902),"")</f>
        <v>4.5100000000000001E-2</v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21.285714285714281</v>
      </c>
      <c r="BN161" s="64">
        <f t="shared" si="13"/>
        <v>22.349999999999998</v>
      </c>
      <c r="BO161" s="64">
        <f t="shared" si="14"/>
        <v>3.6075036075036072E-2</v>
      </c>
      <c r="BP161" s="64">
        <f t="shared" si="15"/>
        <v>3.787878787878788E-2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1">
        <v>4680115881563</v>
      </c>
      <c r="E162" s="552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6"/>
      <c r="R162" s="546"/>
      <c r="S162" s="546"/>
      <c r="T162" s="547"/>
      <c r="U162" s="34"/>
      <c r="V162" s="34"/>
      <c r="W162" s="35" t="s">
        <v>68</v>
      </c>
      <c r="X162" s="541">
        <v>30</v>
      </c>
      <c r="Y162" s="542">
        <f t="shared" si="11"/>
        <v>33.6</v>
      </c>
      <c r="Z162" s="36">
        <f>IFERROR(IF(Y162=0,"",ROUNDUP(Y162/H162,0)*0.00902),"")</f>
        <v>7.2160000000000002E-2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31.5</v>
      </c>
      <c r="BN162" s="64">
        <f t="shared" si="13"/>
        <v>35.28</v>
      </c>
      <c r="BO162" s="64">
        <f t="shared" si="14"/>
        <v>5.4112554112554112E-2</v>
      </c>
      <c r="BP162" s="64">
        <f t="shared" si="15"/>
        <v>6.0606060606060608E-2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4301031199</v>
      </c>
      <c r="D163" s="551">
        <v>4680115880986</v>
      </c>
      <c r="E163" s="552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6"/>
      <c r="R163" s="546"/>
      <c r="S163" s="546"/>
      <c r="T163" s="547"/>
      <c r="U163" s="34"/>
      <c r="V163" s="34"/>
      <c r="W163" s="35" t="s">
        <v>68</v>
      </c>
      <c r="X163" s="541">
        <v>0</v>
      </c>
      <c r="Y163" s="54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1">
        <v>4680115881785</v>
      </c>
      <c r="E164" s="552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6"/>
      <c r="R164" s="546"/>
      <c r="S164" s="546"/>
      <c r="T164" s="547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1">
        <v>4680115886537</v>
      </c>
      <c r="E165" s="552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6"/>
      <c r="R165" s="546"/>
      <c r="S165" s="546"/>
      <c r="T165" s="547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274</v>
      </c>
      <c r="B166" s="54" t="s">
        <v>275</v>
      </c>
      <c r="C166" s="31">
        <v>4301031202</v>
      </c>
      <c r="D166" s="551">
        <v>4680115881679</v>
      </c>
      <c r="E166" s="552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6"/>
      <c r="R166" s="546"/>
      <c r="S166" s="546"/>
      <c r="T166" s="547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1">
        <v>4680115880191</v>
      </c>
      <c r="E167" s="552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6"/>
      <c r="R167" s="546"/>
      <c r="S167" s="546"/>
      <c r="T167" s="547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1">
        <v>4680115883963</v>
      </c>
      <c r="E168" s="552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6"/>
      <c r="R168" s="546"/>
      <c r="S168" s="546"/>
      <c r="T168" s="547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1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2"/>
      <c r="P169" s="557" t="s">
        <v>70</v>
      </c>
      <c r="Q169" s="558"/>
      <c r="R169" s="558"/>
      <c r="S169" s="558"/>
      <c r="T169" s="558"/>
      <c r="U169" s="558"/>
      <c r="V169" s="559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40.476190476190467</v>
      </c>
      <c r="Y169" s="543">
        <f>IFERROR(Y160/H160,"0")+IFERROR(Y161/H161,"0")+IFERROR(Y162/H162,"0")+IFERROR(Y163/H163,"0")+IFERROR(Y164/H164,"0")+IFERROR(Y165/H165,"0")+IFERROR(Y166/H166,"0")+IFERROR(Y167/H167,"0")+IFERROR(Y168/H168,"0")</f>
        <v>42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0.37884000000000007</v>
      </c>
      <c r="AA169" s="544"/>
      <c r="AB169" s="544"/>
      <c r="AC169" s="544"/>
    </row>
    <row r="170" spans="1:68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62"/>
      <c r="P170" s="557" t="s">
        <v>70</v>
      </c>
      <c r="Q170" s="558"/>
      <c r="R170" s="558"/>
      <c r="S170" s="558"/>
      <c r="T170" s="558"/>
      <c r="U170" s="558"/>
      <c r="V170" s="559"/>
      <c r="W170" s="37" t="s">
        <v>68</v>
      </c>
      <c r="X170" s="543">
        <f>IFERROR(SUM(X160:X168),"0")</f>
        <v>170</v>
      </c>
      <c r="Y170" s="543">
        <f>IFERROR(SUM(Y160:Y168),"0")</f>
        <v>176.4</v>
      </c>
      <c r="Z170" s="37"/>
      <c r="AA170" s="544"/>
      <c r="AB170" s="544"/>
      <c r="AC170" s="544"/>
    </row>
    <row r="171" spans="1:68" ht="14.25" hidden="1" customHeight="1" x14ac:dyDescent="0.25">
      <c r="A171" s="555" t="s">
        <v>95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37"/>
      <c r="AB171" s="537"/>
      <c r="AC171" s="537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1">
        <v>4680115886780</v>
      </c>
      <c r="E172" s="552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6"/>
      <c r="R172" s="546"/>
      <c r="S172" s="546"/>
      <c r="T172" s="547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1">
        <v>4680115886742</v>
      </c>
      <c r="E173" s="552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6"/>
      <c r="R173" s="546"/>
      <c r="S173" s="546"/>
      <c r="T173" s="547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1">
        <v>4680115886766</v>
      </c>
      <c r="E174" s="552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6"/>
      <c r="R174" s="546"/>
      <c r="S174" s="546"/>
      <c r="T174" s="547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1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2"/>
      <c r="P175" s="557" t="s">
        <v>70</v>
      </c>
      <c r="Q175" s="558"/>
      <c r="R175" s="558"/>
      <c r="S175" s="558"/>
      <c r="T175" s="558"/>
      <c r="U175" s="558"/>
      <c r="V175" s="559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hidden="1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62"/>
      <c r="P176" s="557" t="s">
        <v>70</v>
      </c>
      <c r="Q176" s="558"/>
      <c r="R176" s="558"/>
      <c r="S176" s="558"/>
      <c r="T176" s="558"/>
      <c r="U176" s="558"/>
      <c r="V176" s="559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hidden="1" customHeight="1" x14ac:dyDescent="0.25">
      <c r="A177" s="555" t="s">
        <v>291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37"/>
      <c r="AB177" s="537"/>
      <c r="AC177" s="537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1">
        <v>4680115886797</v>
      </c>
      <c r="E178" s="552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6"/>
      <c r="R178" s="546"/>
      <c r="S178" s="546"/>
      <c r="T178" s="547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2"/>
      <c r="P179" s="557" t="s">
        <v>70</v>
      </c>
      <c r="Q179" s="558"/>
      <c r="R179" s="558"/>
      <c r="S179" s="558"/>
      <c r="T179" s="558"/>
      <c r="U179" s="558"/>
      <c r="V179" s="559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62"/>
      <c r="P180" s="557" t="s">
        <v>70</v>
      </c>
      <c r="Q180" s="558"/>
      <c r="R180" s="558"/>
      <c r="S180" s="558"/>
      <c r="T180" s="558"/>
      <c r="U180" s="558"/>
      <c r="V180" s="559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hidden="1" customHeight="1" x14ac:dyDescent="0.25">
      <c r="A181" s="591" t="s">
        <v>294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36"/>
      <c r="AB181" s="536"/>
      <c r="AC181" s="536"/>
    </row>
    <row r="182" spans="1:68" ht="14.25" hidden="1" customHeight="1" x14ac:dyDescent="0.25">
      <c r="A182" s="555" t="s">
        <v>103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37"/>
      <c r="AB182" s="537"/>
      <c r="AC182" s="537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1">
        <v>4680115881402</v>
      </c>
      <c r="E183" s="552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6"/>
      <c r="R183" s="546"/>
      <c r="S183" s="546"/>
      <c r="T183" s="547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1">
        <v>4680115881396</v>
      </c>
      <c r="E184" s="552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6"/>
      <c r="R184" s="546"/>
      <c r="S184" s="546"/>
      <c r="T184" s="547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2"/>
      <c r="P185" s="557" t="s">
        <v>70</v>
      </c>
      <c r="Q185" s="558"/>
      <c r="R185" s="558"/>
      <c r="S185" s="558"/>
      <c r="T185" s="558"/>
      <c r="U185" s="558"/>
      <c r="V185" s="559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62"/>
      <c r="P186" s="557" t="s">
        <v>70</v>
      </c>
      <c r="Q186" s="558"/>
      <c r="R186" s="558"/>
      <c r="S186" s="558"/>
      <c r="T186" s="558"/>
      <c r="U186" s="558"/>
      <c r="V186" s="559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hidden="1" customHeight="1" x14ac:dyDescent="0.25">
      <c r="A187" s="555" t="s">
        <v>135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37"/>
      <c r="AB187" s="537"/>
      <c r="AC187" s="537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1">
        <v>4680115882935</v>
      </c>
      <c r="E188" s="552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6"/>
      <c r="R188" s="546"/>
      <c r="S188" s="546"/>
      <c r="T188" s="547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1">
        <v>4680115880764</v>
      </c>
      <c r="E189" s="552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6"/>
      <c r="R189" s="546"/>
      <c r="S189" s="546"/>
      <c r="T189" s="547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2"/>
      <c r="P190" s="557" t="s">
        <v>70</v>
      </c>
      <c r="Q190" s="558"/>
      <c r="R190" s="558"/>
      <c r="S190" s="558"/>
      <c r="T190" s="558"/>
      <c r="U190" s="558"/>
      <c r="V190" s="559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62"/>
      <c r="P191" s="557" t="s">
        <v>70</v>
      </c>
      <c r="Q191" s="558"/>
      <c r="R191" s="558"/>
      <c r="S191" s="558"/>
      <c r="T191" s="558"/>
      <c r="U191" s="558"/>
      <c r="V191" s="559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1">
        <v>4680115882683</v>
      </c>
      <c r="E193" s="552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6"/>
      <c r="R193" s="546"/>
      <c r="S193" s="546"/>
      <c r="T193" s="547"/>
      <c r="U193" s="34"/>
      <c r="V193" s="34"/>
      <c r="W193" s="35" t="s">
        <v>68</v>
      </c>
      <c r="X193" s="541">
        <v>130</v>
      </c>
      <c r="Y193" s="542">
        <f t="shared" ref="Y193:Y200" si="16">IFERROR(IF(X193="",0,CEILING((X193/$H193),1)*$H193),"")</f>
        <v>135</v>
      </c>
      <c r="Z193" s="36">
        <f>IFERROR(IF(Y193=0,"",ROUNDUP(Y193/H193,0)*0.00902),"")</f>
        <v>0.22550000000000001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135.05555555555557</v>
      </c>
      <c r="BN193" s="64">
        <f t="shared" ref="BN193:BN200" si="18">IFERROR(Y193*I193/H193,"0")</f>
        <v>140.25</v>
      </c>
      <c r="BO193" s="64">
        <f t="shared" ref="BO193:BO200" si="19">IFERROR(1/J193*(X193/H193),"0")</f>
        <v>0.18237934904601572</v>
      </c>
      <c r="BP193" s="64">
        <f t="shared" ref="BP193:BP200" si="20">IFERROR(1/J193*(Y193/H193),"0")</f>
        <v>0.18939393939393939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1">
        <v>4680115882690</v>
      </c>
      <c r="E194" s="552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6"/>
      <c r="R194" s="546"/>
      <c r="S194" s="546"/>
      <c r="T194" s="547"/>
      <c r="U194" s="34"/>
      <c r="V194" s="34"/>
      <c r="W194" s="35" t="s">
        <v>68</v>
      </c>
      <c r="X194" s="541">
        <v>50</v>
      </c>
      <c r="Y194" s="542">
        <f t="shared" si="16"/>
        <v>54</v>
      </c>
      <c r="Z194" s="36">
        <f>IFERROR(IF(Y194=0,"",ROUNDUP(Y194/H194,0)*0.00902),"")</f>
        <v>9.0200000000000002E-2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51.944444444444443</v>
      </c>
      <c r="BN194" s="64">
        <f t="shared" si="18"/>
        <v>56.099999999999994</v>
      </c>
      <c r="BO194" s="64">
        <f t="shared" si="19"/>
        <v>7.0145903479236812E-2</v>
      </c>
      <c r="BP194" s="64">
        <f t="shared" si="20"/>
        <v>7.575757575757576E-2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1">
        <v>4680115882669</v>
      </c>
      <c r="E195" s="552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6"/>
      <c r="R195" s="546"/>
      <c r="S195" s="546"/>
      <c r="T195" s="547"/>
      <c r="U195" s="34"/>
      <c r="V195" s="34"/>
      <c r="W195" s="35" t="s">
        <v>68</v>
      </c>
      <c r="X195" s="541">
        <v>50</v>
      </c>
      <c r="Y195" s="542">
        <f t="shared" si="16"/>
        <v>54</v>
      </c>
      <c r="Z195" s="36">
        <f>IFERROR(IF(Y195=0,"",ROUNDUP(Y195/H195,0)*0.00902),"")</f>
        <v>9.0200000000000002E-2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51.944444444444443</v>
      </c>
      <c r="BN195" s="64">
        <f t="shared" si="18"/>
        <v>56.099999999999994</v>
      </c>
      <c r="BO195" s="64">
        <f t="shared" si="19"/>
        <v>7.0145903479236812E-2</v>
      </c>
      <c r="BP195" s="64">
        <f t="shared" si="20"/>
        <v>7.575757575757576E-2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1">
        <v>4680115882676</v>
      </c>
      <c r="E196" s="552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6"/>
      <c r="R196" s="546"/>
      <c r="S196" s="546"/>
      <c r="T196" s="547"/>
      <c r="U196" s="34"/>
      <c r="V196" s="34"/>
      <c r="W196" s="35" t="s">
        <v>68</v>
      </c>
      <c r="X196" s="541">
        <v>50</v>
      </c>
      <c r="Y196" s="542">
        <f t="shared" si="16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51.944444444444443</v>
      </c>
      <c r="BN196" s="64">
        <f t="shared" si="18"/>
        <v>56.099999999999994</v>
      </c>
      <c r="BO196" s="64">
        <f t="shared" si="19"/>
        <v>7.0145903479236812E-2</v>
      </c>
      <c r="BP196" s="64">
        <f t="shared" si="20"/>
        <v>7.575757575757576E-2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4301031223</v>
      </c>
      <c r="D197" s="551">
        <v>4680115884014</v>
      </c>
      <c r="E197" s="552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6"/>
      <c r="R197" s="546"/>
      <c r="S197" s="546"/>
      <c r="T197" s="547"/>
      <c r="U197" s="34"/>
      <c r="V197" s="34"/>
      <c r="W197" s="35" t="s">
        <v>68</v>
      </c>
      <c r="X197" s="541">
        <v>0</v>
      </c>
      <c r="Y197" s="54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4301031222</v>
      </c>
      <c r="D198" s="551">
        <v>4680115884007</v>
      </c>
      <c r="E198" s="552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6"/>
      <c r="R198" s="546"/>
      <c r="S198" s="546"/>
      <c r="T198" s="547"/>
      <c r="U198" s="34"/>
      <c r="V198" s="34"/>
      <c r="W198" s="35" t="s">
        <v>68</v>
      </c>
      <c r="X198" s="541">
        <v>0</v>
      </c>
      <c r="Y198" s="54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1">
        <v>4680115884038</v>
      </c>
      <c r="E199" s="552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6"/>
      <c r="R199" s="546"/>
      <c r="S199" s="546"/>
      <c r="T199" s="547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4301031225</v>
      </c>
      <c r="D200" s="551">
        <v>4680115884021</v>
      </c>
      <c r="E200" s="552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6"/>
      <c r="R200" s="546"/>
      <c r="S200" s="546"/>
      <c r="T200" s="547"/>
      <c r="U200" s="34"/>
      <c r="V200" s="34"/>
      <c r="W200" s="35" t="s">
        <v>68</v>
      </c>
      <c r="X200" s="541">
        <v>0</v>
      </c>
      <c r="Y200" s="54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1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2"/>
      <c r="P201" s="557" t="s">
        <v>70</v>
      </c>
      <c r="Q201" s="558"/>
      <c r="R201" s="558"/>
      <c r="S201" s="558"/>
      <c r="T201" s="558"/>
      <c r="U201" s="558"/>
      <c r="V201" s="559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51.851851851851848</v>
      </c>
      <c r="Y201" s="543">
        <f>IFERROR(Y193/H193,"0")+IFERROR(Y194/H194,"0")+IFERROR(Y195/H195,"0")+IFERROR(Y196/H196,"0")+IFERROR(Y197/H197,"0")+IFERROR(Y198/H198,"0")+IFERROR(Y199/H199,"0")+IFERROR(Y200/H200,"0")</f>
        <v>55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0.49609999999999999</v>
      </c>
      <c r="AA201" s="544"/>
      <c r="AB201" s="544"/>
      <c r="AC201" s="544"/>
    </row>
    <row r="202" spans="1:68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62"/>
      <c r="P202" s="557" t="s">
        <v>70</v>
      </c>
      <c r="Q202" s="558"/>
      <c r="R202" s="558"/>
      <c r="S202" s="558"/>
      <c r="T202" s="558"/>
      <c r="U202" s="558"/>
      <c r="V202" s="559"/>
      <c r="W202" s="37" t="s">
        <v>68</v>
      </c>
      <c r="X202" s="543">
        <f>IFERROR(SUM(X193:X200),"0")</f>
        <v>280</v>
      </c>
      <c r="Y202" s="543">
        <f>IFERROR(SUM(Y193:Y200),"0")</f>
        <v>297</v>
      </c>
      <c r="Z202" s="37"/>
      <c r="AA202" s="544"/>
      <c r="AB202" s="544"/>
      <c r="AC202" s="544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37"/>
      <c r="AB203" s="537"/>
      <c r="AC203" s="537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51">
        <v>4680115881594</v>
      </c>
      <c r="E204" s="552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6"/>
      <c r="R204" s="546"/>
      <c r="S204" s="546"/>
      <c r="T204" s="547"/>
      <c r="U204" s="34"/>
      <c r="V204" s="34"/>
      <c r="W204" s="35" t="s">
        <v>68</v>
      </c>
      <c r="X204" s="541">
        <v>100</v>
      </c>
      <c r="Y204" s="542">
        <f t="shared" ref="Y204:Y212" si="21">IFERROR(IF(X204="",0,CEILING((X204/$H204),1)*$H204),"")</f>
        <v>105.3</v>
      </c>
      <c r="Z204" s="36">
        <f>IFERROR(IF(Y204=0,"",ROUNDUP(Y204/H204,0)*0.01898),"")</f>
        <v>0.24674000000000001</v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106.4074074074074</v>
      </c>
      <c r="BN204" s="64">
        <f t="shared" ref="BN204:BN212" si="23">IFERROR(Y204*I204/H204,"0")</f>
        <v>112.047</v>
      </c>
      <c r="BO204" s="64">
        <f t="shared" ref="BO204:BO212" si="24">IFERROR(1/J204*(X204/H204),"0")</f>
        <v>0.19290123456790123</v>
      </c>
      <c r="BP204" s="64">
        <f t="shared" ref="BP204:BP212" si="25">IFERROR(1/J204*(Y204/H204),"0")</f>
        <v>0.203125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1">
        <v>4680115881617</v>
      </c>
      <c r="E205" s="552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6"/>
      <c r="R205" s="546"/>
      <c r="S205" s="546"/>
      <c r="T205" s="547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1">
        <v>4680115880573</v>
      </c>
      <c r="E206" s="552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6"/>
      <c r="R206" s="546"/>
      <c r="S206" s="546"/>
      <c r="T206" s="547"/>
      <c r="U206" s="34"/>
      <c r="V206" s="34"/>
      <c r="W206" s="35" t="s">
        <v>68</v>
      </c>
      <c r="X206" s="541">
        <v>40</v>
      </c>
      <c r="Y206" s="542">
        <f t="shared" si="21"/>
        <v>43.5</v>
      </c>
      <c r="Z206" s="36">
        <f>IFERROR(IF(Y206=0,"",ROUNDUP(Y206/H206,0)*0.01898),"")</f>
        <v>9.4899999999999998E-2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42.386206896551727</v>
      </c>
      <c r="BN206" s="64">
        <f t="shared" si="23"/>
        <v>46.095000000000006</v>
      </c>
      <c r="BO206" s="64">
        <f t="shared" si="24"/>
        <v>7.1839080459770124E-2</v>
      </c>
      <c r="BP206" s="64">
        <f t="shared" si="25"/>
        <v>7.8125E-2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1">
        <v>4680115882195</v>
      </c>
      <c r="E207" s="552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6"/>
      <c r="R207" s="546"/>
      <c r="S207" s="546"/>
      <c r="T207" s="547"/>
      <c r="U207" s="34"/>
      <c r="V207" s="34"/>
      <c r="W207" s="35" t="s">
        <v>68</v>
      </c>
      <c r="X207" s="541">
        <v>280.8</v>
      </c>
      <c r="Y207" s="542">
        <f t="shared" si="21"/>
        <v>280.8</v>
      </c>
      <c r="Z207" s="36">
        <f t="shared" ref="Z207:Z212" si="26">IFERROR(IF(Y207=0,"",ROUNDUP(Y207/H207,0)*0.00651),"")</f>
        <v>0.76167000000000007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312.39</v>
      </c>
      <c r="BN207" s="64">
        <f t="shared" si="23"/>
        <v>312.39</v>
      </c>
      <c r="BO207" s="64">
        <f t="shared" si="24"/>
        <v>0.64285714285714302</v>
      </c>
      <c r="BP207" s="64">
        <f t="shared" si="25"/>
        <v>0.64285714285714302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1">
        <v>4680115882607</v>
      </c>
      <c r="E208" s="552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6"/>
      <c r="R208" s="546"/>
      <c r="S208" s="546"/>
      <c r="T208" s="547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1">
        <v>4680115880092</v>
      </c>
      <c r="E209" s="552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6"/>
      <c r="R209" s="546"/>
      <c r="S209" s="546"/>
      <c r="T209" s="547"/>
      <c r="U209" s="34"/>
      <c r="V209" s="34"/>
      <c r="W209" s="35" t="s">
        <v>68</v>
      </c>
      <c r="X209" s="541">
        <v>204</v>
      </c>
      <c r="Y209" s="542">
        <f t="shared" si="21"/>
        <v>204</v>
      </c>
      <c r="Z209" s="36">
        <f t="shared" si="26"/>
        <v>0.55335000000000001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225.42000000000002</v>
      </c>
      <c r="BN209" s="64">
        <f t="shared" si="23"/>
        <v>225.42000000000002</v>
      </c>
      <c r="BO209" s="64">
        <f t="shared" si="24"/>
        <v>0.46703296703296709</v>
      </c>
      <c r="BP209" s="64">
        <f t="shared" si="25"/>
        <v>0.46703296703296709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51">
        <v>4680115880221</v>
      </c>
      <c r="E210" s="552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6"/>
      <c r="R210" s="546"/>
      <c r="S210" s="546"/>
      <c r="T210" s="547"/>
      <c r="U210" s="34"/>
      <c r="V210" s="34"/>
      <c r="W210" s="35" t="s">
        <v>68</v>
      </c>
      <c r="X210" s="541">
        <v>144</v>
      </c>
      <c r="Y210" s="542">
        <f t="shared" si="21"/>
        <v>144</v>
      </c>
      <c r="Z210" s="36">
        <f t="shared" si="26"/>
        <v>0.3906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159.12000000000003</v>
      </c>
      <c r="BN210" s="64">
        <f t="shared" si="23"/>
        <v>159.12000000000003</v>
      </c>
      <c r="BO210" s="64">
        <f t="shared" si="24"/>
        <v>0.32967032967032972</v>
      </c>
      <c r="BP210" s="64">
        <f t="shared" si="25"/>
        <v>0.32967032967032972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1">
        <v>4680115880504</v>
      </c>
      <c r="E211" s="552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6"/>
      <c r="R211" s="546"/>
      <c r="S211" s="546"/>
      <c r="T211" s="547"/>
      <c r="U211" s="34"/>
      <c r="V211" s="34"/>
      <c r="W211" s="35" t="s">
        <v>68</v>
      </c>
      <c r="X211" s="541">
        <v>288</v>
      </c>
      <c r="Y211" s="542">
        <f t="shared" si="21"/>
        <v>288</v>
      </c>
      <c r="Z211" s="36">
        <f t="shared" si="26"/>
        <v>0.78120000000000001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318.24000000000007</v>
      </c>
      <c r="BN211" s="64">
        <f t="shared" si="23"/>
        <v>318.24000000000007</v>
      </c>
      <c r="BO211" s="64">
        <f t="shared" si="24"/>
        <v>0.65934065934065944</v>
      </c>
      <c r="BP211" s="64">
        <f t="shared" si="25"/>
        <v>0.65934065934065944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4301051410</v>
      </c>
      <c r="D212" s="551">
        <v>4680115882164</v>
      </c>
      <c r="E212" s="552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6"/>
      <c r="R212" s="546"/>
      <c r="S212" s="546"/>
      <c r="T212" s="547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1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2"/>
      <c r="P213" s="557" t="s">
        <v>70</v>
      </c>
      <c r="Q213" s="558"/>
      <c r="R213" s="558"/>
      <c r="S213" s="558"/>
      <c r="T213" s="558"/>
      <c r="U213" s="558"/>
      <c r="V213" s="559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398.94338016177096</v>
      </c>
      <c r="Y213" s="543">
        <f>IFERROR(Y204/H204,"0")+IFERROR(Y205/H205,"0")+IFERROR(Y206/H206,"0")+IFERROR(Y207/H207,"0")+IFERROR(Y208/H208,"0")+IFERROR(Y209/H209,"0")+IFERROR(Y210/H210,"0")+IFERROR(Y211/H211,"0")+IFERROR(Y212/H212,"0")</f>
        <v>400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2.8284600000000002</v>
      </c>
      <c r="AA213" s="544"/>
      <c r="AB213" s="544"/>
      <c r="AC213" s="544"/>
    </row>
    <row r="214" spans="1:68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62"/>
      <c r="P214" s="557" t="s">
        <v>70</v>
      </c>
      <c r="Q214" s="558"/>
      <c r="R214" s="558"/>
      <c r="S214" s="558"/>
      <c r="T214" s="558"/>
      <c r="U214" s="558"/>
      <c r="V214" s="559"/>
      <c r="W214" s="37" t="s">
        <v>68</v>
      </c>
      <c r="X214" s="543">
        <f>IFERROR(SUM(X204:X212),"0")</f>
        <v>1056.8</v>
      </c>
      <c r="Y214" s="543">
        <f>IFERROR(SUM(Y204:Y212),"0")</f>
        <v>1065.5999999999999</v>
      </c>
      <c r="Z214" s="37"/>
      <c r="AA214" s="544"/>
      <c r="AB214" s="544"/>
      <c r="AC214" s="544"/>
    </row>
    <row r="215" spans="1:68" ht="14.25" hidden="1" customHeight="1" x14ac:dyDescent="0.25">
      <c r="A215" s="555" t="s">
        <v>165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51">
        <v>4680115880818</v>
      </c>
      <c r="E216" s="552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6"/>
      <c r="R216" s="546"/>
      <c r="S216" s="546"/>
      <c r="T216" s="547"/>
      <c r="U216" s="34"/>
      <c r="V216" s="34"/>
      <c r="W216" s="35" t="s">
        <v>68</v>
      </c>
      <c r="X216" s="541">
        <v>19.2</v>
      </c>
      <c r="Y216" s="542">
        <f>IFERROR(IF(X216="",0,CEILING((X216/$H216),1)*$H216),"")</f>
        <v>19.2</v>
      </c>
      <c r="Z216" s="36">
        <f>IFERROR(IF(Y216=0,"",ROUNDUP(Y216/H216,0)*0.00651),"")</f>
        <v>5.2080000000000001E-2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21.216000000000001</v>
      </c>
      <c r="BN216" s="64">
        <f>IFERROR(Y216*I216/H216,"0")</f>
        <v>21.216000000000001</v>
      </c>
      <c r="BO216" s="64">
        <f>IFERROR(1/J216*(X216/H216),"0")</f>
        <v>4.3956043956043959E-2</v>
      </c>
      <c r="BP216" s="64">
        <f>IFERROR(1/J216*(Y216/H216),"0")</f>
        <v>4.3956043956043959E-2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1">
        <v>4680115880801</v>
      </c>
      <c r="E217" s="552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6"/>
      <c r="R217" s="546"/>
      <c r="S217" s="546"/>
      <c r="T217" s="547"/>
      <c r="U217" s="34"/>
      <c r="V217" s="34"/>
      <c r="W217" s="35" t="s">
        <v>68</v>
      </c>
      <c r="X217" s="541">
        <v>14.4</v>
      </c>
      <c r="Y217" s="542">
        <f>IFERROR(IF(X217="",0,CEILING((X217/$H217),1)*$H217),"")</f>
        <v>14.399999999999999</v>
      </c>
      <c r="Z217" s="36">
        <f>IFERROR(IF(Y217=0,"",ROUNDUP(Y217/H217,0)*0.00651),"")</f>
        <v>3.9059999999999997E-2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15.912000000000001</v>
      </c>
      <c r="BN217" s="64">
        <f>IFERROR(Y217*I217/H217,"0")</f>
        <v>15.912000000000001</v>
      </c>
      <c r="BO217" s="64">
        <f>IFERROR(1/J217*(X217/H217),"0")</f>
        <v>3.2967032967032968E-2</v>
      </c>
      <c r="BP217" s="64">
        <f>IFERROR(1/J217*(Y217/H217),"0")</f>
        <v>3.2967032967032968E-2</v>
      </c>
    </row>
    <row r="218" spans="1:68" x14ac:dyDescent="0.2">
      <c r="A218" s="561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2"/>
      <c r="P218" s="557" t="s">
        <v>70</v>
      </c>
      <c r="Q218" s="558"/>
      <c r="R218" s="558"/>
      <c r="S218" s="558"/>
      <c r="T218" s="558"/>
      <c r="U218" s="558"/>
      <c r="V218" s="559"/>
      <c r="W218" s="37" t="s">
        <v>71</v>
      </c>
      <c r="X218" s="543">
        <f>IFERROR(X216/H216,"0")+IFERROR(X217/H217,"0")</f>
        <v>14</v>
      </c>
      <c r="Y218" s="543">
        <f>IFERROR(Y216/H216,"0")+IFERROR(Y217/H217,"0")</f>
        <v>14</v>
      </c>
      <c r="Z218" s="543">
        <f>IFERROR(IF(Z216="",0,Z216),"0")+IFERROR(IF(Z217="",0,Z217),"0")</f>
        <v>9.1139999999999999E-2</v>
      </c>
      <c r="AA218" s="544"/>
      <c r="AB218" s="544"/>
      <c r="AC218" s="544"/>
    </row>
    <row r="219" spans="1:68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62"/>
      <c r="P219" s="557" t="s">
        <v>70</v>
      </c>
      <c r="Q219" s="558"/>
      <c r="R219" s="558"/>
      <c r="S219" s="558"/>
      <c r="T219" s="558"/>
      <c r="U219" s="558"/>
      <c r="V219" s="559"/>
      <c r="W219" s="37" t="s">
        <v>68</v>
      </c>
      <c r="X219" s="543">
        <f>IFERROR(SUM(X216:X217),"0")</f>
        <v>33.6</v>
      </c>
      <c r="Y219" s="543">
        <f>IFERROR(SUM(Y216:Y217),"0")</f>
        <v>33.599999999999994</v>
      </c>
      <c r="Z219" s="37"/>
      <c r="AA219" s="544"/>
      <c r="AB219" s="544"/>
      <c r="AC219" s="544"/>
    </row>
    <row r="220" spans="1:68" ht="16.5" hidden="1" customHeight="1" x14ac:dyDescent="0.25">
      <c r="A220" s="591" t="s">
        <v>354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36"/>
      <c r="AB220" s="536"/>
      <c r="AC220" s="536"/>
    </row>
    <row r="221" spans="1:68" ht="14.25" hidden="1" customHeight="1" x14ac:dyDescent="0.25">
      <c r="A221" s="555" t="s">
        <v>103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37"/>
      <c r="AB221" s="537"/>
      <c r="AC221" s="537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1">
        <v>4680115884137</v>
      </c>
      <c r="E222" s="552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6"/>
      <c r="R222" s="546"/>
      <c r="S222" s="546"/>
      <c r="T222" s="547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1">
        <v>4680115884236</v>
      </c>
      <c r="E223" s="552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6"/>
      <c r="R223" s="546"/>
      <c r="S223" s="546"/>
      <c r="T223" s="547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1">
        <v>4680115884175</v>
      </c>
      <c r="E224" s="552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6"/>
      <c r="R224" s="546"/>
      <c r="S224" s="546"/>
      <c r="T224" s="547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4301012196</v>
      </c>
      <c r="D225" s="551">
        <v>4680115884144</v>
      </c>
      <c r="E225" s="552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">
        <v>366</v>
      </c>
      <c r="Q225" s="546"/>
      <c r="R225" s="546"/>
      <c r="S225" s="546"/>
      <c r="T225" s="547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367</v>
      </c>
      <c r="C226" s="31">
        <v>4301011824</v>
      </c>
      <c r="D226" s="551">
        <v>4680115884144</v>
      </c>
      <c r="E226" s="552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6"/>
      <c r="R226" s="546"/>
      <c r="S226" s="546"/>
      <c r="T226" s="547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1">
        <v>4680115886551</v>
      </c>
      <c r="E227" s="552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6"/>
      <c r="R227" s="546"/>
      <c r="S227" s="546"/>
      <c r="T227" s="547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1">
        <v>4680115884182</v>
      </c>
      <c r="E228" s="552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6"/>
      <c r="R228" s="546"/>
      <c r="S228" s="546"/>
      <c r="T228" s="547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4301012195</v>
      </c>
      <c r="D229" s="551">
        <v>4680115884205</v>
      </c>
      <c r="E229" s="552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5" t="s">
        <v>375</v>
      </c>
      <c r="Q229" s="546"/>
      <c r="R229" s="546"/>
      <c r="S229" s="546"/>
      <c r="T229" s="547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377</v>
      </c>
      <c r="C230" s="31">
        <v>4301011722</v>
      </c>
      <c r="D230" s="551">
        <v>4680115884205</v>
      </c>
      <c r="E230" s="552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6"/>
      <c r="R230" s="546"/>
      <c r="S230" s="546"/>
      <c r="T230" s="547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1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2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hidden="1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62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hidden="1" customHeight="1" x14ac:dyDescent="0.25">
      <c r="A233" s="555" t="s">
        <v>135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37"/>
      <c r="AB233" s="537"/>
      <c r="AC233" s="537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1">
        <v>4680115885981</v>
      </c>
      <c r="E234" s="552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6"/>
      <c r="R234" s="546"/>
      <c r="S234" s="546"/>
      <c r="T234" s="547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2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62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55" t="s">
        <v>381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1">
        <v>4680115886803</v>
      </c>
      <c r="E238" s="552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3" t="s">
        <v>384</v>
      </c>
      <c r="Q238" s="546"/>
      <c r="R238" s="546"/>
      <c r="S238" s="546"/>
      <c r="T238" s="547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1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2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62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55" t="s">
        <v>386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37"/>
      <c r="AB241" s="537"/>
      <c r="AC241" s="537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1">
        <v>4680115886704</v>
      </c>
      <c r="E242" s="552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6"/>
      <c r="R242" s="546"/>
      <c r="S242" s="546"/>
      <c r="T242" s="547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1">
        <v>4680115886681</v>
      </c>
      <c r="E243" s="552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2" t="s">
        <v>392</v>
      </c>
      <c r="Q243" s="546"/>
      <c r="R243" s="546"/>
      <c r="S243" s="546"/>
      <c r="T243" s="547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1">
        <v>4680115886735</v>
      </c>
      <c r="E244" s="552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6"/>
      <c r="R244" s="546"/>
      <c r="S244" s="546"/>
      <c r="T244" s="547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6"/>
      <c r="R245" s="546"/>
      <c r="S245" s="546"/>
      <c r="T245" s="547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1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2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2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hidden="1" customHeight="1" x14ac:dyDescent="0.25">
      <c r="A248" s="591" t="s">
        <v>397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6"/>
      <c r="AB248" s="536"/>
      <c r="AC248" s="536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37"/>
      <c r="AB249" s="537"/>
      <c r="AC249" s="537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6"/>
      <c r="R250" s="546"/>
      <c r="S250" s="546"/>
      <c r="T250" s="547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6"/>
      <c r="R251" s="546"/>
      <c r="S251" s="546"/>
      <c r="T251" s="547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6"/>
      <c r="R252" s="546"/>
      <c r="S252" s="546"/>
      <c r="T252" s="547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6"/>
      <c r="R253" s="546"/>
      <c r="S253" s="546"/>
      <c r="T253" s="547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6"/>
      <c r="R254" s="546"/>
      <c r="S254" s="546"/>
      <c r="T254" s="547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2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2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hidden="1" customHeight="1" x14ac:dyDescent="0.25">
      <c r="A257" s="591" t="s">
        <v>413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6"/>
      <c r="AB257" s="536"/>
      <c r="AC257" s="536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37"/>
      <c r="AB258" s="537"/>
      <c r="AC258" s="537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6"/>
      <c r="R259" s="546"/>
      <c r="S259" s="546"/>
      <c r="T259" s="547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6"/>
      <c r="R260" s="546"/>
      <c r="S260" s="546"/>
      <c r="T260" s="547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1">
        <v>4680115885660</v>
      </c>
      <c r="E261" s="552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6"/>
      <c r="R261" s="546"/>
      <c r="S261" s="546"/>
      <c r="T261" s="547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1">
        <v>4680115886773</v>
      </c>
      <c r="E262" s="552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7" t="s">
        <v>425</v>
      </c>
      <c r="Q262" s="546"/>
      <c r="R262" s="546"/>
      <c r="S262" s="546"/>
      <c r="T262" s="547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2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2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hidden="1" customHeight="1" x14ac:dyDescent="0.25">
      <c r="A265" s="591" t="s">
        <v>427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6"/>
      <c r="AB265" s="536"/>
      <c r="AC265" s="536"/>
    </row>
    <row r="266" spans="1:68" ht="14.25" hidden="1" customHeight="1" x14ac:dyDescent="0.25">
      <c r="A266" s="555" t="s">
        <v>72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37"/>
      <c r="AB266" s="537"/>
      <c r="AC266" s="537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1">
        <v>4680115886186</v>
      </c>
      <c r="E267" s="552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6"/>
      <c r="R267" s="546"/>
      <c r="S267" s="546"/>
      <c r="T267" s="547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431</v>
      </c>
      <c r="B268" s="54" t="s">
        <v>432</v>
      </c>
      <c r="C268" s="31">
        <v>4301051795</v>
      </c>
      <c r="D268" s="551">
        <v>4680115881228</v>
      </c>
      <c r="E268" s="552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6"/>
      <c r="R268" s="546"/>
      <c r="S268" s="546"/>
      <c r="T268" s="547"/>
      <c r="U268" s="34"/>
      <c r="V268" s="34"/>
      <c r="W268" s="35" t="s">
        <v>68</v>
      </c>
      <c r="X268" s="541">
        <v>0</v>
      </c>
      <c r="Y268" s="54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434</v>
      </c>
      <c r="B269" s="54" t="s">
        <v>435</v>
      </c>
      <c r="C269" s="31">
        <v>4301051388</v>
      </c>
      <c r="D269" s="551">
        <v>4680115881211</v>
      </c>
      <c r="E269" s="552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6"/>
      <c r="R269" s="546"/>
      <c r="S269" s="546"/>
      <c r="T269" s="547"/>
      <c r="U269" s="34"/>
      <c r="V269" s="34"/>
      <c r="W269" s="35" t="s">
        <v>68</v>
      </c>
      <c r="X269" s="541">
        <v>0</v>
      </c>
      <c r="Y269" s="54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1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2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3">
        <f>IFERROR(X267/H267,"0")+IFERROR(X268/H268,"0")+IFERROR(X269/H269,"0")</f>
        <v>0</v>
      </c>
      <c r="Y270" s="543">
        <f>IFERROR(Y267/H267,"0")+IFERROR(Y268/H268,"0")+IFERROR(Y269/H269,"0")</f>
        <v>0</v>
      </c>
      <c r="Z270" s="543">
        <f>IFERROR(IF(Z267="",0,Z267),"0")+IFERROR(IF(Z268="",0,Z268),"0")+IFERROR(IF(Z269="",0,Z269),"0")</f>
        <v>0</v>
      </c>
      <c r="AA270" s="544"/>
      <c r="AB270" s="544"/>
      <c r="AC270" s="544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2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3">
        <f>IFERROR(SUM(X267:X269),"0")</f>
        <v>0</v>
      </c>
      <c r="Y271" s="543">
        <f>IFERROR(SUM(Y267:Y269),"0")</f>
        <v>0</v>
      </c>
      <c r="Z271" s="37"/>
      <c r="AA271" s="544"/>
      <c r="AB271" s="544"/>
      <c r="AC271" s="544"/>
    </row>
    <row r="272" spans="1:68" ht="16.5" hidden="1" customHeight="1" x14ac:dyDescent="0.25">
      <c r="A272" s="591" t="s">
        <v>437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6"/>
      <c r="AB272" s="536"/>
      <c r="AC272" s="536"/>
    </row>
    <row r="273" spans="1:68" ht="14.25" hidden="1" customHeight="1" x14ac:dyDescent="0.25">
      <c r="A273" s="555" t="s">
        <v>63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37"/>
      <c r="AB273" s="537"/>
      <c r="AC273" s="537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1">
        <v>4680115880344</v>
      </c>
      <c r="E274" s="552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6"/>
      <c r="R274" s="546"/>
      <c r="S274" s="546"/>
      <c r="T274" s="547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2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2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hidden="1" customHeight="1" x14ac:dyDescent="0.25">
      <c r="A277" s="555" t="s">
        <v>72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37"/>
      <c r="AB277" s="537"/>
      <c r="AC277" s="537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1">
        <v>4680115884618</v>
      </c>
      <c r="E278" s="552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6"/>
      <c r="R278" s="546"/>
      <c r="S278" s="546"/>
      <c r="T278" s="547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2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2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hidden="1" customHeight="1" x14ac:dyDescent="0.25">
      <c r="A281" s="591" t="s">
        <v>444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6"/>
      <c r="AB281" s="536"/>
      <c r="AC281" s="536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37"/>
      <c r="AB282" s="537"/>
      <c r="AC282" s="537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1">
        <v>4680115883703</v>
      </c>
      <c r="E283" s="552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6"/>
      <c r="R283" s="546"/>
      <c r="S283" s="546"/>
      <c r="T283" s="547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2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2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hidden="1" customHeight="1" x14ac:dyDescent="0.25">
      <c r="A286" s="591" t="s">
        <v>449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6"/>
      <c r="AB286" s="536"/>
      <c r="AC286" s="536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37"/>
      <c r="AB287" s="537"/>
      <c r="AC287" s="537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1">
        <v>4680115885615</v>
      </c>
      <c r="E288" s="552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6"/>
      <c r="R288" s="546"/>
      <c r="S288" s="546"/>
      <c r="T288" s="547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1">
        <v>4680115885646</v>
      </c>
      <c r="E289" s="552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6"/>
      <c r="R289" s="546"/>
      <c r="S289" s="546"/>
      <c r="T289" s="547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1">
        <v>4680115885554</v>
      </c>
      <c r="E290" s="552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6"/>
      <c r="R290" s="546"/>
      <c r="S290" s="546"/>
      <c r="T290" s="547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4301011857</v>
      </c>
      <c r="D291" s="551">
        <v>4680115885622</v>
      </c>
      <c r="E291" s="552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6"/>
      <c r="R291" s="546"/>
      <c r="S291" s="546"/>
      <c r="T291" s="547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461</v>
      </c>
      <c r="B292" s="54" t="s">
        <v>462</v>
      </c>
      <c r="C292" s="31">
        <v>4301011859</v>
      </c>
      <c r="D292" s="551">
        <v>4680115885608</v>
      </c>
      <c r="E292" s="552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6"/>
      <c r="R292" s="546"/>
      <c r="S292" s="546"/>
      <c r="T292" s="547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1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62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hidden="1" x14ac:dyDescent="0.2">
      <c r="A294" s="556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2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hidden="1" customHeight="1" x14ac:dyDescent="0.25">
      <c r="A295" s="555" t="s">
        <v>63</v>
      </c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51">
        <v>4607091387193</v>
      </c>
      <c r="E296" s="552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6"/>
      <c r="R296" s="546"/>
      <c r="S296" s="546"/>
      <c r="T296" s="547"/>
      <c r="U296" s="34"/>
      <c r="V296" s="34"/>
      <c r="W296" s="35" t="s">
        <v>68</v>
      </c>
      <c r="X296" s="541">
        <v>50</v>
      </c>
      <c r="Y296" s="542">
        <f t="shared" ref="Y296:Y302" si="33">IFERROR(IF(X296="",0,CEILING((X296/$H296),1)*$H296),"")</f>
        <v>50.400000000000006</v>
      </c>
      <c r="Z296" s="36">
        <f>IFERROR(IF(Y296=0,"",ROUNDUP(Y296/H296,0)*0.00902),"")</f>
        <v>0.10824</v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53.214285714285715</v>
      </c>
      <c r="BN296" s="64">
        <f t="shared" ref="BN296:BN302" si="35">IFERROR(Y296*I296/H296,"0")</f>
        <v>53.64</v>
      </c>
      <c r="BO296" s="64">
        <f t="shared" ref="BO296:BO302" si="36">IFERROR(1/J296*(X296/H296),"0")</f>
        <v>9.0187590187590191E-2</v>
      </c>
      <c r="BP296" s="64">
        <f t="shared" ref="BP296:BP302" si="37">IFERROR(1/J296*(Y296/H296),"0")</f>
        <v>9.0909090909090912E-2</v>
      </c>
    </row>
    <row r="297" spans="1:68" ht="27" hidden="1" customHeight="1" x14ac:dyDescent="0.25">
      <c r="A297" s="54" t="s">
        <v>467</v>
      </c>
      <c r="B297" s="54" t="s">
        <v>468</v>
      </c>
      <c r="C297" s="31">
        <v>4301031153</v>
      </c>
      <c r="D297" s="551">
        <v>4607091387230</v>
      </c>
      <c r="E297" s="552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6"/>
      <c r="R297" s="546"/>
      <c r="S297" s="546"/>
      <c r="T297" s="547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4301031154</v>
      </c>
      <c r="D298" s="551">
        <v>4607091387292</v>
      </c>
      <c r="E298" s="552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6"/>
      <c r="R298" s="546"/>
      <c r="S298" s="546"/>
      <c r="T298" s="547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4301031152</v>
      </c>
      <c r="D299" s="551">
        <v>4607091387285</v>
      </c>
      <c r="E299" s="552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6"/>
      <c r="R299" s="546"/>
      <c r="S299" s="546"/>
      <c r="T299" s="547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475</v>
      </c>
      <c r="B300" s="54" t="s">
        <v>476</v>
      </c>
      <c r="C300" s="31">
        <v>4301031305</v>
      </c>
      <c r="D300" s="551">
        <v>4607091389845</v>
      </c>
      <c r="E300" s="552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6"/>
      <c r="R300" s="546"/>
      <c r="S300" s="546"/>
      <c r="T300" s="547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4301031306</v>
      </c>
      <c r="D301" s="551">
        <v>4680115882881</v>
      </c>
      <c r="E301" s="552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6"/>
      <c r="R301" s="546"/>
      <c r="S301" s="546"/>
      <c r="T301" s="547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480</v>
      </c>
      <c r="B302" s="54" t="s">
        <v>481</v>
      </c>
      <c r="C302" s="31">
        <v>4301031066</v>
      </c>
      <c r="D302" s="551">
        <v>4607091383836</v>
      </c>
      <c r="E302" s="552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6"/>
      <c r="R302" s="546"/>
      <c r="S302" s="546"/>
      <c r="T302" s="547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1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62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3">
        <f>IFERROR(X296/H296,"0")+IFERROR(X297/H297,"0")+IFERROR(X298/H298,"0")+IFERROR(X299/H299,"0")+IFERROR(X300/H300,"0")+IFERROR(X301/H301,"0")+IFERROR(X302/H302,"0")</f>
        <v>11.904761904761905</v>
      </c>
      <c r="Y303" s="543">
        <f>IFERROR(Y296/H296,"0")+IFERROR(Y297/H297,"0")+IFERROR(Y298/H298,"0")+IFERROR(Y299/H299,"0")+IFERROR(Y300/H300,"0")+IFERROR(Y301/H301,"0")+IFERROR(Y302/H302,"0")</f>
        <v>12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0.10824</v>
      </c>
      <c r="AA303" s="544"/>
      <c r="AB303" s="544"/>
      <c r="AC303" s="544"/>
    </row>
    <row r="304" spans="1:68" x14ac:dyDescent="0.2">
      <c r="A304" s="556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2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3">
        <f>IFERROR(SUM(X296:X302),"0")</f>
        <v>50</v>
      </c>
      <c r="Y304" s="543">
        <f>IFERROR(SUM(Y296:Y302),"0")</f>
        <v>50.400000000000006</v>
      </c>
      <c r="Z304" s="37"/>
      <c r="AA304" s="544"/>
      <c r="AB304" s="544"/>
      <c r="AC304" s="544"/>
    </row>
    <row r="305" spans="1:68" ht="14.25" hidden="1" customHeight="1" x14ac:dyDescent="0.25">
      <c r="A305" s="555" t="s">
        <v>72</v>
      </c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537"/>
      <c r="AB305" s="537"/>
      <c r="AC305" s="537"/>
    </row>
    <row r="306" spans="1:68" ht="27" hidden="1" customHeight="1" x14ac:dyDescent="0.25">
      <c r="A306" s="54" t="s">
        <v>483</v>
      </c>
      <c r="B306" s="54" t="s">
        <v>484</v>
      </c>
      <c r="C306" s="31">
        <v>4301051100</v>
      </c>
      <c r="D306" s="551">
        <v>4607091387766</v>
      </c>
      <c r="E306" s="552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6"/>
      <c r="R306" s="546"/>
      <c r="S306" s="546"/>
      <c r="T306" s="547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486</v>
      </c>
      <c r="B307" s="54" t="s">
        <v>487</v>
      </c>
      <c r="C307" s="31">
        <v>4301051818</v>
      </c>
      <c r="D307" s="551">
        <v>4607091387957</v>
      </c>
      <c r="E307" s="552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6"/>
      <c r="R307" s="546"/>
      <c r="S307" s="546"/>
      <c r="T307" s="547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4301051819</v>
      </c>
      <c r="D308" s="551">
        <v>4607091387964</v>
      </c>
      <c r="E308" s="552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6"/>
      <c r="R308" s="546"/>
      <c r="S308" s="546"/>
      <c r="T308" s="547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4301051734</v>
      </c>
      <c r="D309" s="551">
        <v>4680115884588</v>
      </c>
      <c r="E309" s="552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6"/>
      <c r="R309" s="546"/>
      <c r="S309" s="546"/>
      <c r="T309" s="547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4301051578</v>
      </c>
      <c r="D310" s="551">
        <v>4607091387513</v>
      </c>
      <c r="E310" s="552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6"/>
      <c r="R310" s="546"/>
      <c r="S310" s="546"/>
      <c r="T310" s="547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1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62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hidden="1" x14ac:dyDescent="0.2">
      <c r="A312" s="556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2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hidden="1" customHeight="1" x14ac:dyDescent="0.25">
      <c r="A313" s="555" t="s">
        <v>165</v>
      </c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51">
        <v>4607091380880</v>
      </c>
      <c r="E314" s="552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6"/>
      <c r="R314" s="546"/>
      <c r="S314" s="546"/>
      <c r="T314" s="547"/>
      <c r="U314" s="34"/>
      <c r="V314" s="34"/>
      <c r="W314" s="35" t="s">
        <v>68</v>
      </c>
      <c r="X314" s="541">
        <v>130</v>
      </c>
      <c r="Y314" s="542">
        <f>IFERROR(IF(X314="",0,CEILING((X314/$H314),1)*$H314),"")</f>
        <v>134.4</v>
      </c>
      <c r="Z314" s="36">
        <f>IFERROR(IF(Y314=0,"",ROUNDUP(Y314/H314,0)*0.01898),"")</f>
        <v>0.30368000000000001</v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138.03214285714284</v>
      </c>
      <c r="BN314" s="64">
        <f>IFERROR(Y314*I314/H314,"0")</f>
        <v>142.70400000000001</v>
      </c>
      <c r="BO314" s="64">
        <f>IFERROR(1/J314*(X314/H314),"0")</f>
        <v>0.24181547619047619</v>
      </c>
      <c r="BP314" s="64">
        <f>IFERROR(1/J314*(Y314/H314),"0")</f>
        <v>0.25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51">
        <v>4607091384482</v>
      </c>
      <c r="E315" s="552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6"/>
      <c r="R315" s="546"/>
      <c r="S315" s="546"/>
      <c r="T315" s="547"/>
      <c r="U315" s="34"/>
      <c r="V315" s="34"/>
      <c r="W315" s="35" t="s">
        <v>68</v>
      </c>
      <c r="X315" s="541">
        <v>220</v>
      </c>
      <c r="Y315" s="542">
        <f>IFERROR(IF(X315="",0,CEILING((X315/$H315),1)*$H315),"")</f>
        <v>226.2</v>
      </c>
      <c r="Z315" s="36">
        <f>IFERROR(IF(Y315=0,"",ROUNDUP(Y315/H315,0)*0.01898),"")</f>
        <v>0.55042000000000002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234.63846153846157</v>
      </c>
      <c r="BN315" s="64">
        <f>IFERROR(Y315*I315/H315,"0")</f>
        <v>241.251</v>
      </c>
      <c r="BO315" s="64">
        <f>IFERROR(1/J315*(X315/H315),"0")</f>
        <v>0.44070512820512819</v>
      </c>
      <c r="BP315" s="64">
        <f>IFERROR(1/J315*(Y315/H315),"0")</f>
        <v>0.453125</v>
      </c>
    </row>
    <row r="316" spans="1:68" ht="16.5" hidden="1" customHeight="1" x14ac:dyDescent="0.25">
      <c r="A316" s="54" t="s">
        <v>504</v>
      </c>
      <c r="B316" s="54" t="s">
        <v>505</v>
      </c>
      <c r="C316" s="31">
        <v>4301060484</v>
      </c>
      <c r="D316" s="551">
        <v>4607091380897</v>
      </c>
      <c r="E316" s="552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6"/>
      <c r="R316" s="546"/>
      <c r="S316" s="546"/>
      <c r="T316" s="547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1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62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3">
        <f>IFERROR(X314/H314,"0")+IFERROR(X315/H315,"0")+IFERROR(X316/H316,"0")</f>
        <v>43.681318681318679</v>
      </c>
      <c r="Y317" s="543">
        <f>IFERROR(Y314/H314,"0")+IFERROR(Y315/H315,"0")+IFERROR(Y316/H316,"0")</f>
        <v>45</v>
      </c>
      <c r="Z317" s="543">
        <f>IFERROR(IF(Z314="",0,Z314),"0")+IFERROR(IF(Z315="",0,Z315),"0")+IFERROR(IF(Z316="",0,Z316),"0")</f>
        <v>0.85410000000000008</v>
      </c>
      <c r="AA317" s="544"/>
      <c r="AB317" s="544"/>
      <c r="AC317" s="544"/>
    </row>
    <row r="318" spans="1:68" x14ac:dyDescent="0.2">
      <c r="A318" s="556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2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3">
        <f>IFERROR(SUM(X314:X316),"0")</f>
        <v>350</v>
      </c>
      <c r="Y318" s="543">
        <f>IFERROR(SUM(Y314:Y316),"0")</f>
        <v>360.6</v>
      </c>
      <c r="Z318" s="37"/>
      <c r="AA318" s="544"/>
      <c r="AB318" s="544"/>
      <c r="AC318" s="544"/>
    </row>
    <row r="319" spans="1:68" ht="14.25" hidden="1" customHeight="1" x14ac:dyDescent="0.25">
      <c r="A319" s="555" t="s">
        <v>95</v>
      </c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537"/>
      <c r="AB319" s="537"/>
      <c r="AC319" s="537"/>
    </row>
    <row r="320" spans="1:68" ht="27" hidden="1" customHeight="1" x14ac:dyDescent="0.25">
      <c r="A320" s="54" t="s">
        <v>507</v>
      </c>
      <c r="B320" s="54" t="s">
        <v>508</v>
      </c>
      <c r="C320" s="31">
        <v>4301030235</v>
      </c>
      <c r="D320" s="551">
        <v>4607091388381</v>
      </c>
      <c r="E320" s="552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0" t="s">
        <v>509</v>
      </c>
      <c r="Q320" s="546"/>
      <c r="R320" s="546"/>
      <c r="S320" s="546"/>
      <c r="T320" s="547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4301030232</v>
      </c>
      <c r="D321" s="551">
        <v>4607091388374</v>
      </c>
      <c r="E321" s="552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2" t="s">
        <v>513</v>
      </c>
      <c r="Q321" s="546"/>
      <c r="R321" s="546"/>
      <c r="S321" s="546"/>
      <c r="T321" s="547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4301032015</v>
      </c>
      <c r="D322" s="551">
        <v>4607091383102</v>
      </c>
      <c r="E322" s="552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6"/>
      <c r="R322" s="546"/>
      <c r="S322" s="546"/>
      <c r="T322" s="547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4301030233</v>
      </c>
      <c r="D323" s="551">
        <v>4607091388404</v>
      </c>
      <c r="E323" s="552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6"/>
      <c r="R323" s="546"/>
      <c r="S323" s="546"/>
      <c r="T323" s="547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1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62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hidden="1" x14ac:dyDescent="0.2">
      <c r="A325" s="556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2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hidden="1" customHeight="1" x14ac:dyDescent="0.25">
      <c r="A326" s="555" t="s">
        <v>519</v>
      </c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537"/>
      <c r="AB326" s="537"/>
      <c r="AC326" s="537"/>
    </row>
    <row r="327" spans="1:68" ht="16.5" hidden="1" customHeight="1" x14ac:dyDescent="0.25">
      <c r="A327" s="54" t="s">
        <v>520</v>
      </c>
      <c r="B327" s="54" t="s">
        <v>521</v>
      </c>
      <c r="C327" s="31">
        <v>4301180007</v>
      </c>
      <c r="D327" s="551">
        <v>4680115881808</v>
      </c>
      <c r="E327" s="552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6"/>
      <c r="R327" s="546"/>
      <c r="S327" s="546"/>
      <c r="T327" s="547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4301180006</v>
      </c>
      <c r="D328" s="551">
        <v>4680115881822</v>
      </c>
      <c r="E328" s="552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6"/>
      <c r="R328" s="546"/>
      <c r="S328" s="546"/>
      <c r="T328" s="547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4301180001</v>
      </c>
      <c r="D329" s="551">
        <v>4680115880016</v>
      </c>
      <c r="E329" s="552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6"/>
      <c r="R329" s="546"/>
      <c r="S329" s="546"/>
      <c r="T329" s="547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1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62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hidden="1" x14ac:dyDescent="0.2">
      <c r="A331" s="556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2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hidden="1" customHeight="1" x14ac:dyDescent="0.25">
      <c r="A332" s="591" t="s">
        <v>528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6"/>
      <c r="AB332" s="536"/>
      <c r="AC332" s="536"/>
    </row>
    <row r="333" spans="1:68" ht="14.25" hidden="1" customHeight="1" x14ac:dyDescent="0.25">
      <c r="A333" s="555" t="s">
        <v>72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37"/>
      <c r="AB333" s="537"/>
      <c r="AC333" s="537"/>
    </row>
    <row r="334" spans="1:68" ht="27" hidden="1" customHeight="1" x14ac:dyDescent="0.25">
      <c r="A334" s="54" t="s">
        <v>529</v>
      </c>
      <c r="B334" s="54" t="s">
        <v>530</v>
      </c>
      <c r="C334" s="31">
        <v>4301051489</v>
      </c>
      <c r="D334" s="551">
        <v>4607091387919</v>
      </c>
      <c r="E334" s="552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6"/>
      <c r="R334" s="546"/>
      <c r="S334" s="546"/>
      <c r="T334" s="547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532</v>
      </c>
      <c r="B335" s="54" t="s">
        <v>533</v>
      </c>
      <c r="C335" s="31">
        <v>4301051461</v>
      </c>
      <c r="D335" s="551">
        <v>4680115883604</v>
      </c>
      <c r="E335" s="552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6"/>
      <c r="R335" s="546"/>
      <c r="S335" s="546"/>
      <c r="T335" s="547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535</v>
      </c>
      <c r="B336" s="54" t="s">
        <v>536</v>
      </c>
      <c r="C336" s="31">
        <v>4301051864</v>
      </c>
      <c r="D336" s="551">
        <v>4680115883567</v>
      </c>
      <c r="E336" s="552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6"/>
      <c r="R336" s="546"/>
      <c r="S336" s="546"/>
      <c r="T336" s="547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1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62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hidden="1" x14ac:dyDescent="0.2">
      <c r="A338" s="556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2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hidden="1" customHeight="1" x14ac:dyDescent="0.2">
      <c r="A339" s="597" t="s">
        <v>538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591" t="s">
        <v>539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6"/>
      <c r="AB340" s="536"/>
      <c r="AC340" s="536"/>
    </row>
    <row r="341" spans="1:68" ht="14.25" hidden="1" customHeight="1" x14ac:dyDescent="0.25">
      <c r="A341" s="555" t="s">
        <v>103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51">
        <v>4680115884847</v>
      </c>
      <c r="E342" s="552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6"/>
      <c r="R342" s="546"/>
      <c r="S342" s="546"/>
      <c r="T342" s="547"/>
      <c r="U342" s="34"/>
      <c r="V342" s="34"/>
      <c r="W342" s="35" t="s">
        <v>68</v>
      </c>
      <c r="X342" s="541">
        <v>3500</v>
      </c>
      <c r="Y342" s="542">
        <f t="shared" ref="Y342:Y348" si="38">IFERROR(IF(X342="",0,CEILING((X342/$H342),1)*$H342),"")</f>
        <v>3510</v>
      </c>
      <c r="Z342" s="36">
        <f>IFERROR(IF(Y342=0,"",ROUNDUP(Y342/H342,0)*0.02175),"")</f>
        <v>5.0894999999999992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3612</v>
      </c>
      <c r="BN342" s="64">
        <f t="shared" ref="BN342:BN348" si="40">IFERROR(Y342*I342/H342,"0")</f>
        <v>3622.32</v>
      </c>
      <c r="BO342" s="64">
        <f t="shared" ref="BO342:BO348" si="41">IFERROR(1/J342*(X342/H342),"0")</f>
        <v>4.8611111111111107</v>
      </c>
      <c r="BP342" s="64">
        <f t="shared" ref="BP342:BP348" si="42">IFERROR(1/J342*(Y342/H342),"0")</f>
        <v>4.875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51">
        <v>4680115884854</v>
      </c>
      <c r="E343" s="552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6"/>
      <c r="R343" s="546"/>
      <c r="S343" s="546"/>
      <c r="T343" s="547"/>
      <c r="U343" s="34"/>
      <c r="V343" s="34"/>
      <c r="W343" s="35" t="s">
        <v>68</v>
      </c>
      <c r="X343" s="541">
        <v>2500</v>
      </c>
      <c r="Y343" s="542">
        <f t="shared" si="38"/>
        <v>2505</v>
      </c>
      <c r="Z343" s="36">
        <f>IFERROR(IF(Y343=0,"",ROUNDUP(Y343/H343,0)*0.02175),"")</f>
        <v>3.6322499999999995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2580</v>
      </c>
      <c r="BN343" s="64">
        <f t="shared" si="40"/>
        <v>2585.1600000000003</v>
      </c>
      <c r="BO343" s="64">
        <f t="shared" si="41"/>
        <v>3.4722222222222219</v>
      </c>
      <c r="BP343" s="64">
        <f t="shared" si="42"/>
        <v>3.4791666666666665</v>
      </c>
    </row>
    <row r="344" spans="1:68" ht="27" hidden="1" customHeight="1" x14ac:dyDescent="0.25">
      <c r="A344" s="54" t="s">
        <v>546</v>
      </c>
      <c r="B344" s="54" t="s">
        <v>547</v>
      </c>
      <c r="C344" s="31">
        <v>4301011832</v>
      </c>
      <c r="D344" s="551">
        <v>4607091383997</v>
      </c>
      <c r="E344" s="552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6"/>
      <c r="R344" s="546"/>
      <c r="S344" s="546"/>
      <c r="T344" s="547"/>
      <c r="U344" s="34"/>
      <c r="V344" s="34"/>
      <c r="W344" s="35" t="s">
        <v>68</v>
      </c>
      <c r="X344" s="541">
        <v>0</v>
      </c>
      <c r="Y344" s="542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51">
        <v>4680115884830</v>
      </c>
      <c r="E345" s="552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6"/>
      <c r="R345" s="546"/>
      <c r="S345" s="546"/>
      <c r="T345" s="547"/>
      <c r="U345" s="34"/>
      <c r="V345" s="34"/>
      <c r="W345" s="35" t="s">
        <v>68</v>
      </c>
      <c r="X345" s="541">
        <v>2000</v>
      </c>
      <c r="Y345" s="542">
        <f t="shared" si="38"/>
        <v>2010</v>
      </c>
      <c r="Z345" s="36">
        <f>IFERROR(IF(Y345=0,"",ROUNDUP(Y345/H345,0)*0.02175),"")</f>
        <v>2.9144999999999999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2064</v>
      </c>
      <c r="BN345" s="64">
        <f t="shared" si="40"/>
        <v>2074.3200000000002</v>
      </c>
      <c r="BO345" s="64">
        <f t="shared" si="41"/>
        <v>2.7777777777777777</v>
      </c>
      <c r="BP345" s="64">
        <f t="shared" si="42"/>
        <v>2.7916666666666665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4301011433</v>
      </c>
      <c r="D346" s="551">
        <v>4680115882638</v>
      </c>
      <c r="E346" s="552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6"/>
      <c r="R346" s="546"/>
      <c r="S346" s="546"/>
      <c r="T346" s="547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4301011952</v>
      </c>
      <c r="D347" s="551">
        <v>4680115884922</v>
      </c>
      <c r="E347" s="552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6"/>
      <c r="R347" s="546"/>
      <c r="S347" s="546"/>
      <c r="T347" s="547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557</v>
      </c>
      <c r="B348" s="54" t="s">
        <v>558</v>
      </c>
      <c r="C348" s="31">
        <v>4301011868</v>
      </c>
      <c r="D348" s="551">
        <v>4680115884861</v>
      </c>
      <c r="E348" s="552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6"/>
      <c r="R348" s="546"/>
      <c r="S348" s="546"/>
      <c r="T348" s="547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1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62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3">
        <f>IFERROR(X342/H342,"0")+IFERROR(X343/H343,"0")+IFERROR(X344/H344,"0")+IFERROR(X345/H345,"0")+IFERROR(X346/H346,"0")+IFERROR(X347/H347,"0")+IFERROR(X348/H348,"0")</f>
        <v>533.33333333333337</v>
      </c>
      <c r="Y349" s="543">
        <f>IFERROR(Y342/H342,"0")+IFERROR(Y343/H343,"0")+IFERROR(Y344/H344,"0")+IFERROR(Y345/H345,"0")+IFERROR(Y346/H346,"0")+IFERROR(Y347/H347,"0")+IFERROR(Y348/H348,"0")</f>
        <v>535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11.636249999999999</v>
      </c>
      <c r="AA349" s="544"/>
      <c r="AB349" s="544"/>
      <c r="AC349" s="544"/>
    </row>
    <row r="350" spans="1:68" x14ac:dyDescent="0.2">
      <c r="A350" s="556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2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3">
        <f>IFERROR(SUM(X342:X348),"0")</f>
        <v>8000</v>
      </c>
      <c r="Y350" s="543">
        <f>IFERROR(SUM(Y342:Y348),"0")</f>
        <v>8025</v>
      </c>
      <c r="Z350" s="37"/>
      <c r="AA350" s="544"/>
      <c r="AB350" s="544"/>
      <c r="AC350" s="544"/>
    </row>
    <row r="351" spans="1:68" ht="14.25" hidden="1" customHeight="1" x14ac:dyDescent="0.25">
      <c r="A351" s="555" t="s">
        <v>135</v>
      </c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51">
        <v>4607091383980</v>
      </c>
      <c r="E352" s="552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6"/>
      <c r="R352" s="546"/>
      <c r="S352" s="546"/>
      <c r="T352" s="547"/>
      <c r="U352" s="34"/>
      <c r="V352" s="34"/>
      <c r="W352" s="35" t="s">
        <v>68</v>
      </c>
      <c r="X352" s="541">
        <v>3000</v>
      </c>
      <c r="Y352" s="542">
        <f>IFERROR(IF(X352="",0,CEILING((X352/$H352),1)*$H352),"")</f>
        <v>3000</v>
      </c>
      <c r="Z352" s="36">
        <f>IFERROR(IF(Y352=0,"",ROUNDUP(Y352/H352,0)*0.02175),"")</f>
        <v>4.3499999999999996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3096</v>
      </c>
      <c r="BN352" s="64">
        <f>IFERROR(Y352*I352/H352,"0")</f>
        <v>3096</v>
      </c>
      <c r="BO352" s="64">
        <f>IFERROR(1/J352*(X352/H352),"0")</f>
        <v>4.1666666666666661</v>
      </c>
      <c r="BP352" s="64">
        <f>IFERROR(1/J352*(Y352/H352),"0")</f>
        <v>4.1666666666666661</v>
      </c>
    </row>
    <row r="353" spans="1:68" ht="16.5" hidden="1" customHeight="1" x14ac:dyDescent="0.25">
      <c r="A353" s="54" t="s">
        <v>562</v>
      </c>
      <c r="B353" s="54" t="s">
        <v>563</v>
      </c>
      <c r="C353" s="31">
        <v>4301020179</v>
      </c>
      <c r="D353" s="551">
        <v>4607091384178</v>
      </c>
      <c r="E353" s="552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6"/>
      <c r="R353" s="546"/>
      <c r="S353" s="546"/>
      <c r="T353" s="547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1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62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3">
        <f>IFERROR(X352/H352,"0")+IFERROR(X353/H353,"0")</f>
        <v>200</v>
      </c>
      <c r="Y354" s="543">
        <f>IFERROR(Y352/H352,"0")+IFERROR(Y353/H353,"0")</f>
        <v>200</v>
      </c>
      <c r="Z354" s="543">
        <f>IFERROR(IF(Z352="",0,Z352),"0")+IFERROR(IF(Z353="",0,Z353),"0")</f>
        <v>4.3499999999999996</v>
      </c>
      <c r="AA354" s="544"/>
      <c r="AB354" s="544"/>
      <c r="AC354" s="544"/>
    </row>
    <row r="355" spans="1:68" x14ac:dyDescent="0.2">
      <c r="A355" s="556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2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3">
        <f>IFERROR(SUM(X352:X353),"0")</f>
        <v>3000</v>
      </c>
      <c r="Y355" s="543">
        <f>IFERROR(SUM(Y352:Y353),"0")</f>
        <v>3000</v>
      </c>
      <c r="Z355" s="37"/>
      <c r="AA355" s="544"/>
      <c r="AB355" s="544"/>
      <c r="AC355" s="544"/>
    </row>
    <row r="356" spans="1:68" ht="14.25" hidden="1" customHeight="1" x14ac:dyDescent="0.25">
      <c r="A356" s="555" t="s">
        <v>72</v>
      </c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537"/>
      <c r="AB356" s="537"/>
      <c r="AC356" s="537"/>
    </row>
    <row r="357" spans="1:68" ht="27" hidden="1" customHeight="1" x14ac:dyDescent="0.25">
      <c r="A357" s="54" t="s">
        <v>564</v>
      </c>
      <c r="B357" s="54" t="s">
        <v>565</v>
      </c>
      <c r="C357" s="31">
        <v>4301051903</v>
      </c>
      <c r="D357" s="551">
        <v>4607091383928</v>
      </c>
      <c r="E357" s="552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6"/>
      <c r="R357" s="546"/>
      <c r="S357" s="546"/>
      <c r="T357" s="547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51">
        <v>4607091384260</v>
      </c>
      <c r="E358" s="552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6"/>
      <c r="R358" s="546"/>
      <c r="S358" s="546"/>
      <c r="T358" s="547"/>
      <c r="U358" s="34"/>
      <c r="V358" s="34"/>
      <c r="W358" s="35" t="s">
        <v>68</v>
      </c>
      <c r="X358" s="541">
        <v>160</v>
      </c>
      <c r="Y358" s="542">
        <f>IFERROR(IF(X358="",0,CEILING((X358/$H358),1)*$H358),"")</f>
        <v>162</v>
      </c>
      <c r="Z358" s="36">
        <f>IFERROR(IF(Y358=0,"",ROUNDUP(Y358/H358,0)*0.01898),"")</f>
        <v>0.34164</v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169.22666666666666</v>
      </c>
      <c r="BN358" s="64">
        <f>IFERROR(Y358*I358/H358,"0")</f>
        <v>171.34199999999998</v>
      </c>
      <c r="BO358" s="64">
        <f>IFERROR(1/J358*(X358/H358),"0")</f>
        <v>0.27777777777777779</v>
      </c>
      <c r="BP358" s="64">
        <f>IFERROR(1/J358*(Y358/H358),"0")</f>
        <v>0.28125</v>
      </c>
    </row>
    <row r="359" spans="1:68" x14ac:dyDescent="0.2">
      <c r="A359" s="561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62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3">
        <f>IFERROR(X357/H357,"0")+IFERROR(X358/H358,"0")</f>
        <v>17.777777777777779</v>
      </c>
      <c r="Y359" s="543">
        <f>IFERROR(Y357/H357,"0")+IFERROR(Y358/H358,"0")</f>
        <v>18</v>
      </c>
      <c r="Z359" s="543">
        <f>IFERROR(IF(Z357="",0,Z357),"0")+IFERROR(IF(Z358="",0,Z358),"0")</f>
        <v>0.34164</v>
      </c>
      <c r="AA359" s="544"/>
      <c r="AB359" s="544"/>
      <c r="AC359" s="544"/>
    </row>
    <row r="360" spans="1:68" x14ac:dyDescent="0.2">
      <c r="A360" s="556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2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3">
        <f>IFERROR(SUM(X357:X358),"0")</f>
        <v>160</v>
      </c>
      <c r="Y360" s="543">
        <f>IFERROR(SUM(Y357:Y358),"0")</f>
        <v>162</v>
      </c>
      <c r="Z360" s="37"/>
      <c r="AA360" s="544"/>
      <c r="AB360" s="544"/>
      <c r="AC360" s="544"/>
    </row>
    <row r="361" spans="1:68" ht="14.25" hidden="1" customHeight="1" x14ac:dyDescent="0.25">
      <c r="A361" s="555" t="s">
        <v>165</v>
      </c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51">
        <v>4607091384673</v>
      </c>
      <c r="E362" s="552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18" t="s">
        <v>572</v>
      </c>
      <c r="Q362" s="546"/>
      <c r="R362" s="546"/>
      <c r="S362" s="546"/>
      <c r="T362" s="547"/>
      <c r="U362" s="34"/>
      <c r="V362" s="34"/>
      <c r="W362" s="35" t="s">
        <v>68</v>
      </c>
      <c r="X362" s="541">
        <v>300</v>
      </c>
      <c r="Y362" s="542">
        <f>IFERROR(IF(X362="",0,CEILING((X362/$H362),1)*$H362),"")</f>
        <v>306</v>
      </c>
      <c r="Z362" s="36">
        <f>IFERROR(IF(Y362=0,"",ROUNDUP(Y362/H362,0)*0.01898),"")</f>
        <v>0.64532</v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317.29999999999995</v>
      </c>
      <c r="BN362" s="64">
        <f>IFERROR(Y362*I362/H362,"0")</f>
        <v>323.64599999999996</v>
      </c>
      <c r="BO362" s="64">
        <f>IFERROR(1/J362*(X362/H362),"0")</f>
        <v>0.52083333333333337</v>
      </c>
      <c r="BP362" s="64">
        <f>IFERROR(1/J362*(Y362/H362),"0")</f>
        <v>0.53125</v>
      </c>
    </row>
    <row r="363" spans="1:68" x14ac:dyDescent="0.2">
      <c r="A363" s="561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62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3">
        <f>IFERROR(X362/H362,"0")</f>
        <v>33.333333333333336</v>
      </c>
      <c r="Y363" s="543">
        <f>IFERROR(Y362/H362,"0")</f>
        <v>34</v>
      </c>
      <c r="Z363" s="543">
        <f>IFERROR(IF(Z362="",0,Z362),"0")</f>
        <v>0.64532</v>
      </c>
      <c r="AA363" s="544"/>
      <c r="AB363" s="544"/>
      <c r="AC363" s="544"/>
    </row>
    <row r="364" spans="1:68" x14ac:dyDescent="0.2">
      <c r="A364" s="556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2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3">
        <f>IFERROR(SUM(X362:X362),"0")</f>
        <v>300</v>
      </c>
      <c r="Y364" s="543">
        <f>IFERROR(SUM(Y362:Y362),"0")</f>
        <v>306</v>
      </c>
      <c r="Z364" s="37"/>
      <c r="AA364" s="544"/>
      <c r="AB364" s="544"/>
      <c r="AC364" s="544"/>
    </row>
    <row r="365" spans="1:68" ht="16.5" hidden="1" customHeight="1" x14ac:dyDescent="0.25">
      <c r="A365" s="591" t="s">
        <v>574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6"/>
      <c r="AB365" s="536"/>
      <c r="AC365" s="536"/>
    </row>
    <row r="366" spans="1:68" ht="14.25" hidden="1" customHeight="1" x14ac:dyDescent="0.25">
      <c r="A366" s="555" t="s">
        <v>103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37"/>
      <c r="AB366" s="537"/>
      <c r="AC366" s="537"/>
    </row>
    <row r="367" spans="1:68" ht="37.5" hidden="1" customHeight="1" x14ac:dyDescent="0.25">
      <c r="A367" s="54" t="s">
        <v>575</v>
      </c>
      <c r="B367" s="54" t="s">
        <v>576</v>
      </c>
      <c r="C367" s="31">
        <v>4301011873</v>
      </c>
      <c r="D367" s="551">
        <v>4680115881907</v>
      </c>
      <c r="E367" s="552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6"/>
      <c r="R367" s="546"/>
      <c r="S367" s="546"/>
      <c r="T367" s="547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578</v>
      </c>
      <c r="B368" s="54" t="s">
        <v>579</v>
      </c>
      <c r="C368" s="31">
        <v>4301011875</v>
      </c>
      <c r="D368" s="551">
        <v>4680115884885</v>
      </c>
      <c r="E368" s="552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6"/>
      <c r="R368" s="546"/>
      <c r="S368" s="546"/>
      <c r="T368" s="547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4301011871</v>
      </c>
      <c r="D369" s="551">
        <v>4680115884908</v>
      </c>
      <c r="E369" s="552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6"/>
      <c r="R369" s="546"/>
      <c r="S369" s="546"/>
      <c r="T369" s="547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1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62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3">
        <f>IFERROR(X367/H367,"0")+IFERROR(X368/H368,"0")+IFERROR(X369/H369,"0")</f>
        <v>0</v>
      </c>
      <c r="Y370" s="543">
        <f>IFERROR(Y367/H367,"0")+IFERROR(Y368/H368,"0")+IFERROR(Y369/H369,"0")</f>
        <v>0</v>
      </c>
      <c r="Z370" s="543">
        <f>IFERROR(IF(Z367="",0,Z367),"0")+IFERROR(IF(Z368="",0,Z368),"0")+IFERROR(IF(Z369="",0,Z369),"0")</f>
        <v>0</v>
      </c>
      <c r="AA370" s="544"/>
      <c r="AB370" s="544"/>
      <c r="AC370" s="544"/>
    </row>
    <row r="371" spans="1:68" hidden="1" x14ac:dyDescent="0.2">
      <c r="A371" s="556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2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3">
        <f>IFERROR(SUM(X367:X369),"0")</f>
        <v>0</v>
      </c>
      <c r="Y371" s="543">
        <f>IFERROR(SUM(Y367:Y369),"0")</f>
        <v>0</v>
      </c>
      <c r="Z371" s="37"/>
      <c r="AA371" s="544"/>
      <c r="AB371" s="544"/>
      <c r="AC371" s="544"/>
    </row>
    <row r="372" spans="1:68" ht="14.25" hidden="1" customHeight="1" x14ac:dyDescent="0.25">
      <c r="A372" s="555" t="s">
        <v>63</v>
      </c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537"/>
      <c r="AB372" s="537"/>
      <c r="AC372" s="537"/>
    </row>
    <row r="373" spans="1:68" ht="27" hidden="1" customHeight="1" x14ac:dyDescent="0.25">
      <c r="A373" s="54" t="s">
        <v>583</v>
      </c>
      <c r="B373" s="54" t="s">
        <v>584</v>
      </c>
      <c r="C373" s="31">
        <v>4301031303</v>
      </c>
      <c r="D373" s="551">
        <v>4607091384802</v>
      </c>
      <c r="E373" s="552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6"/>
      <c r="R373" s="546"/>
      <c r="S373" s="546"/>
      <c r="T373" s="547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1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62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hidden="1" x14ac:dyDescent="0.2">
      <c r="A375" s="556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2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hidden="1" customHeight="1" x14ac:dyDescent="0.25">
      <c r="A376" s="555" t="s">
        <v>72</v>
      </c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51">
        <v>4607091384246</v>
      </c>
      <c r="E377" s="552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6"/>
      <c r="R377" s="546"/>
      <c r="S377" s="546"/>
      <c r="T377" s="547"/>
      <c r="U377" s="34"/>
      <c r="V377" s="34"/>
      <c r="W377" s="35" t="s">
        <v>68</v>
      </c>
      <c r="X377" s="541">
        <v>150</v>
      </c>
      <c r="Y377" s="542">
        <f>IFERROR(IF(X377="",0,CEILING((X377/$H377),1)*$H377),"")</f>
        <v>153</v>
      </c>
      <c r="Z377" s="36">
        <f>IFERROR(IF(Y377=0,"",ROUNDUP(Y377/H377,0)*0.01898),"")</f>
        <v>0.32266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158.64999999999998</v>
      </c>
      <c r="BN377" s="64">
        <f>IFERROR(Y377*I377/H377,"0")</f>
        <v>161.82299999999998</v>
      </c>
      <c r="BO377" s="64">
        <f>IFERROR(1/J377*(X377/H377),"0")</f>
        <v>0.26041666666666669</v>
      </c>
      <c r="BP377" s="64">
        <f>IFERROR(1/J377*(Y377/H377),"0")</f>
        <v>0.265625</v>
      </c>
    </row>
    <row r="378" spans="1:68" ht="27" hidden="1" customHeight="1" x14ac:dyDescent="0.25">
      <c r="A378" s="54" t="s">
        <v>589</v>
      </c>
      <c r="B378" s="54" t="s">
        <v>590</v>
      </c>
      <c r="C378" s="31">
        <v>4301051660</v>
      </c>
      <c r="D378" s="551">
        <v>4607091384253</v>
      </c>
      <c r="E378" s="552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6"/>
      <c r="R378" s="546"/>
      <c r="S378" s="546"/>
      <c r="T378" s="547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1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62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3">
        <f>IFERROR(X377/H377,"0")+IFERROR(X378/H378,"0")</f>
        <v>16.666666666666668</v>
      </c>
      <c r="Y379" s="543">
        <f>IFERROR(Y377/H377,"0")+IFERROR(Y378/H378,"0")</f>
        <v>17</v>
      </c>
      <c r="Z379" s="543">
        <f>IFERROR(IF(Z377="",0,Z377),"0")+IFERROR(IF(Z378="",0,Z378),"0")</f>
        <v>0.32266</v>
      </c>
      <c r="AA379" s="544"/>
      <c r="AB379" s="544"/>
      <c r="AC379" s="544"/>
    </row>
    <row r="380" spans="1:68" x14ac:dyDescent="0.2">
      <c r="A380" s="556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2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3">
        <f>IFERROR(SUM(X377:X378),"0")</f>
        <v>150</v>
      </c>
      <c r="Y380" s="543">
        <f>IFERROR(SUM(Y377:Y378),"0")</f>
        <v>153</v>
      </c>
      <c r="Z380" s="37"/>
      <c r="AA380" s="544"/>
      <c r="AB380" s="544"/>
      <c r="AC380" s="544"/>
    </row>
    <row r="381" spans="1:68" ht="14.25" hidden="1" customHeight="1" x14ac:dyDescent="0.25">
      <c r="A381" s="555" t="s">
        <v>165</v>
      </c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537"/>
      <c r="AB381" s="537"/>
      <c r="AC381" s="537"/>
    </row>
    <row r="382" spans="1:68" ht="27" hidden="1" customHeight="1" x14ac:dyDescent="0.25">
      <c r="A382" s="54" t="s">
        <v>591</v>
      </c>
      <c r="B382" s="54" t="s">
        <v>592</v>
      </c>
      <c r="C382" s="31">
        <v>4301060441</v>
      </c>
      <c r="D382" s="551">
        <v>4607091389357</v>
      </c>
      <c r="E382" s="552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6"/>
      <c r="R382" s="546"/>
      <c r="S382" s="546"/>
      <c r="T382" s="547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1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62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hidden="1" x14ac:dyDescent="0.2">
      <c r="A384" s="556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2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hidden="1" customHeight="1" x14ac:dyDescent="0.2">
      <c r="A385" s="597" t="s">
        <v>594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591" t="s">
        <v>595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6"/>
      <c r="AB386" s="536"/>
      <c r="AC386" s="536"/>
    </row>
    <row r="387" spans="1:68" ht="14.25" hidden="1" customHeight="1" x14ac:dyDescent="0.25">
      <c r="A387" s="555" t="s">
        <v>63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51">
        <v>4680115886100</v>
      </c>
      <c r="E388" s="552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9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6"/>
      <c r="R388" s="546"/>
      <c r="S388" s="546"/>
      <c r="T388" s="547"/>
      <c r="U388" s="34"/>
      <c r="V388" s="34"/>
      <c r="W388" s="35" t="s">
        <v>68</v>
      </c>
      <c r="X388" s="541">
        <v>30</v>
      </c>
      <c r="Y388" s="542">
        <f t="shared" ref="Y388:Y396" si="43">IFERROR(IF(X388="",0,CEILING((X388/$H388),1)*$H388),"")</f>
        <v>32.400000000000006</v>
      </c>
      <c r="Z388" s="36">
        <f>IFERROR(IF(Y388=0,"",ROUNDUP(Y388/H388,0)*0.00902),"")</f>
        <v>5.4120000000000001E-2</v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31.166666666666668</v>
      </c>
      <c r="BN388" s="64">
        <f t="shared" ref="BN388:BN396" si="45">IFERROR(Y388*I388/H388,"0")</f>
        <v>33.660000000000004</v>
      </c>
      <c r="BO388" s="64">
        <f t="shared" ref="BO388:BO396" si="46">IFERROR(1/J388*(X388/H388),"0")</f>
        <v>4.208754208754209E-2</v>
      </c>
      <c r="BP388" s="64">
        <f t="shared" ref="BP388:BP396" si="47">IFERROR(1/J388*(Y388/H388),"0")</f>
        <v>4.5454545454545463E-2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4301031382</v>
      </c>
      <c r="D389" s="551">
        <v>4680115886117</v>
      </c>
      <c r="E389" s="552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6"/>
      <c r="R389" s="546"/>
      <c r="S389" s="546"/>
      <c r="T389" s="547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599</v>
      </c>
      <c r="B390" s="54" t="s">
        <v>602</v>
      </c>
      <c r="C390" s="31">
        <v>4301031406</v>
      </c>
      <c r="D390" s="551">
        <v>4680115886117</v>
      </c>
      <c r="E390" s="552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6"/>
      <c r="R390" s="546"/>
      <c r="S390" s="546"/>
      <c r="T390" s="547"/>
      <c r="U390" s="34"/>
      <c r="V390" s="34"/>
      <c r="W390" s="35" t="s">
        <v>68</v>
      </c>
      <c r="X390" s="541">
        <v>20</v>
      </c>
      <c r="Y390" s="542">
        <f t="shared" si="43"/>
        <v>21.6</v>
      </c>
      <c r="Z390" s="36">
        <f>IFERROR(IF(Y390=0,"",ROUNDUP(Y390/H390,0)*0.00902),"")</f>
        <v>3.6080000000000001E-2</v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20.777777777777779</v>
      </c>
      <c r="BN390" s="64">
        <f t="shared" si="45"/>
        <v>22.44</v>
      </c>
      <c r="BO390" s="64">
        <f t="shared" si="46"/>
        <v>2.8058361391694722E-2</v>
      </c>
      <c r="BP390" s="64">
        <f t="shared" si="47"/>
        <v>3.0303030303030304E-2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51">
        <v>4680115886124</v>
      </c>
      <c r="E391" s="552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6"/>
      <c r="R391" s="546"/>
      <c r="S391" s="546"/>
      <c r="T391" s="547"/>
      <c r="U391" s="34"/>
      <c r="V391" s="34"/>
      <c r="W391" s="35" t="s">
        <v>68</v>
      </c>
      <c r="X391" s="541">
        <v>100</v>
      </c>
      <c r="Y391" s="542">
        <f t="shared" si="43"/>
        <v>102.60000000000001</v>
      </c>
      <c r="Z391" s="36">
        <f>IFERROR(IF(Y391=0,"",ROUNDUP(Y391/H391,0)*0.00902),"")</f>
        <v>0.17138</v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103.88888888888889</v>
      </c>
      <c r="BN391" s="64">
        <f t="shared" si="45"/>
        <v>106.59000000000002</v>
      </c>
      <c r="BO391" s="64">
        <f t="shared" si="46"/>
        <v>0.14029180695847362</v>
      </c>
      <c r="BP391" s="64">
        <f t="shared" si="47"/>
        <v>0.14393939393939395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4301031366</v>
      </c>
      <c r="D392" s="551">
        <v>4680115883147</v>
      </c>
      <c r="E392" s="552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6"/>
      <c r="R392" s="546"/>
      <c r="S392" s="546"/>
      <c r="T392" s="547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51">
        <v>4607091389524</v>
      </c>
      <c r="E393" s="552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6"/>
      <c r="R393" s="546"/>
      <c r="S393" s="546"/>
      <c r="T393" s="547"/>
      <c r="U393" s="34"/>
      <c r="V393" s="34"/>
      <c r="W393" s="35" t="s">
        <v>68</v>
      </c>
      <c r="X393" s="541">
        <v>16.8</v>
      </c>
      <c r="Y393" s="542">
        <f t="shared" si="43"/>
        <v>16.8</v>
      </c>
      <c r="Z393" s="36">
        <f>IFERROR(IF(Y393=0,"",ROUNDUP(Y393/H393,0)*0.00502),"")</f>
        <v>4.0160000000000001E-2</v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17.84</v>
      </c>
      <c r="BN393" s="64">
        <f t="shared" si="45"/>
        <v>17.84</v>
      </c>
      <c r="BO393" s="64">
        <f t="shared" si="46"/>
        <v>3.4188034188034191E-2</v>
      </c>
      <c r="BP393" s="64">
        <f t="shared" si="47"/>
        <v>3.4188034188034191E-2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4301031364</v>
      </c>
      <c r="D394" s="551">
        <v>4680115883161</v>
      </c>
      <c r="E394" s="552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6"/>
      <c r="R394" s="546"/>
      <c r="S394" s="546"/>
      <c r="T394" s="547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4301031358</v>
      </c>
      <c r="D395" s="551">
        <v>4607091389531</v>
      </c>
      <c r="E395" s="552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6"/>
      <c r="R395" s="546"/>
      <c r="S395" s="546"/>
      <c r="T395" s="547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51">
        <v>4607091384345</v>
      </c>
      <c r="E396" s="552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6"/>
      <c r="R396" s="546"/>
      <c r="S396" s="546"/>
      <c r="T396" s="547"/>
      <c r="U396" s="34"/>
      <c r="V396" s="34"/>
      <c r="W396" s="35" t="s">
        <v>68</v>
      </c>
      <c r="X396" s="541">
        <v>8.3999999999999986</v>
      </c>
      <c r="Y396" s="542">
        <f t="shared" si="43"/>
        <v>8.4</v>
      </c>
      <c r="Z396" s="36">
        <f>IFERROR(IF(Y396=0,"",ROUNDUP(Y396/H396,0)*0.00502),"")</f>
        <v>2.0080000000000001E-2</v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8.9199999999999982</v>
      </c>
      <c r="BN396" s="64">
        <f t="shared" si="45"/>
        <v>8.92</v>
      </c>
      <c r="BO396" s="64">
        <f t="shared" si="46"/>
        <v>1.7094017094017092E-2</v>
      </c>
      <c r="BP396" s="64">
        <f t="shared" si="47"/>
        <v>1.7094017094017096E-2</v>
      </c>
    </row>
    <row r="397" spans="1:68" x14ac:dyDescent="0.2">
      <c r="A397" s="561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62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39.777777777777779</v>
      </c>
      <c r="Y397" s="543">
        <f>IFERROR(Y388/H388,"0")+IFERROR(Y389/H389,"0")+IFERROR(Y390/H390,"0")+IFERROR(Y391/H391,"0")+IFERROR(Y392/H392,"0")+IFERROR(Y393/H393,"0")+IFERROR(Y394/H394,"0")+IFERROR(Y395/H395,"0")+IFERROR(Y396/H396,"0")</f>
        <v>41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0.32181999999999999</v>
      </c>
      <c r="AA397" s="544"/>
      <c r="AB397" s="544"/>
      <c r="AC397" s="544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62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3">
        <f>IFERROR(SUM(X388:X396),"0")</f>
        <v>175.20000000000002</v>
      </c>
      <c r="Y398" s="543">
        <f>IFERROR(SUM(Y388:Y396),"0")</f>
        <v>181.80000000000004</v>
      </c>
      <c r="Z398" s="37"/>
      <c r="AA398" s="544"/>
      <c r="AB398" s="544"/>
      <c r="AC398" s="544"/>
    </row>
    <row r="399" spans="1:68" ht="14.25" hidden="1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7"/>
      <c r="AB399" s="537"/>
      <c r="AC399" s="537"/>
    </row>
    <row r="400" spans="1:68" ht="27" hidden="1" customHeight="1" x14ac:dyDescent="0.25">
      <c r="A400" s="54" t="s">
        <v>619</v>
      </c>
      <c r="B400" s="54" t="s">
        <v>620</v>
      </c>
      <c r="C400" s="31">
        <v>4301051284</v>
      </c>
      <c r="D400" s="551">
        <v>4607091384352</v>
      </c>
      <c r="E400" s="552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6"/>
      <c r="R400" s="546"/>
      <c r="S400" s="546"/>
      <c r="T400" s="547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622</v>
      </c>
      <c r="B401" s="54" t="s">
        <v>623</v>
      </c>
      <c r="C401" s="31">
        <v>4301051431</v>
      </c>
      <c r="D401" s="551">
        <v>4607091389654</v>
      </c>
      <c r="E401" s="552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6"/>
      <c r="R401" s="546"/>
      <c r="S401" s="546"/>
      <c r="T401" s="547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1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62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hidden="1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62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hidden="1" customHeight="1" x14ac:dyDescent="0.25">
      <c r="A404" s="591" t="s">
        <v>625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6"/>
      <c r="AB404" s="536"/>
      <c r="AC404" s="536"/>
    </row>
    <row r="405" spans="1:68" ht="14.25" hidden="1" customHeight="1" x14ac:dyDescent="0.25">
      <c r="A405" s="555" t="s">
        <v>135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7"/>
      <c r="AB405" s="537"/>
      <c r="AC405" s="537"/>
    </row>
    <row r="406" spans="1:68" ht="27" hidden="1" customHeight="1" x14ac:dyDescent="0.25">
      <c r="A406" s="54" t="s">
        <v>626</v>
      </c>
      <c r="B406" s="54" t="s">
        <v>627</v>
      </c>
      <c r="C406" s="31">
        <v>4301020319</v>
      </c>
      <c r="D406" s="551">
        <v>4680115885240</v>
      </c>
      <c r="E406" s="552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6"/>
      <c r="R406" s="546"/>
      <c r="S406" s="546"/>
      <c r="T406" s="547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1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62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hidden="1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62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hidden="1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51">
        <v>4680115886094</v>
      </c>
      <c r="E410" s="552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6"/>
      <c r="R410" s="546"/>
      <c r="S410" s="546"/>
      <c r="T410" s="547"/>
      <c r="U410" s="34"/>
      <c r="V410" s="34"/>
      <c r="W410" s="35" t="s">
        <v>68</v>
      </c>
      <c r="X410" s="541">
        <v>150</v>
      </c>
      <c r="Y410" s="542">
        <f>IFERROR(IF(X410="",0,CEILING((X410/$H410),1)*$H410),"")</f>
        <v>151.20000000000002</v>
      </c>
      <c r="Z410" s="36">
        <f>IFERROR(IF(Y410=0,"",ROUNDUP(Y410/H410,0)*0.00902),"")</f>
        <v>0.25256000000000001</v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155.83333333333331</v>
      </c>
      <c r="BN410" s="64">
        <f>IFERROR(Y410*I410/H410,"0")</f>
        <v>157.08000000000001</v>
      </c>
      <c r="BO410" s="64">
        <f>IFERROR(1/J410*(X410/H410),"0")</f>
        <v>0.21043771043771042</v>
      </c>
      <c r="BP410" s="64">
        <f>IFERROR(1/J410*(Y410/H410),"0")</f>
        <v>0.21212121212121213</v>
      </c>
    </row>
    <row r="411" spans="1:68" ht="27" hidden="1" customHeight="1" x14ac:dyDescent="0.25">
      <c r="A411" s="54" t="s">
        <v>632</v>
      </c>
      <c r="B411" s="54" t="s">
        <v>633</v>
      </c>
      <c r="C411" s="31">
        <v>4301031363</v>
      </c>
      <c r="D411" s="551">
        <v>4607091389425</v>
      </c>
      <c r="E411" s="552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6"/>
      <c r="R411" s="546"/>
      <c r="S411" s="546"/>
      <c r="T411" s="547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4301031373</v>
      </c>
      <c r="D412" s="551">
        <v>4680115880771</v>
      </c>
      <c r="E412" s="552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6"/>
      <c r="R412" s="546"/>
      <c r="S412" s="546"/>
      <c r="T412" s="547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4301031359</v>
      </c>
      <c r="D413" s="551">
        <v>4607091389500</v>
      </c>
      <c r="E413" s="552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6"/>
      <c r="R413" s="546"/>
      <c r="S413" s="546"/>
      <c r="T413" s="547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61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62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3">
        <f>IFERROR(X410/H410,"0")+IFERROR(X411/H411,"0")+IFERROR(X412/H412,"0")+IFERROR(X413/H413,"0")</f>
        <v>27.777777777777775</v>
      </c>
      <c r="Y414" s="543">
        <f>IFERROR(Y410/H410,"0")+IFERROR(Y411/H411,"0")+IFERROR(Y412/H412,"0")+IFERROR(Y413/H413,"0")</f>
        <v>28</v>
      </c>
      <c r="Z414" s="543">
        <f>IFERROR(IF(Z410="",0,Z410),"0")+IFERROR(IF(Z411="",0,Z411),"0")+IFERROR(IF(Z412="",0,Z412),"0")+IFERROR(IF(Z413="",0,Z413),"0")</f>
        <v>0.25256000000000001</v>
      </c>
      <c r="AA414" s="544"/>
      <c r="AB414" s="544"/>
      <c r="AC414" s="544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62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3">
        <f>IFERROR(SUM(X410:X413),"0")</f>
        <v>150</v>
      </c>
      <c r="Y415" s="543">
        <f>IFERROR(SUM(Y410:Y413),"0")</f>
        <v>151.20000000000002</v>
      </c>
      <c r="Z415" s="37"/>
      <c r="AA415" s="544"/>
      <c r="AB415" s="544"/>
      <c r="AC415" s="544"/>
    </row>
    <row r="416" spans="1:68" ht="16.5" hidden="1" customHeight="1" x14ac:dyDescent="0.25">
      <c r="A416" s="591" t="s">
        <v>640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6"/>
      <c r="AB416" s="536"/>
      <c r="AC416" s="536"/>
    </row>
    <row r="417" spans="1:68" ht="14.25" hidden="1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7"/>
      <c r="AB417" s="537"/>
      <c r="AC417" s="537"/>
    </row>
    <row r="418" spans="1:68" ht="27" hidden="1" customHeight="1" x14ac:dyDescent="0.25">
      <c r="A418" s="54" t="s">
        <v>641</v>
      </c>
      <c r="B418" s="54" t="s">
        <v>642</v>
      </c>
      <c r="C418" s="31">
        <v>4301031347</v>
      </c>
      <c r="D418" s="551">
        <v>4680115885110</v>
      </c>
      <c r="E418" s="552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6"/>
      <c r="R418" s="546"/>
      <c r="S418" s="546"/>
      <c r="T418" s="547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1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62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hidden="1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62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hidden="1" customHeight="1" x14ac:dyDescent="0.25">
      <c r="A421" s="591" t="s">
        <v>644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6"/>
      <c r="AB421" s="536"/>
      <c r="AC421" s="536"/>
    </row>
    <row r="422" spans="1:68" ht="14.25" hidden="1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7"/>
      <c r="AB422" s="537"/>
      <c r="AC422" s="537"/>
    </row>
    <row r="423" spans="1:68" ht="27" hidden="1" customHeight="1" x14ac:dyDescent="0.25">
      <c r="A423" s="54" t="s">
        <v>645</v>
      </c>
      <c r="B423" s="54" t="s">
        <v>646</v>
      </c>
      <c r="C423" s="31">
        <v>4301031261</v>
      </c>
      <c r="D423" s="551">
        <v>4680115885103</v>
      </c>
      <c r="E423" s="552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6"/>
      <c r="R423" s="546"/>
      <c r="S423" s="546"/>
      <c r="T423" s="547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1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62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hidden="1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62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hidden="1" customHeight="1" x14ac:dyDescent="0.2">
      <c r="A426" s="597" t="s">
        <v>648</v>
      </c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598"/>
      <c r="P426" s="598"/>
      <c r="Q426" s="598"/>
      <c r="R426" s="598"/>
      <c r="S426" s="598"/>
      <c r="T426" s="598"/>
      <c r="U426" s="598"/>
      <c r="V426" s="598"/>
      <c r="W426" s="598"/>
      <c r="X426" s="598"/>
      <c r="Y426" s="598"/>
      <c r="Z426" s="598"/>
      <c r="AA426" s="48"/>
      <c r="AB426" s="48"/>
      <c r="AC426" s="48"/>
    </row>
    <row r="427" spans="1:68" ht="16.5" hidden="1" customHeight="1" x14ac:dyDescent="0.25">
      <c r="A427" s="591" t="s">
        <v>648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6"/>
      <c r="AB427" s="536"/>
      <c r="AC427" s="536"/>
    </row>
    <row r="428" spans="1:68" ht="14.25" hidden="1" customHeight="1" x14ac:dyDescent="0.25">
      <c r="A428" s="555" t="s">
        <v>103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7"/>
      <c r="AB428" s="537"/>
      <c r="AC428" s="537"/>
    </row>
    <row r="429" spans="1:68" ht="27" hidden="1" customHeight="1" x14ac:dyDescent="0.25">
      <c r="A429" s="54" t="s">
        <v>649</v>
      </c>
      <c r="B429" s="54" t="s">
        <v>650</v>
      </c>
      <c r="C429" s="31">
        <v>4301011795</v>
      </c>
      <c r="D429" s="551">
        <v>4607091389067</v>
      </c>
      <c r="E429" s="552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6"/>
      <c r="R429" s="546"/>
      <c r="S429" s="546"/>
      <c r="T429" s="547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hidden="1" customHeight="1" x14ac:dyDescent="0.25">
      <c r="A430" s="54" t="s">
        <v>652</v>
      </c>
      <c r="B430" s="54" t="s">
        <v>653</v>
      </c>
      <c r="C430" s="31">
        <v>4301011961</v>
      </c>
      <c r="D430" s="551">
        <v>4680115885271</v>
      </c>
      <c r="E430" s="552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7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6"/>
      <c r="R430" s="546"/>
      <c r="S430" s="546"/>
      <c r="T430" s="547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655</v>
      </c>
      <c r="B431" s="54" t="s">
        <v>656</v>
      </c>
      <c r="C431" s="31">
        <v>4301012145</v>
      </c>
      <c r="D431" s="551">
        <v>4607091383522</v>
      </c>
      <c r="E431" s="552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99" t="s">
        <v>657</v>
      </c>
      <c r="Q431" s="546"/>
      <c r="R431" s="546"/>
      <c r="S431" s="546"/>
      <c r="T431" s="547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51">
        <v>4680115885226</v>
      </c>
      <c r="E432" s="552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6"/>
      <c r="R432" s="546"/>
      <c r="S432" s="546"/>
      <c r="T432" s="547"/>
      <c r="U432" s="34"/>
      <c r="V432" s="34"/>
      <c r="W432" s="35" t="s">
        <v>68</v>
      </c>
      <c r="X432" s="541">
        <v>150</v>
      </c>
      <c r="Y432" s="542">
        <f t="shared" si="48"/>
        <v>153.12</v>
      </c>
      <c r="Z432" s="36">
        <f t="shared" si="49"/>
        <v>0.34683999999999998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160.22727272727272</v>
      </c>
      <c r="BN432" s="64">
        <f t="shared" si="51"/>
        <v>163.56</v>
      </c>
      <c r="BO432" s="64">
        <f t="shared" si="52"/>
        <v>0.27316433566433568</v>
      </c>
      <c r="BP432" s="64">
        <f t="shared" si="53"/>
        <v>0.27884615384615385</v>
      </c>
    </row>
    <row r="433" spans="1:68" ht="16.5" hidden="1" customHeight="1" x14ac:dyDescent="0.25">
      <c r="A433" s="54" t="s">
        <v>662</v>
      </c>
      <c r="B433" s="54" t="s">
        <v>663</v>
      </c>
      <c r="C433" s="31">
        <v>4301011774</v>
      </c>
      <c r="D433" s="551">
        <v>4680115884502</v>
      </c>
      <c r="E433" s="552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6"/>
      <c r="R433" s="546"/>
      <c r="S433" s="546"/>
      <c r="T433" s="547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51">
        <v>4607091389104</v>
      </c>
      <c r="E434" s="552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6"/>
      <c r="R434" s="546"/>
      <c r="S434" s="546"/>
      <c r="T434" s="547"/>
      <c r="U434" s="34"/>
      <c r="V434" s="34"/>
      <c r="W434" s="35" t="s">
        <v>68</v>
      </c>
      <c r="X434" s="541">
        <v>300</v>
      </c>
      <c r="Y434" s="542">
        <f t="shared" si="48"/>
        <v>300.96000000000004</v>
      </c>
      <c r="Z434" s="36">
        <f t="shared" si="49"/>
        <v>0.68171999999999999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320.45454545454544</v>
      </c>
      <c r="BN434" s="64">
        <f t="shared" si="51"/>
        <v>321.48</v>
      </c>
      <c r="BO434" s="64">
        <f t="shared" si="52"/>
        <v>0.54632867132867136</v>
      </c>
      <c r="BP434" s="64">
        <f t="shared" si="53"/>
        <v>0.54807692307692313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4301012125</v>
      </c>
      <c r="D435" s="551">
        <v>4680115886391</v>
      </c>
      <c r="E435" s="552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6"/>
      <c r="R435" s="546"/>
      <c r="S435" s="546"/>
      <c r="T435" s="547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4301012035</v>
      </c>
      <c r="D436" s="551">
        <v>4680115880603</v>
      </c>
      <c r="E436" s="552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6"/>
      <c r="R436" s="546"/>
      <c r="S436" s="546"/>
      <c r="T436" s="547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4301012036</v>
      </c>
      <c r="D437" s="551">
        <v>4680115882782</v>
      </c>
      <c r="E437" s="552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6"/>
      <c r="R437" s="546"/>
      <c r="S437" s="546"/>
      <c r="T437" s="547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4301012050</v>
      </c>
      <c r="D438" s="551">
        <v>4680115885479</v>
      </c>
      <c r="E438" s="552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6"/>
      <c r="R438" s="546"/>
      <c r="S438" s="546"/>
      <c r="T438" s="547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4301012034</v>
      </c>
      <c r="D439" s="551">
        <v>4607091389982</v>
      </c>
      <c r="E439" s="552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6"/>
      <c r="R439" s="546"/>
      <c r="S439" s="546"/>
      <c r="T439" s="547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61"/>
      <c r="B440" s="556"/>
      <c r="C440" s="556"/>
      <c r="D440" s="556"/>
      <c r="E440" s="556"/>
      <c r="F440" s="556"/>
      <c r="G440" s="556"/>
      <c r="H440" s="556"/>
      <c r="I440" s="556"/>
      <c r="J440" s="556"/>
      <c r="K440" s="556"/>
      <c r="L440" s="556"/>
      <c r="M440" s="556"/>
      <c r="N440" s="556"/>
      <c r="O440" s="562"/>
      <c r="P440" s="557" t="s">
        <v>70</v>
      </c>
      <c r="Q440" s="558"/>
      <c r="R440" s="558"/>
      <c r="S440" s="558"/>
      <c r="T440" s="558"/>
      <c r="U440" s="558"/>
      <c r="V440" s="559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85.22727272727272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86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1.0285599999999999</v>
      </c>
      <c r="AA440" s="544"/>
      <c r="AB440" s="544"/>
      <c r="AC440" s="544"/>
    </row>
    <row r="441" spans="1:68" x14ac:dyDescent="0.2">
      <c r="A441" s="556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62"/>
      <c r="P441" s="557" t="s">
        <v>70</v>
      </c>
      <c r="Q441" s="558"/>
      <c r="R441" s="558"/>
      <c r="S441" s="558"/>
      <c r="T441" s="558"/>
      <c r="U441" s="558"/>
      <c r="V441" s="559"/>
      <c r="W441" s="37" t="s">
        <v>68</v>
      </c>
      <c r="X441" s="543">
        <f>IFERROR(SUM(X429:X439),"0")</f>
        <v>450</v>
      </c>
      <c r="Y441" s="543">
        <f>IFERROR(SUM(Y429:Y439),"0")</f>
        <v>454.08000000000004</v>
      </c>
      <c r="Z441" s="37"/>
      <c r="AA441" s="544"/>
      <c r="AB441" s="544"/>
      <c r="AC441" s="544"/>
    </row>
    <row r="442" spans="1:68" ht="14.25" hidden="1" customHeight="1" x14ac:dyDescent="0.25">
      <c r="A442" s="555" t="s">
        <v>135</v>
      </c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6"/>
      <c r="P442" s="556"/>
      <c r="Q442" s="556"/>
      <c r="R442" s="556"/>
      <c r="S442" s="556"/>
      <c r="T442" s="556"/>
      <c r="U442" s="556"/>
      <c r="V442" s="556"/>
      <c r="W442" s="556"/>
      <c r="X442" s="556"/>
      <c r="Y442" s="556"/>
      <c r="Z442" s="556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51">
        <v>4607091388930</v>
      </c>
      <c r="E443" s="552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6"/>
      <c r="R443" s="546"/>
      <c r="S443" s="546"/>
      <c r="T443" s="547"/>
      <c r="U443" s="34"/>
      <c r="V443" s="34"/>
      <c r="W443" s="35" t="s">
        <v>68</v>
      </c>
      <c r="X443" s="541">
        <v>200</v>
      </c>
      <c r="Y443" s="542">
        <f>IFERROR(IF(X443="",0,CEILING((X443/$H443),1)*$H443),"")</f>
        <v>200.64000000000001</v>
      </c>
      <c r="Z443" s="36">
        <f>IFERROR(IF(Y443=0,"",ROUNDUP(Y443/H443,0)*0.01196),"")</f>
        <v>0.45448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213.63636363636363</v>
      </c>
      <c r="BN443" s="64">
        <f>IFERROR(Y443*I443/H443,"0")</f>
        <v>214.32</v>
      </c>
      <c r="BO443" s="64">
        <f>IFERROR(1/J443*(X443/H443),"0")</f>
        <v>0.36421911421911418</v>
      </c>
      <c r="BP443" s="64">
        <f>IFERROR(1/J443*(Y443/H443),"0")</f>
        <v>0.36538461538461542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4301020384</v>
      </c>
      <c r="D444" s="551">
        <v>4680115886407</v>
      </c>
      <c r="E444" s="552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5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6"/>
      <c r="R444" s="546"/>
      <c r="S444" s="546"/>
      <c r="T444" s="547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683</v>
      </c>
      <c r="B445" s="54" t="s">
        <v>684</v>
      </c>
      <c r="C445" s="31">
        <v>4301020385</v>
      </c>
      <c r="D445" s="551">
        <v>4680115880054</v>
      </c>
      <c r="E445" s="552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6"/>
      <c r="R445" s="546"/>
      <c r="S445" s="546"/>
      <c r="T445" s="547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61"/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62"/>
      <c r="P446" s="557" t="s">
        <v>70</v>
      </c>
      <c r="Q446" s="558"/>
      <c r="R446" s="558"/>
      <c r="S446" s="558"/>
      <c r="T446" s="558"/>
      <c r="U446" s="558"/>
      <c r="V446" s="559"/>
      <c r="W446" s="37" t="s">
        <v>71</v>
      </c>
      <c r="X446" s="543">
        <f>IFERROR(X443/H443,"0")+IFERROR(X444/H444,"0")+IFERROR(X445/H445,"0")</f>
        <v>37.878787878787875</v>
      </c>
      <c r="Y446" s="543">
        <f>IFERROR(Y443/H443,"0")+IFERROR(Y444/H444,"0")+IFERROR(Y445/H445,"0")</f>
        <v>38</v>
      </c>
      <c r="Z446" s="543">
        <f>IFERROR(IF(Z443="",0,Z443),"0")+IFERROR(IF(Z444="",0,Z444),"0")+IFERROR(IF(Z445="",0,Z445),"0")</f>
        <v>0.45448</v>
      </c>
      <c r="AA446" s="544"/>
      <c r="AB446" s="544"/>
      <c r="AC446" s="544"/>
    </row>
    <row r="447" spans="1:68" x14ac:dyDescent="0.2">
      <c r="A447" s="556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62"/>
      <c r="P447" s="557" t="s">
        <v>70</v>
      </c>
      <c r="Q447" s="558"/>
      <c r="R447" s="558"/>
      <c r="S447" s="558"/>
      <c r="T447" s="558"/>
      <c r="U447" s="558"/>
      <c r="V447" s="559"/>
      <c r="W447" s="37" t="s">
        <v>68</v>
      </c>
      <c r="X447" s="543">
        <f>IFERROR(SUM(X443:X445),"0")</f>
        <v>200</v>
      </c>
      <c r="Y447" s="543">
        <f>IFERROR(SUM(Y443:Y445),"0")</f>
        <v>200.64000000000001</v>
      </c>
      <c r="Z447" s="37"/>
      <c r="AA447" s="544"/>
      <c r="AB447" s="544"/>
      <c r="AC447" s="544"/>
    </row>
    <row r="448" spans="1:68" ht="14.25" hidden="1" customHeight="1" x14ac:dyDescent="0.25">
      <c r="A448" s="555" t="s">
        <v>63</v>
      </c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56"/>
      <c r="P448" s="556"/>
      <c r="Q448" s="556"/>
      <c r="R448" s="556"/>
      <c r="S448" s="556"/>
      <c r="T448" s="556"/>
      <c r="U448" s="556"/>
      <c r="V448" s="556"/>
      <c r="W448" s="556"/>
      <c r="X448" s="556"/>
      <c r="Y448" s="556"/>
      <c r="Z448" s="556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51">
        <v>4680115883116</v>
      </c>
      <c r="E449" s="552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6"/>
      <c r="R449" s="546"/>
      <c r="S449" s="546"/>
      <c r="T449" s="547"/>
      <c r="U449" s="34"/>
      <c r="V449" s="34"/>
      <c r="W449" s="35" t="s">
        <v>68</v>
      </c>
      <c r="X449" s="541">
        <v>120</v>
      </c>
      <c r="Y449" s="542">
        <f t="shared" ref="Y449:Y454" si="54">IFERROR(IF(X449="",0,CEILING((X449/$H449),1)*$H449),"")</f>
        <v>121.44000000000001</v>
      </c>
      <c r="Z449" s="36">
        <f>IFERROR(IF(Y449=0,"",ROUNDUP(Y449/H449,0)*0.01196),"")</f>
        <v>0.27507999999999999</v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128.18181818181816</v>
      </c>
      <c r="BN449" s="64">
        <f t="shared" ref="BN449:BN454" si="56">IFERROR(Y449*I449/H449,"0")</f>
        <v>129.72</v>
      </c>
      <c r="BO449" s="64">
        <f t="shared" ref="BO449:BO454" si="57">IFERROR(1/J449*(X449/H449),"0")</f>
        <v>0.21853146853146854</v>
      </c>
      <c r="BP449" s="64">
        <f t="shared" ref="BP449:BP454" si="58">IFERROR(1/J449*(Y449/H449),"0")</f>
        <v>0.22115384615384617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51">
        <v>4680115883093</v>
      </c>
      <c r="E450" s="552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6"/>
      <c r="R450" s="546"/>
      <c r="S450" s="546"/>
      <c r="T450" s="547"/>
      <c r="U450" s="34"/>
      <c r="V450" s="34"/>
      <c r="W450" s="35" t="s">
        <v>68</v>
      </c>
      <c r="X450" s="541">
        <v>150</v>
      </c>
      <c r="Y450" s="542">
        <f t="shared" si="54"/>
        <v>153.12</v>
      </c>
      <c r="Z450" s="36">
        <f>IFERROR(IF(Y450=0,"",ROUNDUP(Y450/H450,0)*0.01196),"")</f>
        <v>0.34683999999999998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160.22727272727272</v>
      </c>
      <c r="BN450" s="64">
        <f t="shared" si="56"/>
        <v>163.56</v>
      </c>
      <c r="BO450" s="64">
        <f t="shared" si="57"/>
        <v>0.27316433566433568</v>
      </c>
      <c r="BP450" s="64">
        <f t="shared" si="58"/>
        <v>0.27884615384615385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51">
        <v>4680115883109</v>
      </c>
      <c r="E451" s="552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6"/>
      <c r="R451" s="546"/>
      <c r="S451" s="546"/>
      <c r="T451" s="547"/>
      <c r="U451" s="34"/>
      <c r="V451" s="34"/>
      <c r="W451" s="35" t="s">
        <v>68</v>
      </c>
      <c r="X451" s="541">
        <v>120</v>
      </c>
      <c r="Y451" s="542">
        <f t="shared" si="54"/>
        <v>121.44000000000001</v>
      </c>
      <c r="Z451" s="36">
        <f>IFERROR(IF(Y451=0,"",ROUNDUP(Y451/H451,0)*0.01196),"")</f>
        <v>0.27507999999999999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128.18181818181816</v>
      </c>
      <c r="BN451" s="64">
        <f t="shared" si="56"/>
        <v>129.72</v>
      </c>
      <c r="BO451" s="64">
        <f t="shared" si="57"/>
        <v>0.21853146853146854</v>
      </c>
      <c r="BP451" s="64">
        <f t="shared" si="58"/>
        <v>0.22115384615384617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4301031419</v>
      </c>
      <c r="D452" s="551">
        <v>4680115882072</v>
      </c>
      <c r="E452" s="552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6"/>
      <c r="R452" s="546"/>
      <c r="S452" s="546"/>
      <c r="T452" s="547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696</v>
      </c>
      <c r="B453" s="54" t="s">
        <v>697</v>
      </c>
      <c r="C453" s="31">
        <v>4301031418</v>
      </c>
      <c r="D453" s="551">
        <v>4680115882102</v>
      </c>
      <c r="E453" s="552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6"/>
      <c r="R453" s="546"/>
      <c r="S453" s="546"/>
      <c r="T453" s="547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4301031417</v>
      </c>
      <c r="D454" s="551">
        <v>4680115882096</v>
      </c>
      <c r="E454" s="552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6"/>
      <c r="R454" s="546"/>
      <c r="S454" s="546"/>
      <c r="T454" s="547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61"/>
      <c r="B455" s="556"/>
      <c r="C455" s="556"/>
      <c r="D455" s="556"/>
      <c r="E455" s="556"/>
      <c r="F455" s="556"/>
      <c r="G455" s="556"/>
      <c r="H455" s="556"/>
      <c r="I455" s="556"/>
      <c r="J455" s="556"/>
      <c r="K455" s="556"/>
      <c r="L455" s="556"/>
      <c r="M455" s="556"/>
      <c r="N455" s="556"/>
      <c r="O455" s="562"/>
      <c r="P455" s="557" t="s">
        <v>70</v>
      </c>
      <c r="Q455" s="558"/>
      <c r="R455" s="558"/>
      <c r="S455" s="558"/>
      <c r="T455" s="558"/>
      <c r="U455" s="558"/>
      <c r="V455" s="559"/>
      <c r="W455" s="37" t="s">
        <v>71</v>
      </c>
      <c r="X455" s="543">
        <f>IFERROR(X449/H449,"0")+IFERROR(X450/H450,"0")+IFERROR(X451/H451,"0")+IFERROR(X452/H452,"0")+IFERROR(X453/H453,"0")+IFERROR(X454/H454,"0")</f>
        <v>73.86363636363636</v>
      </c>
      <c r="Y455" s="543">
        <f>IFERROR(Y449/H449,"0")+IFERROR(Y450/H450,"0")+IFERROR(Y451/H451,"0")+IFERROR(Y452/H452,"0")+IFERROR(Y453/H453,"0")+IFERROR(Y454/H454,"0")</f>
        <v>75</v>
      </c>
      <c r="Z455" s="543">
        <f>IFERROR(IF(Z449="",0,Z449),"0")+IFERROR(IF(Z450="",0,Z450),"0")+IFERROR(IF(Z451="",0,Z451),"0")+IFERROR(IF(Z452="",0,Z452),"0")+IFERROR(IF(Z453="",0,Z453),"0")+IFERROR(IF(Z454="",0,Z454),"0")</f>
        <v>0.89700000000000002</v>
      </c>
      <c r="AA455" s="544"/>
      <c r="AB455" s="544"/>
      <c r="AC455" s="544"/>
    </row>
    <row r="456" spans="1:68" x14ac:dyDescent="0.2">
      <c r="A456" s="556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62"/>
      <c r="P456" s="557" t="s">
        <v>70</v>
      </c>
      <c r="Q456" s="558"/>
      <c r="R456" s="558"/>
      <c r="S456" s="558"/>
      <c r="T456" s="558"/>
      <c r="U456" s="558"/>
      <c r="V456" s="559"/>
      <c r="W456" s="37" t="s">
        <v>68</v>
      </c>
      <c r="X456" s="543">
        <f>IFERROR(SUM(X449:X454),"0")</f>
        <v>390</v>
      </c>
      <c r="Y456" s="543">
        <f>IFERROR(SUM(Y449:Y454),"0")</f>
        <v>396</v>
      </c>
      <c r="Z456" s="37"/>
      <c r="AA456" s="544"/>
      <c r="AB456" s="544"/>
      <c r="AC456" s="544"/>
    </row>
    <row r="457" spans="1:68" ht="14.25" hidden="1" customHeight="1" x14ac:dyDescent="0.25">
      <c r="A457" s="555" t="s">
        <v>72</v>
      </c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6"/>
      <c r="P457" s="556"/>
      <c r="Q457" s="556"/>
      <c r="R457" s="556"/>
      <c r="S457" s="556"/>
      <c r="T457" s="556"/>
      <c r="U457" s="556"/>
      <c r="V457" s="556"/>
      <c r="W457" s="556"/>
      <c r="X457" s="556"/>
      <c r="Y457" s="556"/>
      <c r="Z457" s="556"/>
      <c r="AA457" s="537"/>
      <c r="AB457" s="537"/>
      <c r="AC457" s="537"/>
    </row>
    <row r="458" spans="1:68" ht="16.5" hidden="1" customHeight="1" x14ac:dyDescent="0.25">
      <c r="A458" s="54" t="s">
        <v>700</v>
      </c>
      <c r="B458" s="54" t="s">
        <v>701</v>
      </c>
      <c r="C458" s="31">
        <v>4301051232</v>
      </c>
      <c r="D458" s="551">
        <v>4607091383409</v>
      </c>
      <c r="E458" s="552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6"/>
      <c r="R458" s="546"/>
      <c r="S458" s="546"/>
      <c r="T458" s="547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703</v>
      </c>
      <c r="B459" s="54" t="s">
        <v>704</v>
      </c>
      <c r="C459" s="31">
        <v>4301051233</v>
      </c>
      <c r="D459" s="551">
        <v>4607091383416</v>
      </c>
      <c r="E459" s="552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6"/>
      <c r="R459" s="546"/>
      <c r="S459" s="546"/>
      <c r="T459" s="547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706</v>
      </c>
      <c r="B460" s="54" t="s">
        <v>707</v>
      </c>
      <c r="C460" s="31">
        <v>4301051064</v>
      </c>
      <c r="D460" s="551">
        <v>4680115883536</v>
      </c>
      <c r="E460" s="552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6"/>
      <c r="R460" s="546"/>
      <c r="S460" s="546"/>
      <c r="T460" s="547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61"/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62"/>
      <c r="P461" s="557" t="s">
        <v>70</v>
      </c>
      <c r="Q461" s="558"/>
      <c r="R461" s="558"/>
      <c r="S461" s="558"/>
      <c r="T461" s="558"/>
      <c r="U461" s="558"/>
      <c r="V461" s="559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hidden="1" x14ac:dyDescent="0.2">
      <c r="A462" s="556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62"/>
      <c r="P462" s="557" t="s">
        <v>70</v>
      </c>
      <c r="Q462" s="558"/>
      <c r="R462" s="558"/>
      <c r="S462" s="558"/>
      <c r="T462" s="558"/>
      <c r="U462" s="558"/>
      <c r="V462" s="559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hidden="1" customHeight="1" x14ac:dyDescent="0.2">
      <c r="A463" s="597" t="s">
        <v>709</v>
      </c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598"/>
      <c r="P463" s="598"/>
      <c r="Q463" s="598"/>
      <c r="R463" s="598"/>
      <c r="S463" s="598"/>
      <c r="T463" s="598"/>
      <c r="U463" s="598"/>
      <c r="V463" s="598"/>
      <c r="W463" s="598"/>
      <c r="X463" s="598"/>
      <c r="Y463" s="598"/>
      <c r="Z463" s="598"/>
      <c r="AA463" s="48"/>
      <c r="AB463" s="48"/>
      <c r="AC463" s="48"/>
    </row>
    <row r="464" spans="1:68" ht="16.5" hidden="1" customHeight="1" x14ac:dyDescent="0.25">
      <c r="A464" s="591" t="s">
        <v>709</v>
      </c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6"/>
      <c r="P464" s="556"/>
      <c r="Q464" s="556"/>
      <c r="R464" s="556"/>
      <c r="S464" s="556"/>
      <c r="T464" s="556"/>
      <c r="U464" s="556"/>
      <c r="V464" s="556"/>
      <c r="W464" s="556"/>
      <c r="X464" s="556"/>
      <c r="Y464" s="556"/>
      <c r="Z464" s="556"/>
      <c r="AA464" s="536"/>
      <c r="AB464" s="536"/>
      <c r="AC464" s="536"/>
    </row>
    <row r="465" spans="1:68" ht="14.25" hidden="1" customHeight="1" x14ac:dyDescent="0.25">
      <c r="A465" s="555" t="s">
        <v>103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7"/>
      <c r="AB465" s="537"/>
      <c r="AC465" s="537"/>
    </row>
    <row r="466" spans="1:68" ht="27" hidden="1" customHeight="1" x14ac:dyDescent="0.25">
      <c r="A466" s="54" t="s">
        <v>710</v>
      </c>
      <c r="B466" s="54" t="s">
        <v>711</v>
      </c>
      <c r="C466" s="31">
        <v>4301011763</v>
      </c>
      <c r="D466" s="551">
        <v>4640242181011</v>
      </c>
      <c r="E466" s="552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5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6"/>
      <c r="R466" s="546"/>
      <c r="S466" s="546"/>
      <c r="T466" s="547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713</v>
      </c>
      <c r="B467" s="54" t="s">
        <v>714</v>
      </c>
      <c r="C467" s="31">
        <v>4301011585</v>
      </c>
      <c r="D467" s="551">
        <v>4640242180441</v>
      </c>
      <c r="E467" s="552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9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6"/>
      <c r="R467" s="546"/>
      <c r="S467" s="546"/>
      <c r="T467" s="547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4301011584</v>
      </c>
      <c r="D468" s="551">
        <v>4640242180564</v>
      </c>
      <c r="E468" s="552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8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6"/>
      <c r="R468" s="546"/>
      <c r="S468" s="546"/>
      <c r="T468" s="547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4301011764</v>
      </c>
      <c r="D469" s="551">
        <v>4640242181189</v>
      </c>
      <c r="E469" s="552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6"/>
      <c r="R469" s="546"/>
      <c r="S469" s="546"/>
      <c r="T469" s="547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1"/>
      <c r="B470" s="556"/>
      <c r="C470" s="556"/>
      <c r="D470" s="556"/>
      <c r="E470" s="556"/>
      <c r="F470" s="556"/>
      <c r="G470" s="556"/>
      <c r="H470" s="556"/>
      <c r="I470" s="556"/>
      <c r="J470" s="556"/>
      <c r="K470" s="556"/>
      <c r="L470" s="556"/>
      <c r="M470" s="556"/>
      <c r="N470" s="556"/>
      <c r="O470" s="562"/>
      <c r="P470" s="557" t="s">
        <v>70</v>
      </c>
      <c r="Q470" s="558"/>
      <c r="R470" s="558"/>
      <c r="S470" s="558"/>
      <c r="T470" s="558"/>
      <c r="U470" s="558"/>
      <c r="V470" s="559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hidden="1" x14ac:dyDescent="0.2">
      <c r="A471" s="556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62"/>
      <c r="P471" s="557" t="s">
        <v>70</v>
      </c>
      <c r="Q471" s="558"/>
      <c r="R471" s="558"/>
      <c r="S471" s="558"/>
      <c r="T471" s="558"/>
      <c r="U471" s="558"/>
      <c r="V471" s="559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hidden="1" customHeight="1" x14ac:dyDescent="0.25">
      <c r="A472" s="555" t="s">
        <v>135</v>
      </c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6"/>
      <c r="P472" s="556"/>
      <c r="Q472" s="556"/>
      <c r="R472" s="556"/>
      <c r="S472" s="556"/>
      <c r="T472" s="556"/>
      <c r="U472" s="556"/>
      <c r="V472" s="556"/>
      <c r="W472" s="556"/>
      <c r="X472" s="556"/>
      <c r="Y472" s="556"/>
      <c r="Z472" s="556"/>
      <c r="AA472" s="537"/>
      <c r="AB472" s="537"/>
      <c r="AC472" s="537"/>
    </row>
    <row r="473" spans="1:68" ht="27" hidden="1" customHeight="1" x14ac:dyDescent="0.25">
      <c r="A473" s="54" t="s">
        <v>721</v>
      </c>
      <c r="B473" s="54" t="s">
        <v>722</v>
      </c>
      <c r="C473" s="31">
        <v>4301020400</v>
      </c>
      <c r="D473" s="551">
        <v>4640242180519</v>
      </c>
      <c r="E473" s="552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0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6"/>
      <c r="R473" s="546"/>
      <c r="S473" s="546"/>
      <c r="T473" s="547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4301020260</v>
      </c>
      <c r="D474" s="551">
        <v>4640242180526</v>
      </c>
      <c r="E474" s="552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7" t="s">
        <v>726</v>
      </c>
      <c r="Q474" s="546"/>
      <c r="R474" s="546"/>
      <c r="S474" s="546"/>
      <c r="T474" s="547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4301020295</v>
      </c>
      <c r="D475" s="551">
        <v>4640242181363</v>
      </c>
      <c r="E475" s="552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5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6"/>
      <c r="R475" s="546"/>
      <c r="S475" s="546"/>
      <c r="T475" s="547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61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62"/>
      <c r="P476" s="557" t="s">
        <v>70</v>
      </c>
      <c r="Q476" s="558"/>
      <c r="R476" s="558"/>
      <c r="S476" s="558"/>
      <c r="T476" s="558"/>
      <c r="U476" s="558"/>
      <c r="V476" s="559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62"/>
      <c r="P477" s="557" t="s">
        <v>70</v>
      </c>
      <c r="Q477" s="558"/>
      <c r="R477" s="558"/>
      <c r="S477" s="558"/>
      <c r="T477" s="558"/>
      <c r="U477" s="558"/>
      <c r="V477" s="559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hidden="1" customHeight="1" x14ac:dyDescent="0.25">
      <c r="A478" s="555" t="s">
        <v>63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51">
        <v>4640242180816</v>
      </c>
      <c r="E479" s="552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6"/>
      <c r="R479" s="546"/>
      <c r="S479" s="546"/>
      <c r="T479" s="547"/>
      <c r="U479" s="34"/>
      <c r="V479" s="34"/>
      <c r="W479" s="35" t="s">
        <v>68</v>
      </c>
      <c r="X479" s="541">
        <v>150</v>
      </c>
      <c r="Y479" s="542">
        <f>IFERROR(IF(X479="",0,CEILING((X479/$H479),1)*$H479),"")</f>
        <v>151.20000000000002</v>
      </c>
      <c r="Z479" s="36">
        <f>IFERROR(IF(Y479=0,"",ROUNDUP(Y479/H479,0)*0.00902),"")</f>
        <v>0.32472000000000001</v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159.64285714285714</v>
      </c>
      <c r="BN479" s="64">
        <f>IFERROR(Y479*I479/H479,"0")</f>
        <v>160.91999999999999</v>
      </c>
      <c r="BO479" s="64">
        <f>IFERROR(1/J479*(X479/H479),"0")</f>
        <v>0.27056277056277056</v>
      </c>
      <c r="BP479" s="64">
        <f>IFERROR(1/J479*(Y479/H479),"0")</f>
        <v>0.27272727272727271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51">
        <v>4640242180595</v>
      </c>
      <c r="E480" s="552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8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6"/>
      <c r="R480" s="546"/>
      <c r="S480" s="546"/>
      <c r="T480" s="547"/>
      <c r="U480" s="34"/>
      <c r="V480" s="34"/>
      <c r="W480" s="35" t="s">
        <v>68</v>
      </c>
      <c r="X480" s="541">
        <v>100</v>
      </c>
      <c r="Y480" s="542">
        <f>IFERROR(IF(X480="",0,CEILING((X480/$H480),1)*$H480),"")</f>
        <v>100.80000000000001</v>
      </c>
      <c r="Z480" s="36">
        <f>IFERROR(IF(Y480=0,"",ROUNDUP(Y480/H480,0)*0.00902),"")</f>
        <v>0.21648000000000001</v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106.42857142857143</v>
      </c>
      <c r="BN480" s="64">
        <f>IFERROR(Y480*I480/H480,"0")</f>
        <v>107.28</v>
      </c>
      <c r="BO480" s="64">
        <f>IFERROR(1/J480*(X480/H480),"0")</f>
        <v>0.18037518037518038</v>
      </c>
      <c r="BP480" s="64">
        <f>IFERROR(1/J480*(Y480/H480),"0")</f>
        <v>0.18181818181818182</v>
      </c>
    </row>
    <row r="481" spans="1:68" x14ac:dyDescent="0.2">
      <c r="A481" s="561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2"/>
      <c r="P481" s="557" t="s">
        <v>70</v>
      </c>
      <c r="Q481" s="558"/>
      <c r="R481" s="558"/>
      <c r="S481" s="558"/>
      <c r="T481" s="558"/>
      <c r="U481" s="558"/>
      <c r="V481" s="559"/>
      <c r="W481" s="37" t="s">
        <v>71</v>
      </c>
      <c r="X481" s="543">
        <f>IFERROR(X479/H479,"0")+IFERROR(X480/H480,"0")</f>
        <v>59.523809523809526</v>
      </c>
      <c r="Y481" s="543">
        <f>IFERROR(Y479/H479,"0")+IFERROR(Y480/H480,"0")</f>
        <v>60</v>
      </c>
      <c r="Z481" s="543">
        <f>IFERROR(IF(Z479="",0,Z479),"0")+IFERROR(IF(Z480="",0,Z480),"0")</f>
        <v>0.54120000000000001</v>
      </c>
      <c r="AA481" s="544"/>
      <c r="AB481" s="544"/>
      <c r="AC481" s="544"/>
    </row>
    <row r="482" spans="1:68" x14ac:dyDescent="0.2">
      <c r="A482" s="556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62"/>
      <c r="P482" s="557" t="s">
        <v>70</v>
      </c>
      <c r="Q482" s="558"/>
      <c r="R482" s="558"/>
      <c r="S482" s="558"/>
      <c r="T482" s="558"/>
      <c r="U482" s="558"/>
      <c r="V482" s="559"/>
      <c r="W482" s="37" t="s">
        <v>68</v>
      </c>
      <c r="X482" s="543">
        <f>IFERROR(SUM(X479:X480),"0")</f>
        <v>250</v>
      </c>
      <c r="Y482" s="543">
        <f>IFERROR(SUM(Y479:Y480),"0")</f>
        <v>252.00000000000003</v>
      </c>
      <c r="Z482" s="37"/>
      <c r="AA482" s="544"/>
      <c r="AB482" s="544"/>
      <c r="AC482" s="544"/>
    </row>
    <row r="483" spans="1:68" ht="14.25" hidden="1" customHeight="1" x14ac:dyDescent="0.25">
      <c r="A483" s="555" t="s">
        <v>72</v>
      </c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56"/>
      <c r="P483" s="556"/>
      <c r="Q483" s="556"/>
      <c r="R483" s="556"/>
      <c r="S483" s="556"/>
      <c r="T483" s="556"/>
      <c r="U483" s="556"/>
      <c r="V483" s="556"/>
      <c r="W483" s="556"/>
      <c r="X483" s="556"/>
      <c r="Y483" s="556"/>
      <c r="Z483" s="556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51">
        <v>4640242180533</v>
      </c>
      <c r="E484" s="552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6"/>
      <c r="R484" s="546"/>
      <c r="S484" s="546"/>
      <c r="T484" s="547"/>
      <c r="U484" s="34"/>
      <c r="V484" s="34"/>
      <c r="W484" s="35" t="s">
        <v>68</v>
      </c>
      <c r="X484" s="541">
        <v>1000</v>
      </c>
      <c r="Y484" s="542">
        <f>IFERROR(IF(X484="",0,CEILING((X484/$H484),1)*$H484),"")</f>
        <v>1008</v>
      </c>
      <c r="Z484" s="36">
        <f>IFERROR(IF(Y484=0,"",ROUNDUP(Y484/H484,0)*0.01898),"")</f>
        <v>2.1257600000000001</v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1057.6666666666667</v>
      </c>
      <c r="BN484" s="64">
        <f>IFERROR(Y484*I484/H484,"0")</f>
        <v>1066.1279999999999</v>
      </c>
      <c r="BO484" s="64">
        <f>IFERROR(1/J484*(X484/H484),"0")</f>
        <v>1.7361111111111112</v>
      </c>
      <c r="BP484" s="64">
        <f>IFERROR(1/J484*(Y484/H484),"0")</f>
        <v>1.75</v>
      </c>
    </row>
    <row r="485" spans="1:68" x14ac:dyDescent="0.2">
      <c r="A485" s="561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2"/>
      <c r="P485" s="557" t="s">
        <v>70</v>
      </c>
      <c r="Q485" s="558"/>
      <c r="R485" s="558"/>
      <c r="S485" s="558"/>
      <c r="T485" s="558"/>
      <c r="U485" s="558"/>
      <c r="V485" s="559"/>
      <c r="W485" s="37" t="s">
        <v>71</v>
      </c>
      <c r="X485" s="543">
        <f>IFERROR(X484/H484,"0")</f>
        <v>111.11111111111111</v>
      </c>
      <c r="Y485" s="543">
        <f>IFERROR(Y484/H484,"0")</f>
        <v>112</v>
      </c>
      <c r="Z485" s="543">
        <f>IFERROR(IF(Z484="",0,Z484),"0")</f>
        <v>2.1257600000000001</v>
      </c>
      <c r="AA485" s="544"/>
      <c r="AB485" s="544"/>
      <c r="AC485" s="544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2"/>
      <c r="P486" s="557" t="s">
        <v>70</v>
      </c>
      <c r="Q486" s="558"/>
      <c r="R486" s="558"/>
      <c r="S486" s="558"/>
      <c r="T486" s="558"/>
      <c r="U486" s="558"/>
      <c r="V486" s="559"/>
      <c r="W486" s="37" t="s">
        <v>68</v>
      </c>
      <c r="X486" s="543">
        <f>IFERROR(SUM(X484:X484),"0")</f>
        <v>1000</v>
      </c>
      <c r="Y486" s="543">
        <f>IFERROR(SUM(Y484:Y484),"0")</f>
        <v>1008</v>
      </c>
      <c r="Z486" s="37"/>
      <c r="AA486" s="544"/>
      <c r="AB486" s="544"/>
      <c r="AC486" s="544"/>
    </row>
    <row r="487" spans="1:68" ht="14.25" hidden="1" customHeight="1" x14ac:dyDescent="0.25">
      <c r="A487" s="555" t="s">
        <v>165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37"/>
      <c r="AB487" s="537"/>
      <c r="AC487" s="537"/>
    </row>
    <row r="488" spans="1:68" ht="27" hidden="1" customHeight="1" x14ac:dyDescent="0.25">
      <c r="A488" s="54" t="s">
        <v>740</v>
      </c>
      <c r="B488" s="54" t="s">
        <v>741</v>
      </c>
      <c r="C488" s="31">
        <v>4301060491</v>
      </c>
      <c r="D488" s="551">
        <v>4640242180120</v>
      </c>
      <c r="E488" s="552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6"/>
      <c r="R488" s="546"/>
      <c r="S488" s="546"/>
      <c r="T488" s="547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743</v>
      </c>
      <c r="B489" s="54" t="s">
        <v>744</v>
      </c>
      <c r="C489" s="31">
        <v>4301060493</v>
      </c>
      <c r="D489" s="551">
        <v>4640242180137</v>
      </c>
      <c r="E489" s="552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6"/>
      <c r="R489" s="546"/>
      <c r="S489" s="546"/>
      <c r="T489" s="547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1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2"/>
      <c r="P490" s="557" t="s">
        <v>70</v>
      </c>
      <c r="Q490" s="558"/>
      <c r="R490" s="558"/>
      <c r="S490" s="558"/>
      <c r="T490" s="558"/>
      <c r="U490" s="558"/>
      <c r="V490" s="559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2"/>
      <c r="P491" s="557" t="s">
        <v>70</v>
      </c>
      <c r="Q491" s="558"/>
      <c r="R491" s="558"/>
      <c r="S491" s="558"/>
      <c r="T491" s="558"/>
      <c r="U491" s="558"/>
      <c r="V491" s="559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hidden="1" customHeight="1" x14ac:dyDescent="0.25">
      <c r="A492" s="591" t="s">
        <v>746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36"/>
      <c r="AB492" s="536"/>
      <c r="AC492" s="536"/>
    </row>
    <row r="493" spans="1:68" ht="14.25" hidden="1" customHeight="1" x14ac:dyDescent="0.25">
      <c r="A493" s="555" t="s">
        <v>135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7"/>
      <c r="AB493" s="537"/>
      <c r="AC493" s="537"/>
    </row>
    <row r="494" spans="1:68" ht="27" hidden="1" customHeight="1" x14ac:dyDescent="0.25">
      <c r="A494" s="54" t="s">
        <v>747</v>
      </c>
      <c r="B494" s="54" t="s">
        <v>748</v>
      </c>
      <c r="C494" s="31">
        <v>4301020314</v>
      </c>
      <c r="D494" s="551">
        <v>4640242180090</v>
      </c>
      <c r="E494" s="552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5" t="s">
        <v>749</v>
      </c>
      <c r="Q494" s="546"/>
      <c r="R494" s="546"/>
      <c r="S494" s="546"/>
      <c r="T494" s="547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2"/>
      <c r="P495" s="557" t="s">
        <v>70</v>
      </c>
      <c r="Q495" s="558"/>
      <c r="R495" s="558"/>
      <c r="S495" s="558"/>
      <c r="T495" s="558"/>
      <c r="U495" s="558"/>
      <c r="V495" s="559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2"/>
      <c r="P496" s="557" t="s">
        <v>70</v>
      </c>
      <c r="Q496" s="558"/>
      <c r="R496" s="558"/>
      <c r="S496" s="558"/>
      <c r="T496" s="558"/>
      <c r="U496" s="558"/>
      <c r="V496" s="559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75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676"/>
      <c r="P497" s="657" t="s">
        <v>751</v>
      </c>
      <c r="Q497" s="658"/>
      <c r="R497" s="658"/>
      <c r="S497" s="658"/>
      <c r="T497" s="658"/>
      <c r="U497" s="658"/>
      <c r="V497" s="659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16799.599999999999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16924.019999999997</v>
      </c>
      <c r="Z497" s="37"/>
      <c r="AA497" s="544"/>
      <c r="AB497" s="544"/>
      <c r="AC497" s="544"/>
    </row>
    <row r="498" spans="1:32" x14ac:dyDescent="0.2">
      <c r="A498" s="556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676"/>
      <c r="P498" s="657" t="s">
        <v>752</v>
      </c>
      <c r="Q498" s="658"/>
      <c r="R498" s="658"/>
      <c r="S498" s="658"/>
      <c r="T498" s="658"/>
      <c r="U498" s="658"/>
      <c r="V498" s="659"/>
      <c r="W498" s="37" t="s">
        <v>68</v>
      </c>
      <c r="X498" s="543">
        <f>IFERROR(SUM(BM22:BM494),"0")</f>
        <v>17542.655912783259</v>
      </c>
      <c r="Y498" s="543">
        <f>IFERROR(SUM(BN22:BN494),"0")</f>
        <v>17673.326999999997</v>
      </c>
      <c r="Z498" s="37"/>
      <c r="AA498" s="544"/>
      <c r="AB498" s="544"/>
      <c r="AC498" s="544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676"/>
      <c r="P499" s="657" t="s">
        <v>753</v>
      </c>
      <c r="Q499" s="658"/>
      <c r="R499" s="658"/>
      <c r="S499" s="658"/>
      <c r="T499" s="658"/>
      <c r="U499" s="658"/>
      <c r="V499" s="659"/>
      <c r="W499" s="37" t="s">
        <v>754</v>
      </c>
      <c r="X499" s="38">
        <f>ROUNDUP(SUM(BO22:BO494),0)</f>
        <v>26</v>
      </c>
      <c r="Y499" s="38">
        <f>ROUNDUP(SUM(BP22:BP494),0)</f>
        <v>27</v>
      </c>
      <c r="Z499" s="37"/>
      <c r="AA499" s="544"/>
      <c r="AB499" s="544"/>
      <c r="AC499" s="544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676"/>
      <c r="P500" s="657" t="s">
        <v>755</v>
      </c>
      <c r="Q500" s="658"/>
      <c r="R500" s="658"/>
      <c r="S500" s="658"/>
      <c r="T500" s="658"/>
      <c r="U500" s="658"/>
      <c r="V500" s="659"/>
      <c r="W500" s="37" t="s">
        <v>68</v>
      </c>
      <c r="X500" s="543">
        <f>GrossWeightTotal+PalletQtyTotal*25</f>
        <v>18192.655912783259</v>
      </c>
      <c r="Y500" s="543">
        <f>GrossWeightTotalR+PalletQtyTotalR*25</f>
        <v>18348.326999999997</v>
      </c>
      <c r="Z500" s="37"/>
      <c r="AA500" s="544"/>
      <c r="AB500" s="544"/>
      <c r="AC500" s="544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676"/>
      <c r="P501" s="657" t="s">
        <v>756</v>
      </c>
      <c r="Q501" s="658"/>
      <c r="R501" s="658"/>
      <c r="S501" s="658"/>
      <c r="T501" s="658"/>
      <c r="U501" s="658"/>
      <c r="V501" s="659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1886.2645898163141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1903</v>
      </c>
      <c r="Z501" s="37"/>
      <c r="AA501" s="544"/>
      <c r="AB501" s="544"/>
      <c r="AC501" s="544"/>
    </row>
    <row r="502" spans="1:32" ht="14.25" hidden="1" customHeight="1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76"/>
      <c r="P502" s="657" t="s">
        <v>757</v>
      </c>
      <c r="Q502" s="658"/>
      <c r="R502" s="658"/>
      <c r="S502" s="658"/>
      <c r="T502" s="658"/>
      <c r="U502" s="658"/>
      <c r="V502" s="659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29.151909999999994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94" t="s">
        <v>101</v>
      </c>
      <c r="D504" s="634"/>
      <c r="E504" s="634"/>
      <c r="F504" s="634"/>
      <c r="G504" s="634"/>
      <c r="H504" s="635"/>
      <c r="I504" s="594" t="s">
        <v>253</v>
      </c>
      <c r="J504" s="634"/>
      <c r="K504" s="634"/>
      <c r="L504" s="634"/>
      <c r="M504" s="634"/>
      <c r="N504" s="634"/>
      <c r="O504" s="634"/>
      <c r="P504" s="634"/>
      <c r="Q504" s="634"/>
      <c r="R504" s="634"/>
      <c r="S504" s="635"/>
      <c r="T504" s="594" t="s">
        <v>538</v>
      </c>
      <c r="U504" s="635"/>
      <c r="V504" s="594" t="s">
        <v>594</v>
      </c>
      <c r="W504" s="634"/>
      <c r="X504" s="634"/>
      <c r="Y504" s="635"/>
      <c r="Z504" s="538" t="s">
        <v>648</v>
      </c>
      <c r="AA504" s="594" t="s">
        <v>709</v>
      </c>
      <c r="AB504" s="635"/>
      <c r="AC504" s="52"/>
      <c r="AF504" s="539"/>
    </row>
    <row r="505" spans="1:32" ht="14.25" customHeight="1" thickTop="1" x14ac:dyDescent="0.2">
      <c r="A505" s="766" t="s">
        <v>760</v>
      </c>
      <c r="B505" s="594" t="s">
        <v>62</v>
      </c>
      <c r="C505" s="594" t="s">
        <v>102</v>
      </c>
      <c r="D505" s="594" t="s">
        <v>117</v>
      </c>
      <c r="E505" s="594" t="s">
        <v>172</v>
      </c>
      <c r="F505" s="594" t="s">
        <v>192</v>
      </c>
      <c r="G505" s="594" t="s">
        <v>225</v>
      </c>
      <c r="H505" s="594" t="s">
        <v>101</v>
      </c>
      <c r="I505" s="594" t="s">
        <v>254</v>
      </c>
      <c r="J505" s="594" t="s">
        <v>294</v>
      </c>
      <c r="K505" s="594" t="s">
        <v>354</v>
      </c>
      <c r="L505" s="594" t="s">
        <v>397</v>
      </c>
      <c r="M505" s="594" t="s">
        <v>413</v>
      </c>
      <c r="N505" s="539"/>
      <c r="O505" s="594" t="s">
        <v>427</v>
      </c>
      <c r="P505" s="594" t="s">
        <v>437</v>
      </c>
      <c r="Q505" s="594" t="s">
        <v>444</v>
      </c>
      <c r="R505" s="594" t="s">
        <v>449</v>
      </c>
      <c r="S505" s="594" t="s">
        <v>528</v>
      </c>
      <c r="T505" s="594" t="s">
        <v>539</v>
      </c>
      <c r="U505" s="594" t="s">
        <v>574</v>
      </c>
      <c r="V505" s="594" t="s">
        <v>595</v>
      </c>
      <c r="W505" s="594" t="s">
        <v>625</v>
      </c>
      <c r="X505" s="594" t="s">
        <v>640</v>
      </c>
      <c r="Y505" s="594" t="s">
        <v>644</v>
      </c>
      <c r="Z505" s="594" t="s">
        <v>648</v>
      </c>
      <c r="AA505" s="594" t="s">
        <v>709</v>
      </c>
      <c r="AB505" s="594" t="s">
        <v>746</v>
      </c>
      <c r="AC505" s="52"/>
      <c r="AF505" s="539"/>
    </row>
    <row r="506" spans="1:32" ht="13.5" customHeight="1" thickBot="1" x14ac:dyDescent="0.25">
      <c r="A506" s="767"/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39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95"/>
      <c r="AB506" s="595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0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32.400000000000006</v>
      </c>
      <c r="E507" s="46">
        <f>IFERROR(Y87*1,"0")+IFERROR(Y88*1,"0")+IFERROR(Y89*1,"0")+IFERROR(Y93*1,"0")+IFERROR(Y94*1,"0")+IFERROR(Y95*1,"0")+IFERROR(Y96*1,"0")</f>
        <v>207.9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410.4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176.4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1396.2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0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411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11493</v>
      </c>
      <c r="U507" s="46">
        <f>IFERROR(Y367*1,"0")+IFERROR(Y368*1,"0")+IFERROR(Y369*1,"0")+IFERROR(Y373*1,"0")+IFERROR(Y377*1,"0")+IFERROR(Y378*1,"0")+IFERROR(Y382*1,"0")</f>
        <v>153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181.80000000000004</v>
      </c>
      <c r="W507" s="46">
        <f>IFERROR(Y406*1,"0")+IFERROR(Y410*1,"0")+IFERROR(Y411*1,"0")+IFERROR(Y412*1,"0")+IFERROR(Y413*1,"0")</f>
        <v>151.20000000000002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1050.72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1260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5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56,80"/>
        <filter val="1 886,26"/>
        <filter val="100,00"/>
        <filter val="11,90"/>
        <filter val="111,11"/>
        <filter val="120,00"/>
        <filter val="130,00"/>
        <filter val="14,00"/>
        <filter val="14,40"/>
        <filter val="144,00"/>
        <filter val="150,00"/>
        <filter val="16 799,60"/>
        <filter val="16,67"/>
        <filter val="16,80"/>
        <filter val="160,00"/>
        <filter val="17 542,66"/>
        <filter val="17,78"/>
        <filter val="170,00"/>
        <filter val="175,20"/>
        <filter val="18 192,66"/>
        <filter val="18,52"/>
        <filter val="19,20"/>
        <filter val="2 000,00"/>
        <filter val="2 500,00"/>
        <filter val="2,78"/>
        <filter val="20,00"/>
        <filter val="200,00"/>
        <filter val="204,00"/>
        <filter val="220,00"/>
        <filter val="250,00"/>
        <filter val="26"/>
        <filter val="27,78"/>
        <filter val="280,00"/>
        <filter val="280,80"/>
        <filter val="288,00"/>
        <filter val="3 000,00"/>
        <filter val="3 500,00"/>
        <filter val="30,00"/>
        <filter val="300,00"/>
        <filter val="33,33"/>
        <filter val="33,60"/>
        <filter val="350,00"/>
        <filter val="37,88"/>
        <filter val="39,78"/>
        <filter val="390,00"/>
        <filter val="398,94"/>
        <filter val="4,63"/>
        <filter val="40,00"/>
        <filter val="40,48"/>
        <filter val="404,00"/>
        <filter val="43,68"/>
        <filter val="450,00"/>
        <filter val="50,00"/>
        <filter val="51,85"/>
        <filter val="533,33"/>
        <filter val="54,00"/>
        <filter val="59,52"/>
        <filter val="63,21"/>
        <filter val="73,86"/>
        <filter val="8 000,00"/>
        <filter val="8,40"/>
        <filter val="85,23"/>
      </filters>
    </filterColumn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Q6:R6"/>
    <mergeCell ref="P200:T200"/>
    <mergeCell ref="P243:T243"/>
    <mergeCell ref="A118:O119"/>
    <mergeCell ref="P292:T292"/>
    <mergeCell ref="D102:E102"/>
    <mergeCell ref="P379:V379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P495:V495"/>
    <mergeCell ref="P239:V239"/>
    <mergeCell ref="A257:Z257"/>
    <mergeCell ref="P439:T43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Q5:R5"/>
    <mergeCell ref="D242:E242"/>
    <mergeCell ref="P199:T199"/>
    <mergeCell ref="F17:F18"/>
    <mergeCell ref="P297:T297"/>
    <mergeCell ref="P435:T435"/>
    <mergeCell ref="D278:E278"/>
    <mergeCell ref="AD17:AF18"/>
    <mergeCell ref="A481:O482"/>
    <mergeCell ref="D101:E101"/>
    <mergeCell ref="A337:O338"/>
    <mergeCell ref="D29:E29"/>
    <mergeCell ref="A20:Z20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A58:O59"/>
    <mergeCell ref="A478:Z478"/>
    <mergeCell ref="P436:T436"/>
    <mergeCell ref="D196:E196"/>
    <mergeCell ref="A424:O425"/>
    <mergeCell ref="P419:V419"/>
    <mergeCell ref="P291:T291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I505:I506"/>
    <mergeCell ref="D436:E436"/>
    <mergeCell ref="A476:O477"/>
    <mergeCell ref="U505:U506"/>
    <mergeCell ref="K505:K506"/>
    <mergeCell ref="P346:T346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P75:T75"/>
    <mergeCell ref="P342:T342"/>
    <mergeCell ref="D323:E323"/>
    <mergeCell ref="D394:E394"/>
    <mergeCell ref="D450:E450"/>
    <mergeCell ref="A263:O264"/>
    <mergeCell ref="D223:E223"/>
    <mergeCell ref="P484:T484"/>
    <mergeCell ref="D163:E163"/>
    <mergeCell ref="P288:T288"/>
    <mergeCell ref="D234:E234"/>
    <mergeCell ref="A383:O384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P434:T434"/>
    <mergeCell ref="D244:E244"/>
    <mergeCell ref="P228:T228"/>
    <mergeCell ref="D342:E342"/>
    <mergeCell ref="D336:E336"/>
    <mergeCell ref="P433:T433"/>
    <mergeCell ref="P262:T262"/>
    <mergeCell ref="A107:Z107"/>
    <mergeCell ref="A51:Z51"/>
    <mergeCell ref="A83:O84"/>
    <mergeCell ref="D468:E468"/>
    <mergeCell ref="P303:V303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P217:T217"/>
    <mergeCell ref="J9:M9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A9:C9"/>
    <mergeCell ref="D373:E373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H10:M10"/>
    <mergeCell ref="P261:T261"/>
    <mergeCell ref="D204:E204"/>
    <mergeCell ref="P388:T388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H17:H1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50:E150"/>
    <mergeCell ref="P129:V129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9:T459"/>
    <mergeCell ref="D198:E198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P43:T43"/>
    <mergeCell ref="D328:E328"/>
    <mergeCell ref="P207:T207"/>
    <mergeCell ref="A372:Z372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109:E109"/>
    <mergeCell ref="P163:T163"/>
    <mergeCell ref="A14:M14"/>
    <mergeCell ref="D345:E345"/>
    <mergeCell ref="P138:T138"/>
    <mergeCell ref="P383:V383"/>
    <mergeCell ref="I17:I18"/>
    <mergeCell ref="A48:O49"/>
    <mergeCell ref="P84:V84"/>
    <mergeCell ref="D43:E43"/>
    <mergeCell ref="A272:Z272"/>
    <mergeCell ref="P216:T216"/>
    <mergeCell ref="A381:Z381"/>
    <mergeCell ref="D137:E137"/>
    <mergeCell ref="P124:V124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E505:E506"/>
    <mergeCell ref="P352:T352"/>
    <mergeCell ref="G505:G506"/>
    <mergeCell ref="P470:V470"/>
    <mergeCell ref="A326:Z326"/>
    <mergeCell ref="D479:E479"/>
    <mergeCell ref="D473:E473"/>
    <mergeCell ref="P453:T453"/>
    <mergeCell ref="P259:T259"/>
    <mergeCell ref="P263:V263"/>
    <mergeCell ref="P499:V499"/>
    <mergeCell ref="D480:E480"/>
    <mergeCell ref="D467:E467"/>
    <mergeCell ref="A493:Z493"/>
    <mergeCell ref="P447:V447"/>
    <mergeCell ref="P360:V360"/>
    <mergeCell ref="P489:T489"/>
    <mergeCell ref="P451:T451"/>
    <mergeCell ref="D335:E335"/>
    <mergeCell ref="A440:O441"/>
    <mergeCell ref="P322:T322"/>
    <mergeCell ref="P260:T260"/>
    <mergeCell ref="P455:V455"/>
    <mergeCell ref="P299:T299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P497:V497"/>
    <mergeCell ref="P477:V477"/>
    <mergeCell ref="D494:E494"/>
    <mergeCell ref="Q505:Q506"/>
    <mergeCell ref="S505:S506"/>
    <mergeCell ref="A490:O491"/>
    <mergeCell ref="P454:T454"/>
    <mergeCell ref="D306:E306"/>
    <mergeCell ref="P189:T189"/>
    <mergeCell ref="D377:E377"/>
    <mergeCell ref="P424:V424"/>
    <mergeCell ref="D69:E69"/>
    <mergeCell ref="P175:V175"/>
    <mergeCell ref="P398:V398"/>
    <mergeCell ref="P106:V106"/>
    <mergeCell ref="D195:E195"/>
    <mergeCell ref="P56:T56"/>
    <mergeCell ref="D410:E410"/>
    <mergeCell ref="A120:Z120"/>
    <mergeCell ref="P276:V276"/>
    <mergeCell ref="P214:V214"/>
    <mergeCell ref="P270:V270"/>
    <mergeCell ref="A246:O247"/>
    <mergeCell ref="P176:V176"/>
    <mergeCell ref="P65:V65"/>
    <mergeCell ref="A126:Z126"/>
    <mergeCell ref="D251:E251"/>
    <mergeCell ref="D74:E74"/>
    <mergeCell ref="P151:V151"/>
    <mergeCell ref="P87:T87"/>
    <mergeCell ref="A203:Z203"/>
    <mergeCell ref="D68:E68"/>
    <mergeCell ref="P245:T245"/>
    <mergeCell ref="D188:E188"/>
    <mergeCell ref="P224:T224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111:O112"/>
    <mergeCell ref="P52:T52"/>
    <mergeCell ref="P201:V201"/>
    <mergeCell ref="D160:E160"/>
    <mergeCell ref="P139:V139"/>
    <mergeCell ref="A275:O276"/>
    <mergeCell ref="D162:E162"/>
    <mergeCell ref="D245:E245"/>
    <mergeCell ref="A376:Z376"/>
    <mergeCell ref="P474:T474"/>
    <mergeCell ref="D224:E224"/>
    <mergeCell ref="P401:T401"/>
    <mergeCell ref="P268:T268"/>
    <mergeCell ref="D382:E382"/>
    <mergeCell ref="D1:F1"/>
    <mergeCell ref="A405:Z405"/>
    <mergeCell ref="J17:J18"/>
    <mergeCell ref="D82:E82"/>
    <mergeCell ref="L17:L18"/>
    <mergeCell ref="P359:V359"/>
    <mergeCell ref="P48:V48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7:T47"/>
    <mergeCell ref="P111:V111"/>
    <mergeCell ref="D108:E108"/>
    <mergeCell ref="P429:T429"/>
    <mergeCell ref="A60:Z60"/>
    <mergeCell ref="A407:O408"/>
    <mergeCell ref="P252:T252"/>
    <mergeCell ref="P81:T81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D205:E205"/>
    <mergeCell ref="A379:O380"/>
    <mergeCell ref="A330:O331"/>
    <mergeCell ref="A365:Z365"/>
    <mergeCell ref="D357:E357"/>
    <mergeCell ref="P172:T172"/>
    <mergeCell ref="P432:T432"/>
    <mergeCell ref="P446:V446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A374:O375"/>
    <mergeCell ref="A34:Z34"/>
    <mergeCell ref="H9:I9"/>
    <mergeCell ref="P24:V24"/>
    <mergeCell ref="P389:T389"/>
    <mergeCell ref="D297:E297"/>
    <mergeCell ref="P324:V324"/>
    <mergeCell ref="P391:T391"/>
    <mergeCell ref="A70:O71"/>
    <mergeCell ref="D238:E238"/>
    <mergeCell ref="P328:T328"/>
    <mergeCell ref="P37:V37"/>
    <mergeCell ref="P104:T104"/>
    <mergeCell ref="B17:B18"/>
    <mergeCell ref="P441:V441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98:V98"/>
    <mergeCell ref="D94:E94"/>
    <mergeCell ref="P33:V33"/>
    <mergeCell ref="P264:V264"/>
    <mergeCell ref="A387:Z387"/>
    <mergeCell ref="A287:Z287"/>
    <mergeCell ref="A46:Z46"/>
    <mergeCell ref="D87:E87"/>
    <mergeCell ref="P148:T148"/>
    <mergeCell ref="P466:T466"/>
    <mergeCell ref="P122:T122"/>
    <mergeCell ref="P211:T211"/>
    <mergeCell ref="D132:E132"/>
    <mergeCell ref="P89:T89"/>
    <mergeCell ref="P309:T309"/>
    <mergeCell ref="A80:Z80"/>
    <mergeCell ref="P402:V402"/>
    <mergeCell ref="P290:T290"/>
    <mergeCell ref="A311:O312"/>
    <mergeCell ref="P452:T452"/>
    <mergeCell ref="A258:Z258"/>
    <mergeCell ref="P462:V462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D301:E3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2025-10-01T11:47:32Z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