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355345C-606C-49A8-A3AC-30B7EE9E49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Z32" i="1" s="1"/>
  <c r="BN27" i="1"/>
  <c r="Y498" i="1" s="1"/>
  <c r="Y500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Z293" i="1" s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Z470" i="1" s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49" i="1"/>
  <c r="Z330" i="1"/>
  <c r="Z324" i="1"/>
  <c r="X500" i="1"/>
  <c r="Z201" i="1"/>
  <c r="Z175" i="1"/>
  <c r="Z246" i="1"/>
  <c r="Z455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<sst xmlns="http://schemas.openxmlformats.org/spreadsheetml/2006/main" count="2182" uniqueCount="798">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</sst>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250</v>
      </c>
      <c r="Y41" s="542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23.148148148148145</v>
      </c>
      <c r="Y44" s="543">
        <f>IFERROR(Y41/H41,"0")+IFERROR(Y42/H42,"0")+IFERROR(Y43/H43,"0")</f>
        <v>24.000000000000004</v>
      </c>
      <c r="Z44" s="543">
        <f>IFERROR(IF(Z41="",0,Z41),"0")+IFERROR(IF(Z42="",0,Z42),"0")+IFERROR(IF(Z43="",0,Z43),"0")</f>
        <v>0.45552000000000004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250</v>
      </c>
      <c r="Y45" s="543">
        <f>IFERROR(SUM(Y41:Y43),"0")</f>
        <v>259.20000000000005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1200</v>
      </c>
      <c r="Y342" s="542">
        <f t="shared" ref="Y342:Y348" si="38">IFERROR(IF(X342="",0,CEILING((X342/$H342),1)*$H342),"")</f>
        <v>1200</v>
      </c>
      <c r="Z342" s="36">
        <f>IFERROR(IF(Y342=0,"",ROUNDUP(Y342/H342,0)*0.02175),"")</f>
        <v>1.7399999999999998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1238.4000000000001</v>
      </c>
      <c r="BN342" s="64">
        <f t="shared" ref="BN342:BN348" si="40">IFERROR(Y342*I342/H342,"0")</f>
        <v>1238.4000000000001</v>
      </c>
      <c r="BO342" s="64">
        <f t="shared" ref="BO342:BO348" si="41">IFERROR(1/J342*(X342/H342),"0")</f>
        <v>1.6666666666666665</v>
      </c>
      <c r="BP342" s="64">
        <f t="shared" ref="BP342:BP348" si="42">IFERROR(1/J342*(Y342/H342),"0")</f>
        <v>1.6666666666666665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550</v>
      </c>
      <c r="Y343" s="542">
        <f t="shared" si="38"/>
        <v>555</v>
      </c>
      <c r="Z343" s="36">
        <f>IFERROR(IF(Y343=0,"",ROUNDUP(Y343/H343,0)*0.02175),"")</f>
        <v>0.80474999999999997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567.6</v>
      </c>
      <c r="BN343" s="64">
        <f t="shared" si="40"/>
        <v>572.76</v>
      </c>
      <c r="BO343" s="64">
        <f t="shared" si="41"/>
        <v>0.76388888888888884</v>
      </c>
      <c r="BP343" s="64">
        <f t="shared" si="42"/>
        <v>0.77083333333333326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1800</v>
      </c>
      <c r="Y345" s="542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236.66666666666666</v>
      </c>
      <c r="Y349" s="543">
        <f>IFERROR(Y342/H342,"0")+IFERROR(Y343/H343,"0")+IFERROR(Y344/H344,"0")+IFERROR(Y345/H345,"0")+IFERROR(Y346/H346,"0")+IFERROR(Y347/H347,"0")+IFERROR(Y348/H348,"0")</f>
        <v>237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5.1547499999999999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3550</v>
      </c>
      <c r="Y350" s="543">
        <f>IFERROR(SUM(Y342:Y348),"0")</f>
        <v>3555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2300</v>
      </c>
      <c r="Y352" s="542">
        <f>IFERROR(IF(X352="",0,CEILING((X352/$H352),1)*$H352),"")</f>
        <v>2310</v>
      </c>
      <c r="Z352" s="36">
        <f>IFERROR(IF(Y352=0,"",ROUNDUP(Y352/H352,0)*0.02175),"")</f>
        <v>3.3494999999999999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2373.6</v>
      </c>
      <c r="BN352" s="64">
        <f>IFERROR(Y352*I352/H352,"0")</f>
        <v>2383.92</v>
      </c>
      <c r="BO352" s="64">
        <f>IFERROR(1/J352*(X352/H352),"0")</f>
        <v>3.1944444444444446</v>
      </c>
      <c r="BP352" s="64">
        <f>IFERROR(1/J352*(Y352/H352),"0")</f>
        <v>3.208333333333333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153.33333333333334</v>
      </c>
      <c r="Y354" s="543">
        <f>IFERROR(Y352/H352,"0")+IFERROR(Y353/H353,"0")</f>
        <v>154</v>
      </c>
      <c r="Z354" s="543">
        <f>IFERROR(IF(Z352="",0,Z352),"0")+IFERROR(IF(Z353="",0,Z353),"0")</f>
        <v>3.3494999999999999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2300</v>
      </c>
      <c r="Y355" s="543">
        <f>IFERROR(SUM(Y352:Y353),"0")</f>
        <v>2310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1350</v>
      </c>
      <c r="Y377" s="542">
        <f>IFERROR(IF(X377="",0,CEILING((X377/$H377),1)*$H377),"")</f>
        <v>1350</v>
      </c>
      <c r="Z377" s="36">
        <f>IFERROR(IF(Y377=0,"",ROUNDUP(Y377/H377,0)*0.01898),"")</f>
        <v>2.847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1427.85</v>
      </c>
      <c r="BN377" s="64">
        <f>IFERROR(Y377*I377/H377,"0")</f>
        <v>1427.85</v>
      </c>
      <c r="BO377" s="64">
        <f>IFERROR(1/J377*(X377/H377),"0")</f>
        <v>2.34375</v>
      </c>
      <c r="BP377" s="64">
        <f>IFERROR(1/J377*(Y377/H377),"0")</f>
        <v>2.34375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150</v>
      </c>
      <c r="Y379" s="543">
        <f>IFERROR(Y377/H377,"0")+IFERROR(Y378/H378,"0")</f>
        <v>150</v>
      </c>
      <c r="Z379" s="543">
        <f>IFERROR(IF(Z377="",0,Z377),"0")+IFERROR(IF(Z378="",0,Z378),"0")</f>
        <v>2.847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1350</v>
      </c>
      <c r="Y380" s="543">
        <f>IFERROR(SUM(Y377:Y378),"0")</f>
        <v>1350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2500</v>
      </c>
      <c r="Y432" s="542">
        <f t="shared" si="48"/>
        <v>2502.7200000000003</v>
      </c>
      <c r="Z432" s="36">
        <f t="shared" si="49"/>
        <v>5.6690399999999999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2670.4545454545455</v>
      </c>
      <c r="BN432" s="64">
        <f t="shared" si="51"/>
        <v>2673.3599999999997</v>
      </c>
      <c r="BO432" s="64">
        <f t="shared" si="52"/>
        <v>4.5527389277389272</v>
      </c>
      <c r="BP432" s="64">
        <f t="shared" si="53"/>
        <v>4.5576923076923084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800</v>
      </c>
      <c r="Y434" s="542">
        <f t="shared" si="48"/>
        <v>802.56000000000006</v>
      </c>
      <c r="Z434" s="36">
        <f t="shared" si="49"/>
        <v>1.81792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854.5454545454545</v>
      </c>
      <c r="BN434" s="64">
        <f t="shared" si="51"/>
        <v>857.28</v>
      </c>
      <c r="BO434" s="64">
        <f t="shared" si="52"/>
        <v>1.4568764568764567</v>
      </c>
      <c r="BP434" s="64">
        <f t="shared" si="53"/>
        <v>1.4615384615384617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625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626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7.4869599999999998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3300</v>
      </c>
      <c r="Y441" s="543">
        <f>IFERROR(SUM(Y429:Y439),"0")</f>
        <v>3305.28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600</v>
      </c>
      <c r="Y443" s="542">
        <f>IFERROR(IF(X443="",0,CEILING((X443/$H443),1)*$H443),"")</f>
        <v>601.92000000000007</v>
      </c>
      <c r="Z443" s="36">
        <f>IFERROR(IF(Y443=0,"",ROUNDUP(Y443/H443,0)*0.01196),"")</f>
        <v>1.36344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640.90909090909088</v>
      </c>
      <c r="BN443" s="64">
        <f>IFERROR(Y443*I443/H443,"0")</f>
        <v>642.96</v>
      </c>
      <c r="BO443" s="64">
        <f>IFERROR(1/J443*(X443/H443),"0")</f>
        <v>1.0926573426573427</v>
      </c>
      <c r="BP443" s="64">
        <f>IFERROR(1/J443*(Y443/H443),"0")</f>
        <v>1.0961538461538463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113.63636363636363</v>
      </c>
      <c r="Y446" s="543">
        <f>IFERROR(Y443/H443,"0")+IFERROR(Y444/H444,"0")+IFERROR(Y445/H445,"0")</f>
        <v>114.00000000000001</v>
      </c>
      <c r="Z446" s="543">
        <f>IFERROR(IF(Z443="",0,Z443),"0")+IFERROR(IF(Z444="",0,Z444),"0")+IFERROR(IF(Z445="",0,Z445),"0")</f>
        <v>1.36344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600</v>
      </c>
      <c r="Y447" s="543">
        <f>IFERROR(SUM(Y443:Y445),"0")</f>
        <v>601.92000000000007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350</v>
      </c>
      <c r="Y451" s="542">
        <f t="shared" si="54"/>
        <v>353.76</v>
      </c>
      <c r="Z451" s="36">
        <f>IFERROR(IF(Y451=0,"",ROUNDUP(Y451/H451,0)*0.01196),"")</f>
        <v>0.80132000000000003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373.86363636363637</v>
      </c>
      <c r="BN451" s="64">
        <f t="shared" si="56"/>
        <v>377.87999999999994</v>
      </c>
      <c r="BO451" s="64">
        <f t="shared" si="57"/>
        <v>0.63738344988344986</v>
      </c>
      <c r="BP451" s="64">
        <f t="shared" si="58"/>
        <v>0.64423076923076927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66.287878787878782</v>
      </c>
      <c r="Y455" s="543">
        <f>IFERROR(Y449/H449,"0")+IFERROR(Y450/H450,"0")+IFERROR(Y451/H451,"0")+IFERROR(Y452/H452,"0")+IFERROR(Y453/H453,"0")+IFERROR(Y454/H454,"0")</f>
        <v>67</v>
      </c>
      <c r="Z455" s="543">
        <f>IFERROR(IF(Z449="",0,Z449),"0")+IFERROR(IF(Z450="",0,Z450),"0")+IFERROR(IF(Z451="",0,Z451),"0")+IFERROR(IF(Z452="",0,Z452),"0")+IFERROR(IF(Z453="",0,Z453),"0")+IFERROR(IF(Z454="",0,Z454),"0")</f>
        <v>0.80132000000000003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350</v>
      </c>
      <c r="Y456" s="543">
        <f>IFERROR(SUM(Y449:Y454),"0")</f>
        <v>353.76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11700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11735.16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12264.892171717171</v>
      </c>
      <c r="Y498" s="543">
        <f>IFERROR(SUM(BN22:BN494),"0")</f>
        <v>12301.65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19</v>
      </c>
      <c r="Y499" s="38">
        <f>ROUNDUP(SUM(BP22:BP494),0)</f>
        <v>19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12739.892171717171</v>
      </c>
      <c r="Y500" s="543">
        <f>GrossWeightTotalR+PalletQtyTotalR*25</f>
        <v>12776.65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1368.0723905723905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1372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21.458489999999998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259.20000000000005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0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5865</v>
      </c>
      <c r="U507" s="46">
        <f>IFERROR(Y367*1,"0")+IFERROR(Y368*1,"0")+IFERROR(Y369*1,"0")+IFERROR(Y373*1,"0")+IFERROR(Y377*1,"0")+IFERROR(Y378*1,"0")+IFERROR(Y382*1,"0")</f>
        <v>1350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4260.96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