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4D3E9641-A51B-4AD5-8CBF-999145A668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Y490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Y481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Y462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P429" i="1"/>
  <c r="X425" i="1"/>
  <c r="Y424" i="1"/>
  <c r="X424" i="1"/>
  <c r="BP423" i="1"/>
  <c r="BO423" i="1"/>
  <c r="BN423" i="1"/>
  <c r="BM423" i="1"/>
  <c r="Z423" i="1"/>
  <c r="Z424" i="1" s="1"/>
  <c r="Y423" i="1"/>
  <c r="Y507" i="1" s="1"/>
  <c r="P423" i="1"/>
  <c r="X420" i="1"/>
  <c r="Y419" i="1"/>
  <c r="X419" i="1"/>
  <c r="BP418" i="1"/>
  <c r="BO418" i="1"/>
  <c r="BN418" i="1"/>
  <c r="BM418" i="1"/>
  <c r="Z418" i="1"/>
  <c r="Z419" i="1" s="1"/>
  <c r="Y418" i="1"/>
  <c r="X507" i="1" s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Y379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7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7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Y27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6" i="1"/>
  <c r="Y185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7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7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29" i="1" l="1"/>
  <c r="Z359" i="1"/>
  <c r="Z190" i="1"/>
  <c r="Y33" i="1"/>
  <c r="Y37" i="1"/>
  <c r="Y45" i="1"/>
  <c r="Y49" i="1"/>
  <c r="Y58" i="1"/>
  <c r="Y64" i="1"/>
  <c r="Y70" i="1"/>
  <c r="Z78" i="1"/>
  <c r="BP74" i="1"/>
  <c r="BN74" i="1"/>
  <c r="Z74" i="1"/>
  <c r="Y78" i="1"/>
  <c r="BP82" i="1"/>
  <c r="BN82" i="1"/>
  <c r="Z82" i="1"/>
  <c r="Z83" i="1" s="1"/>
  <c r="Y84" i="1"/>
  <c r="E507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Z139" i="1" s="1"/>
  <c r="Y140" i="1"/>
  <c r="H507" i="1"/>
  <c r="Y145" i="1"/>
  <c r="BP143" i="1"/>
  <c r="BN143" i="1"/>
  <c r="Z143" i="1"/>
  <c r="BP150" i="1"/>
  <c r="BN150" i="1"/>
  <c r="Z150" i="1"/>
  <c r="Y152" i="1"/>
  <c r="I507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BP189" i="1"/>
  <c r="BN189" i="1"/>
  <c r="Z189" i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Z213" i="1" s="1"/>
  <c r="BP212" i="1"/>
  <c r="BN212" i="1"/>
  <c r="Z212" i="1"/>
  <c r="Y214" i="1"/>
  <c r="Y219" i="1"/>
  <c r="BP216" i="1"/>
  <c r="BN216" i="1"/>
  <c r="Z216" i="1"/>
  <c r="Z218" i="1" s="1"/>
  <c r="Y218" i="1"/>
  <c r="BP243" i="1"/>
  <c r="BN243" i="1"/>
  <c r="Z243" i="1"/>
  <c r="BP252" i="1"/>
  <c r="BN252" i="1"/>
  <c r="Z252" i="1"/>
  <c r="BP260" i="1"/>
  <c r="BN260" i="1"/>
  <c r="Z260" i="1"/>
  <c r="BP309" i="1"/>
  <c r="BN309" i="1"/>
  <c r="Z309" i="1"/>
  <c r="F507" i="1"/>
  <c r="H9" i="1"/>
  <c r="B507" i="1"/>
  <c r="X498" i="1"/>
  <c r="X500" i="1" s="1"/>
  <c r="X499" i="1"/>
  <c r="X501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Y499" i="1" s="1"/>
  <c r="Z41" i="1"/>
  <c r="BN41" i="1"/>
  <c r="Y498" i="1" s="1"/>
  <c r="Y500" i="1" s="1"/>
  <c r="BP41" i="1"/>
  <c r="Z43" i="1"/>
  <c r="BN43" i="1"/>
  <c r="Y44" i="1"/>
  <c r="Y501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BP76" i="1"/>
  <c r="BN76" i="1"/>
  <c r="Z76" i="1"/>
  <c r="Y83" i="1"/>
  <c r="BP89" i="1"/>
  <c r="BN89" i="1"/>
  <c r="Z89" i="1"/>
  <c r="Y91" i="1"/>
  <c r="BP94" i="1"/>
  <c r="BN94" i="1"/>
  <c r="Z94" i="1"/>
  <c r="BP103" i="1"/>
  <c r="BN103" i="1"/>
  <c r="Z103" i="1"/>
  <c r="Y112" i="1"/>
  <c r="Y111" i="1"/>
  <c r="BP115" i="1"/>
  <c r="BN115" i="1"/>
  <c r="Z115" i="1"/>
  <c r="Z118" i="1" s="1"/>
  <c r="Y123" i="1"/>
  <c r="BP128" i="1"/>
  <c r="BN128" i="1"/>
  <c r="Z128" i="1"/>
  <c r="Y130" i="1"/>
  <c r="Y135" i="1"/>
  <c r="BP132" i="1"/>
  <c r="BN132" i="1"/>
  <c r="Z132" i="1"/>
  <c r="Z134" i="1" s="1"/>
  <c r="Y139" i="1"/>
  <c r="BP144" i="1"/>
  <c r="BN144" i="1"/>
  <c r="Z144" i="1"/>
  <c r="Y146" i="1"/>
  <c r="Y151" i="1"/>
  <c r="BP148" i="1"/>
  <c r="BN148" i="1"/>
  <c r="Z148" i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7" i="1"/>
  <c r="Y186" i="1"/>
  <c r="BP183" i="1"/>
  <c r="BN183" i="1"/>
  <c r="Z183" i="1"/>
  <c r="Z185" i="1" s="1"/>
  <c r="Y190" i="1"/>
  <c r="BP195" i="1"/>
  <c r="BN195" i="1"/>
  <c r="Z195" i="1"/>
  <c r="BP199" i="1"/>
  <c r="BN199" i="1"/>
  <c r="Z199" i="1"/>
  <c r="BP207" i="1"/>
  <c r="BN207" i="1"/>
  <c r="Z207" i="1"/>
  <c r="BP226" i="1"/>
  <c r="BN226" i="1"/>
  <c r="Z226" i="1"/>
  <c r="BP229" i="1"/>
  <c r="BN229" i="1"/>
  <c r="Z229" i="1"/>
  <c r="Z293" i="1"/>
  <c r="BP289" i="1"/>
  <c r="BN289" i="1"/>
  <c r="Z289" i="1"/>
  <c r="Y293" i="1"/>
  <c r="BP297" i="1"/>
  <c r="BN297" i="1"/>
  <c r="Z297" i="1"/>
  <c r="Z303" i="1" s="1"/>
  <c r="Y303" i="1"/>
  <c r="BP301" i="1"/>
  <c r="BN301" i="1"/>
  <c r="Z301" i="1"/>
  <c r="Y324" i="1"/>
  <c r="BP320" i="1"/>
  <c r="BN320" i="1"/>
  <c r="Z320" i="1"/>
  <c r="Z324" i="1" s="1"/>
  <c r="BP323" i="1"/>
  <c r="BN323" i="1"/>
  <c r="Z323" i="1"/>
  <c r="Y325" i="1"/>
  <c r="Y330" i="1"/>
  <c r="BP327" i="1"/>
  <c r="BN327" i="1"/>
  <c r="Z327" i="1"/>
  <c r="Y331" i="1"/>
  <c r="BP336" i="1"/>
  <c r="BN336" i="1"/>
  <c r="Z336" i="1"/>
  <c r="Y338" i="1"/>
  <c r="T507" i="1"/>
  <c r="Y349" i="1"/>
  <c r="BP342" i="1"/>
  <c r="BN342" i="1"/>
  <c r="Z342" i="1"/>
  <c r="Y350" i="1"/>
  <c r="BP346" i="1"/>
  <c r="BN346" i="1"/>
  <c r="Z346" i="1"/>
  <c r="BP358" i="1"/>
  <c r="BN358" i="1"/>
  <c r="Z358" i="1"/>
  <c r="Y360" i="1"/>
  <c r="BP389" i="1"/>
  <c r="BN389" i="1"/>
  <c r="Z389" i="1"/>
  <c r="BP393" i="1"/>
  <c r="BN393" i="1"/>
  <c r="Z393" i="1"/>
  <c r="Z397" i="1" s="1"/>
  <c r="Y397" i="1"/>
  <c r="BP401" i="1"/>
  <c r="BN401" i="1"/>
  <c r="Z401" i="1"/>
  <c r="Z402" i="1" s="1"/>
  <c r="Y403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BP433" i="1"/>
  <c r="BN433" i="1"/>
  <c r="Z433" i="1"/>
  <c r="Z440" i="1" s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W507" i="1"/>
  <c r="G507" i="1"/>
  <c r="Y129" i="1"/>
  <c r="Y213" i="1"/>
  <c r="BP208" i="1"/>
  <c r="BN208" i="1"/>
  <c r="BP210" i="1"/>
  <c r="BN210" i="1"/>
  <c r="Z210" i="1"/>
  <c r="BP223" i="1"/>
  <c r="BN223" i="1"/>
  <c r="Z223" i="1"/>
  <c r="Z231" i="1" s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Z255" i="1" s="1"/>
  <c r="BP254" i="1"/>
  <c r="BN254" i="1"/>
  <c r="Z254" i="1"/>
  <c r="Y256" i="1"/>
  <c r="M507" i="1"/>
  <c r="Y264" i="1"/>
  <c r="BP259" i="1"/>
  <c r="BN259" i="1"/>
  <c r="Z259" i="1"/>
  <c r="Z263" i="1" s="1"/>
  <c r="Y263" i="1"/>
  <c r="BP268" i="1"/>
  <c r="BN268" i="1"/>
  <c r="Z268" i="1"/>
  <c r="Z270" i="1" s="1"/>
  <c r="BP291" i="1"/>
  <c r="BN291" i="1"/>
  <c r="Z291" i="1"/>
  <c r="Y304" i="1"/>
  <c r="BP299" i="1"/>
  <c r="BN299" i="1"/>
  <c r="Z299" i="1"/>
  <c r="Z311" i="1"/>
  <c r="BP307" i="1"/>
  <c r="BN307" i="1"/>
  <c r="Z307" i="1"/>
  <c r="Y311" i="1"/>
  <c r="BP315" i="1"/>
  <c r="BN315" i="1"/>
  <c r="Z315" i="1"/>
  <c r="Z317" i="1" s="1"/>
  <c r="BP321" i="1"/>
  <c r="BN321" i="1"/>
  <c r="Z321" i="1"/>
  <c r="BP329" i="1"/>
  <c r="BN329" i="1"/>
  <c r="Z329" i="1"/>
  <c r="S507" i="1"/>
  <c r="Y337" i="1"/>
  <c r="BP334" i="1"/>
  <c r="BN334" i="1"/>
  <c r="Z334" i="1"/>
  <c r="BP344" i="1"/>
  <c r="BN344" i="1"/>
  <c r="Z344" i="1"/>
  <c r="BP348" i="1"/>
  <c r="BN348" i="1"/>
  <c r="Z348" i="1"/>
  <c r="Y355" i="1"/>
  <c r="BP352" i="1"/>
  <c r="BN352" i="1"/>
  <c r="Z352" i="1"/>
  <c r="Z354" i="1" s="1"/>
  <c r="Y359" i="1"/>
  <c r="O507" i="1"/>
  <c r="K507" i="1"/>
  <c r="Y232" i="1"/>
  <c r="Y276" i="1"/>
  <c r="Y285" i="1"/>
  <c r="R507" i="1"/>
  <c r="Y294" i="1"/>
  <c r="U507" i="1"/>
  <c r="Y370" i="1"/>
  <c r="BP367" i="1"/>
  <c r="BN367" i="1"/>
  <c r="BP369" i="1"/>
  <c r="BN369" i="1"/>
  <c r="Z369" i="1"/>
  <c r="Z370" i="1" s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BP395" i="1"/>
  <c r="BN395" i="1"/>
  <c r="Z395" i="1"/>
  <c r="Y402" i="1"/>
  <c r="BP412" i="1"/>
  <c r="BN412" i="1"/>
  <c r="Z412" i="1"/>
  <c r="BP431" i="1"/>
  <c r="BN431" i="1"/>
  <c r="Z431" i="1"/>
  <c r="Z470" i="1"/>
  <c r="BP467" i="1"/>
  <c r="BN467" i="1"/>
  <c r="Z467" i="1"/>
  <c r="Y471" i="1"/>
  <c r="BP474" i="1"/>
  <c r="BN474" i="1"/>
  <c r="Z474" i="1"/>
  <c r="Z481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Z446" i="1" s="1"/>
  <c r="BP451" i="1"/>
  <c r="BN451" i="1"/>
  <c r="Z451" i="1"/>
  <c r="Z461" i="1"/>
  <c r="BP459" i="1"/>
  <c r="BN459" i="1"/>
  <c r="Z459" i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Z414" i="1" l="1"/>
  <c r="Z349" i="1"/>
  <c r="Z330" i="1"/>
  <c r="Z201" i="1"/>
  <c r="Z175" i="1"/>
  <c r="Z337" i="1"/>
  <c r="Z246" i="1"/>
  <c r="Z455" i="1"/>
  <c r="Z151" i="1"/>
  <c r="Z97" i="1"/>
  <c r="Z44" i="1"/>
  <c r="Z502" i="1" s="1"/>
  <c r="Y497" i="1"/>
  <c r="Z169" i="1"/>
  <c r="Z145" i="1"/>
  <c r="Z105" i="1"/>
  <c r="Z90" i="1"/>
</calcChain>
</file>

<file path=xl/sharedStrings.xml><?xml version="1.0" encoding="utf-8"?>
<sst xmlns="http://schemas.openxmlformats.org/spreadsheetml/2006/main" count="2182" uniqueCount="798">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</sst>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7"/>
  <sheetViews>
    <sheetView showGridLines="0" tabSelected="1" topLeftCell="A481" zoomScaleNormal="100" zoomScaleSheetLayoutView="100" workbookViewId="0">
      <selection activeCell="AA503" sqref="AA503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5" t="s">
        <v>0</v>
      </c>
      <c r="E1" s="573"/>
      <c r="F1" s="573"/>
      <c r="G1" s="12" t="s">
        <v>1</v>
      </c>
      <c r="H1" s="615" t="s">
        <v>2</v>
      </c>
      <c r="I1" s="573"/>
      <c r="J1" s="573"/>
      <c r="K1" s="573"/>
      <c r="L1" s="573"/>
      <c r="M1" s="573"/>
      <c r="N1" s="573"/>
      <c r="O1" s="573"/>
      <c r="P1" s="573"/>
      <c r="Q1" s="573"/>
      <c r="R1" s="572" t="s">
        <v>3</v>
      </c>
      <c r="S1" s="573"/>
      <c r="T1" s="5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0" t="s">
        <v>8</v>
      </c>
      <c r="B5" s="661"/>
      <c r="C5" s="662"/>
      <c r="D5" s="619"/>
      <c r="E5" s="620"/>
      <c r="F5" s="828" t="s">
        <v>9</v>
      </c>
      <c r="G5" s="662"/>
      <c r="H5" s="619"/>
      <c r="I5" s="776"/>
      <c r="J5" s="776"/>
      <c r="K5" s="776"/>
      <c r="L5" s="776"/>
      <c r="M5" s="620"/>
      <c r="N5" s="58"/>
      <c r="P5" s="24" t="s">
        <v>10</v>
      </c>
      <c r="Q5" s="843">
        <v>45929</v>
      </c>
      <c r="R5" s="659"/>
      <c r="T5" s="704" t="s">
        <v>11</v>
      </c>
      <c r="U5" s="664"/>
      <c r="V5" s="706" t="s">
        <v>12</v>
      </c>
      <c r="W5" s="659"/>
      <c r="AB5" s="51"/>
      <c r="AC5" s="51"/>
      <c r="AD5" s="51"/>
      <c r="AE5" s="51"/>
    </row>
    <row r="6" spans="1:32" s="535" customFormat="1" ht="24" customHeight="1" x14ac:dyDescent="0.2">
      <c r="A6" s="660" t="s">
        <v>13</v>
      </c>
      <c r="B6" s="661"/>
      <c r="C6" s="662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59"/>
      <c r="N6" s="59"/>
      <c r="P6" s="24" t="s">
        <v>15</v>
      </c>
      <c r="Q6" s="852" t="str">
        <f>IF(Q5=0," ",CHOOSE(WEEKDAY(Q5,2),"Понедельник","Вторник","Среда","Четверг","Пятница","Суббота","Воскресенье"))</f>
        <v>Понедельник</v>
      </c>
      <c r="R6" s="546"/>
      <c r="T6" s="710" t="s">
        <v>16</v>
      </c>
      <c r="U6" s="664"/>
      <c r="V6" s="761" t="s">
        <v>17</v>
      </c>
      <c r="W6" s="589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9" t="str">
        <f>IFERROR(VLOOKUP(DeliveryAddress,Table,3,0),1)</f>
        <v>4</v>
      </c>
      <c r="E7" s="600"/>
      <c r="F7" s="600"/>
      <c r="G7" s="600"/>
      <c r="H7" s="600"/>
      <c r="I7" s="600"/>
      <c r="J7" s="600"/>
      <c r="K7" s="600"/>
      <c r="L7" s="600"/>
      <c r="M7" s="601"/>
      <c r="N7" s="60"/>
      <c r="P7" s="24"/>
      <c r="Q7" s="42"/>
      <c r="R7" s="42"/>
      <c r="T7" s="555"/>
      <c r="U7" s="664"/>
      <c r="V7" s="762"/>
      <c r="W7" s="763"/>
      <c r="AB7" s="51"/>
      <c r="AC7" s="51"/>
      <c r="AD7" s="51"/>
      <c r="AE7" s="51"/>
    </row>
    <row r="8" spans="1:32" s="535" customFormat="1" ht="25.5" customHeight="1" x14ac:dyDescent="0.2">
      <c r="A8" s="864" t="s">
        <v>18</v>
      </c>
      <c r="B8" s="562"/>
      <c r="C8" s="563"/>
      <c r="D8" s="608"/>
      <c r="E8" s="609"/>
      <c r="F8" s="609"/>
      <c r="G8" s="609"/>
      <c r="H8" s="609"/>
      <c r="I8" s="609"/>
      <c r="J8" s="609"/>
      <c r="K8" s="609"/>
      <c r="L8" s="609"/>
      <c r="M8" s="610"/>
      <c r="N8" s="61"/>
      <c r="P8" s="24" t="s">
        <v>19</v>
      </c>
      <c r="Q8" s="670">
        <v>0.41666666666666669</v>
      </c>
      <c r="R8" s="601"/>
      <c r="T8" s="555"/>
      <c r="U8" s="664"/>
      <c r="V8" s="762"/>
      <c r="W8" s="763"/>
      <c r="AB8" s="51"/>
      <c r="AC8" s="51"/>
      <c r="AD8" s="51"/>
      <c r="AE8" s="51"/>
    </row>
    <row r="9" spans="1:32" s="535" customFormat="1" ht="39.950000000000003" customHeight="1" x14ac:dyDescent="0.2">
      <c r="A9" s="6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81"/>
      <c r="E9" s="560"/>
      <c r="F9" s="6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20</v>
      </c>
      <c r="Q9" s="655"/>
      <c r="R9" s="656"/>
      <c r="T9" s="555"/>
      <c r="U9" s="664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81"/>
      <c r="E10" s="560"/>
      <c r="F10" s="6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4"/>
      <c r="P10" s="26" t="s">
        <v>21</v>
      </c>
      <c r="Q10" s="711"/>
      <c r="R10" s="712"/>
      <c r="U10" s="24" t="s">
        <v>22</v>
      </c>
      <c r="V10" s="588" t="s">
        <v>23</v>
      </c>
      <c r="W10" s="589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8"/>
      <c r="R11" s="659"/>
      <c r="U11" s="24" t="s">
        <v>26</v>
      </c>
      <c r="V11" s="798" t="s">
        <v>27</v>
      </c>
      <c r="W11" s="65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28</v>
      </c>
      <c r="B12" s="661"/>
      <c r="C12" s="661"/>
      <c r="D12" s="661"/>
      <c r="E12" s="661"/>
      <c r="F12" s="661"/>
      <c r="G12" s="661"/>
      <c r="H12" s="661"/>
      <c r="I12" s="661"/>
      <c r="J12" s="661"/>
      <c r="K12" s="661"/>
      <c r="L12" s="661"/>
      <c r="M12" s="662"/>
      <c r="N12" s="62"/>
      <c r="P12" s="24" t="s">
        <v>29</v>
      </c>
      <c r="Q12" s="670"/>
      <c r="R12" s="601"/>
      <c r="S12" s="23"/>
      <c r="U12" s="24"/>
      <c r="V12" s="573"/>
      <c r="W12" s="555"/>
      <c r="AB12" s="51"/>
      <c r="AC12" s="51"/>
      <c r="AD12" s="51"/>
      <c r="AE12" s="51"/>
    </row>
    <row r="13" spans="1:32" s="535" customFormat="1" ht="23.25" customHeight="1" x14ac:dyDescent="0.2">
      <c r="A13" s="699" t="s">
        <v>30</v>
      </c>
      <c r="B13" s="661"/>
      <c r="C13" s="661"/>
      <c r="D13" s="661"/>
      <c r="E13" s="661"/>
      <c r="F13" s="661"/>
      <c r="G13" s="661"/>
      <c r="H13" s="661"/>
      <c r="I13" s="661"/>
      <c r="J13" s="661"/>
      <c r="K13" s="661"/>
      <c r="L13" s="661"/>
      <c r="M13" s="662"/>
      <c r="N13" s="62"/>
      <c r="O13" s="26"/>
      <c r="P13" s="26" t="s">
        <v>31</v>
      </c>
      <c r="Q13" s="798"/>
      <c r="R13" s="6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32</v>
      </c>
      <c r="B14" s="661"/>
      <c r="C14" s="661"/>
      <c r="D14" s="661"/>
      <c r="E14" s="661"/>
      <c r="F14" s="661"/>
      <c r="G14" s="661"/>
      <c r="H14" s="661"/>
      <c r="I14" s="661"/>
      <c r="J14" s="661"/>
      <c r="K14" s="661"/>
      <c r="L14" s="661"/>
      <c r="M14" s="66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33</v>
      </c>
      <c r="B15" s="661"/>
      <c r="C15" s="661"/>
      <c r="D15" s="661"/>
      <c r="E15" s="661"/>
      <c r="F15" s="661"/>
      <c r="G15" s="661"/>
      <c r="H15" s="661"/>
      <c r="I15" s="661"/>
      <c r="J15" s="661"/>
      <c r="K15" s="661"/>
      <c r="L15" s="661"/>
      <c r="M15" s="662"/>
      <c r="N15" s="63"/>
      <c r="P15" s="691" t="s">
        <v>34</v>
      </c>
      <c r="Q15" s="573"/>
      <c r="R15" s="573"/>
      <c r="S15" s="573"/>
      <c r="T15" s="5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35</v>
      </c>
      <c r="B17" s="583" t="s">
        <v>36</v>
      </c>
      <c r="C17" s="677" t="s">
        <v>37</v>
      </c>
      <c r="D17" s="583" t="s">
        <v>38</v>
      </c>
      <c r="E17" s="640"/>
      <c r="F17" s="583" t="s">
        <v>39</v>
      </c>
      <c r="G17" s="583" t="s">
        <v>40</v>
      </c>
      <c r="H17" s="583" t="s">
        <v>41</v>
      </c>
      <c r="I17" s="583" t="s">
        <v>42</v>
      </c>
      <c r="J17" s="583" t="s">
        <v>43</v>
      </c>
      <c r="K17" s="583" t="s">
        <v>44</v>
      </c>
      <c r="L17" s="583" t="s">
        <v>45</v>
      </c>
      <c r="M17" s="583" t="s">
        <v>46</v>
      </c>
      <c r="N17" s="583" t="s">
        <v>47</v>
      </c>
      <c r="O17" s="583" t="s">
        <v>48</v>
      </c>
      <c r="P17" s="583" t="s">
        <v>49</v>
      </c>
      <c r="Q17" s="639"/>
      <c r="R17" s="639"/>
      <c r="S17" s="639"/>
      <c r="T17" s="640"/>
      <c r="U17" s="863" t="s">
        <v>50</v>
      </c>
      <c r="V17" s="662"/>
      <c r="W17" s="583" t="s">
        <v>51</v>
      </c>
      <c r="X17" s="583" t="s">
        <v>52</v>
      </c>
      <c r="Y17" s="861" t="s">
        <v>53</v>
      </c>
      <c r="Z17" s="774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3"/>
      <c r="AF17" s="824"/>
      <c r="AG17" s="66"/>
      <c r="BD17" s="65" t="s">
        <v>59</v>
      </c>
    </row>
    <row r="18" spans="1:68" ht="14.25" customHeight="1" x14ac:dyDescent="0.2">
      <c r="A18" s="584"/>
      <c r="B18" s="584"/>
      <c r="C18" s="584"/>
      <c r="D18" s="641"/>
      <c r="E18" s="64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41"/>
      <c r="Q18" s="642"/>
      <c r="R18" s="642"/>
      <c r="S18" s="642"/>
      <c r="T18" s="643"/>
      <c r="U18" s="67" t="s">
        <v>60</v>
      </c>
      <c r="V18" s="67" t="s">
        <v>61</v>
      </c>
      <c r="W18" s="584"/>
      <c r="X18" s="584"/>
      <c r="Y18" s="862"/>
      <c r="Z18" s="775"/>
      <c r="AA18" s="753"/>
      <c r="AB18" s="753"/>
      <c r="AC18" s="753"/>
      <c r="AD18" s="825"/>
      <c r="AE18" s="826"/>
      <c r="AF18" s="827"/>
      <c r="AG18" s="66"/>
      <c r="BD18" s="65"/>
    </row>
    <row r="19" spans="1:68" ht="27.75" customHeight="1" x14ac:dyDescent="0.2">
      <c r="A19" s="595" t="s">
        <v>62</v>
      </c>
      <c r="B19" s="596"/>
      <c r="C19" s="596"/>
      <c r="D19" s="596"/>
      <c r="E19" s="596"/>
      <c r="F19" s="596"/>
      <c r="G19" s="596"/>
      <c r="H19" s="596"/>
      <c r="I19" s="596"/>
      <c r="J19" s="596"/>
      <c r="K19" s="596"/>
      <c r="L19" s="596"/>
      <c r="M19" s="596"/>
      <c r="N19" s="596"/>
      <c r="O19" s="596"/>
      <c r="P19" s="596"/>
      <c r="Q19" s="596"/>
      <c r="R19" s="596"/>
      <c r="S19" s="596"/>
      <c r="T19" s="596"/>
      <c r="U19" s="596"/>
      <c r="V19" s="596"/>
      <c r="W19" s="596"/>
      <c r="X19" s="596"/>
      <c r="Y19" s="596"/>
      <c r="Z19" s="596"/>
      <c r="AA19" s="48"/>
      <c r="AB19" s="48"/>
      <c r="AC19" s="48"/>
    </row>
    <row r="20" spans="1:68" ht="16.5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6"/>
      <c r="AB20" s="536"/>
      <c r="AC20" s="536"/>
    </row>
    <row r="21" spans="1:68" ht="14.25" customHeight="1" x14ac:dyDescent="0.25">
      <c r="A21" s="558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7"/>
      <c r="AB21" s="537"/>
      <c r="AC21" s="53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1" t="s">
        <v>70</v>
      </c>
      <c r="Q23" s="562"/>
      <c r="R23" s="562"/>
      <c r="S23" s="562"/>
      <c r="T23" s="562"/>
      <c r="U23" s="562"/>
      <c r="V23" s="563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1" t="s">
        <v>70</v>
      </c>
      <c r="Q24" s="562"/>
      <c r="R24" s="562"/>
      <c r="S24" s="562"/>
      <c r="T24" s="562"/>
      <c r="U24" s="562"/>
      <c r="V24" s="563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8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7"/>
      <c r="AB25" s="537"/>
      <c r="AC25" s="537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45">
        <v>4680115887350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45">
        <v>4680115885912</v>
      </c>
      <c r="E27" s="546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45">
        <v>4607091388237</v>
      </c>
      <c r="E28" s="546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45">
        <v>4680115886230</v>
      </c>
      <c r="E29" s="546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45">
        <v>4680115885905</v>
      </c>
      <c r="E30" s="546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45">
        <v>4607091388244</v>
      </c>
      <c r="E31" s="546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1" t="s">
        <v>70</v>
      </c>
      <c r="Q32" s="562"/>
      <c r="R32" s="562"/>
      <c r="S32" s="562"/>
      <c r="T32" s="562"/>
      <c r="U32" s="562"/>
      <c r="V32" s="563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1" t="s">
        <v>70</v>
      </c>
      <c r="Q33" s="562"/>
      <c r="R33" s="562"/>
      <c r="S33" s="562"/>
      <c r="T33" s="562"/>
      <c r="U33" s="562"/>
      <c r="V33" s="563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customHeight="1" x14ac:dyDescent="0.25">
      <c r="A34" s="558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7"/>
      <c r="AB34" s="537"/>
      <c r="AC34" s="53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45">
        <v>4607091388503</v>
      </c>
      <c r="E35" s="546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1" t="s">
        <v>70</v>
      </c>
      <c r="Q36" s="562"/>
      <c r="R36" s="562"/>
      <c r="S36" s="562"/>
      <c r="T36" s="562"/>
      <c r="U36" s="562"/>
      <c r="V36" s="563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1" t="s">
        <v>70</v>
      </c>
      <c r="Q37" s="562"/>
      <c r="R37" s="562"/>
      <c r="S37" s="562"/>
      <c r="T37" s="562"/>
      <c r="U37" s="562"/>
      <c r="V37" s="563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customHeight="1" x14ac:dyDescent="0.2">
      <c r="A38" s="595" t="s">
        <v>101</v>
      </c>
      <c r="B38" s="596"/>
      <c r="C38" s="596"/>
      <c r="D38" s="596"/>
      <c r="E38" s="596"/>
      <c r="F38" s="596"/>
      <c r="G38" s="596"/>
      <c r="H38" s="596"/>
      <c r="I38" s="596"/>
      <c r="J38" s="596"/>
      <c r="K38" s="596"/>
      <c r="L38" s="596"/>
      <c r="M38" s="596"/>
      <c r="N38" s="596"/>
      <c r="O38" s="596"/>
      <c r="P38" s="596"/>
      <c r="Q38" s="596"/>
      <c r="R38" s="596"/>
      <c r="S38" s="596"/>
      <c r="T38" s="596"/>
      <c r="U38" s="596"/>
      <c r="V38" s="596"/>
      <c r="W38" s="596"/>
      <c r="X38" s="596"/>
      <c r="Y38" s="596"/>
      <c r="Z38" s="596"/>
      <c r="AA38" s="48"/>
      <c r="AB38" s="48"/>
      <c r="AC38" s="48"/>
    </row>
    <row r="39" spans="1:68" ht="16.5" customHeight="1" x14ac:dyDescent="0.25">
      <c r="A39" s="570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6"/>
      <c r="AB39" s="536"/>
      <c r="AC39" s="536"/>
    </row>
    <row r="40" spans="1:68" ht="14.25" customHeight="1" x14ac:dyDescent="0.25">
      <c r="A40" s="558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45">
        <v>4607091385670</v>
      </c>
      <c r="E41" s="546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1">
        <v>300</v>
      </c>
      <c r="Y41" s="542">
        <f>IFERROR(IF(X41="",0,CEILING((X41/$H41),1)*$H41),"")</f>
        <v>302.40000000000003</v>
      </c>
      <c r="Z41" s="36">
        <f>IFERROR(IF(Y41=0,"",ROUNDUP(Y41/H41,0)*0.01898),"")</f>
        <v>0.53144000000000002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312.08333333333331</v>
      </c>
      <c r="BN41" s="64">
        <f>IFERROR(Y41*I41/H41,"0")</f>
        <v>314.58000000000004</v>
      </c>
      <c r="BO41" s="64">
        <f>IFERROR(1/J41*(X41/H41),"0")</f>
        <v>0.43402777777777773</v>
      </c>
      <c r="BP41" s="64">
        <f>IFERROR(1/J41*(Y41/H41),"0")</f>
        <v>0.4375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45">
        <v>4607091385687</v>
      </c>
      <c r="E42" s="546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45">
        <v>4680115882539</v>
      </c>
      <c r="E43" s="546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1">
        <v>74</v>
      </c>
      <c r="Y43" s="542">
        <f>IFERROR(IF(X43="",0,CEILING((X43/$H43),1)*$H43),"")</f>
        <v>74</v>
      </c>
      <c r="Z43" s="36">
        <f>IFERROR(IF(Y43=0,"",ROUNDUP(Y43/H43,0)*0.00902),"")</f>
        <v>0.1804</v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78.2</v>
      </c>
      <c r="BN43" s="64">
        <f>IFERROR(Y43*I43/H43,"0")</f>
        <v>78.2</v>
      </c>
      <c r="BO43" s="64">
        <f>IFERROR(1/J43*(X43/H43),"0")</f>
        <v>0.15151515151515152</v>
      </c>
      <c r="BP43" s="64">
        <f>IFERROR(1/J43*(Y43/H43),"0")</f>
        <v>0.15151515151515152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1" t="s">
        <v>70</v>
      </c>
      <c r="Q44" s="562"/>
      <c r="R44" s="562"/>
      <c r="S44" s="562"/>
      <c r="T44" s="562"/>
      <c r="U44" s="562"/>
      <c r="V44" s="563"/>
      <c r="W44" s="37" t="s">
        <v>71</v>
      </c>
      <c r="X44" s="543">
        <f>IFERROR(X41/H41,"0")+IFERROR(X42/H42,"0")+IFERROR(X43/H43,"0")</f>
        <v>47.777777777777771</v>
      </c>
      <c r="Y44" s="543">
        <f>IFERROR(Y41/H41,"0")+IFERROR(Y42/H42,"0")+IFERROR(Y43/H43,"0")</f>
        <v>48</v>
      </c>
      <c r="Z44" s="543">
        <f>IFERROR(IF(Z41="",0,Z41),"0")+IFERROR(IF(Z42="",0,Z42),"0")+IFERROR(IF(Z43="",0,Z43),"0")</f>
        <v>0.71184000000000003</v>
      </c>
      <c r="AA44" s="544"/>
      <c r="AB44" s="544"/>
      <c r="AC44" s="544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1" t="s">
        <v>70</v>
      </c>
      <c r="Q45" s="562"/>
      <c r="R45" s="562"/>
      <c r="S45" s="562"/>
      <c r="T45" s="562"/>
      <c r="U45" s="562"/>
      <c r="V45" s="563"/>
      <c r="W45" s="37" t="s">
        <v>68</v>
      </c>
      <c r="X45" s="543">
        <f>IFERROR(SUM(X41:X43),"0")</f>
        <v>374</v>
      </c>
      <c r="Y45" s="543">
        <f>IFERROR(SUM(Y41:Y43),"0")</f>
        <v>376.40000000000003</v>
      </c>
      <c r="Z45" s="37"/>
      <c r="AA45" s="544"/>
      <c r="AB45" s="544"/>
      <c r="AC45" s="544"/>
    </row>
    <row r="46" spans="1:68" ht="14.25" customHeight="1" x14ac:dyDescent="0.25">
      <c r="A46" s="558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7"/>
      <c r="AB46" s="537"/>
      <c r="AC46" s="537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45">
        <v>4680115884915</v>
      </c>
      <c r="E47" s="546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1" t="s">
        <v>70</v>
      </c>
      <c r="Q48" s="562"/>
      <c r="R48" s="562"/>
      <c r="S48" s="562"/>
      <c r="T48" s="562"/>
      <c r="U48" s="562"/>
      <c r="V48" s="563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1" t="s">
        <v>70</v>
      </c>
      <c r="Q49" s="562"/>
      <c r="R49" s="562"/>
      <c r="S49" s="562"/>
      <c r="T49" s="562"/>
      <c r="U49" s="562"/>
      <c r="V49" s="563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customHeight="1" x14ac:dyDescent="0.25">
      <c r="A50" s="570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6"/>
      <c r="AB50" s="536"/>
      <c r="AC50" s="536"/>
    </row>
    <row r="51" spans="1:68" ht="14.25" customHeight="1" x14ac:dyDescent="0.25">
      <c r="A51" s="558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7"/>
      <c r="AB51" s="537"/>
      <c r="AC51" s="537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45">
        <v>4680115885882</v>
      </c>
      <c r="E52" s="546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45">
        <v>4680115881426</v>
      </c>
      <c r="E53" s="546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1">
        <v>415</v>
      </c>
      <c r="Y53" s="542">
        <f t="shared" si="6"/>
        <v>421.20000000000005</v>
      </c>
      <c r="Z53" s="36">
        <f>IFERROR(IF(Y53=0,"",ROUNDUP(Y53/H53,0)*0.01898),"")</f>
        <v>0.74021999999999999</v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431.71527777777771</v>
      </c>
      <c r="BN53" s="64">
        <f t="shared" si="8"/>
        <v>438.16500000000002</v>
      </c>
      <c r="BO53" s="64">
        <f t="shared" si="9"/>
        <v>0.60040509259259256</v>
      </c>
      <c r="BP53" s="64">
        <f t="shared" si="10"/>
        <v>0.609375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45">
        <v>4680115880283</v>
      </c>
      <c r="E54" s="546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45">
        <v>4680115881525</v>
      </c>
      <c r="E55" s="546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1">
        <v>27</v>
      </c>
      <c r="Y55" s="542">
        <f t="shared" si="6"/>
        <v>28</v>
      </c>
      <c r="Z55" s="36">
        <f>IFERROR(IF(Y55=0,"",ROUNDUP(Y55/H55,0)*0.00902),"")</f>
        <v>6.3140000000000002E-2</v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28.4175</v>
      </c>
      <c r="BN55" s="64">
        <f t="shared" si="8"/>
        <v>29.47</v>
      </c>
      <c r="BO55" s="64">
        <f t="shared" si="9"/>
        <v>5.113636363636364E-2</v>
      </c>
      <c r="BP55" s="64">
        <f t="shared" si="10"/>
        <v>5.3030303030303032E-2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45">
        <v>4680115885899</v>
      </c>
      <c r="E56" s="546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45">
        <v>4680115881419</v>
      </c>
      <c r="E57" s="546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1" t="s">
        <v>70</v>
      </c>
      <c r="Q58" s="562"/>
      <c r="R58" s="562"/>
      <c r="S58" s="562"/>
      <c r="T58" s="562"/>
      <c r="U58" s="562"/>
      <c r="V58" s="563"/>
      <c r="W58" s="37" t="s">
        <v>71</v>
      </c>
      <c r="X58" s="543">
        <f>IFERROR(X52/H52,"0")+IFERROR(X53/H53,"0")+IFERROR(X54/H54,"0")+IFERROR(X55/H55,"0")+IFERROR(X56/H56,"0")+IFERROR(X57/H57,"0")</f>
        <v>45.175925925925924</v>
      </c>
      <c r="Y58" s="543">
        <f>IFERROR(Y52/H52,"0")+IFERROR(Y53/H53,"0")+IFERROR(Y54/H54,"0")+IFERROR(Y55/H55,"0")+IFERROR(Y56/H56,"0")+IFERROR(Y57/H57,"0")</f>
        <v>46</v>
      </c>
      <c r="Z58" s="543">
        <f>IFERROR(IF(Z52="",0,Z52),"0")+IFERROR(IF(Z53="",0,Z53),"0")+IFERROR(IF(Z54="",0,Z54),"0")+IFERROR(IF(Z55="",0,Z55),"0")+IFERROR(IF(Z56="",0,Z56),"0")+IFERROR(IF(Z57="",0,Z57),"0")</f>
        <v>0.80335999999999996</v>
      </c>
      <c r="AA58" s="544"/>
      <c r="AB58" s="544"/>
      <c r="AC58" s="544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1" t="s">
        <v>70</v>
      </c>
      <c r="Q59" s="562"/>
      <c r="R59" s="562"/>
      <c r="S59" s="562"/>
      <c r="T59" s="562"/>
      <c r="U59" s="562"/>
      <c r="V59" s="563"/>
      <c r="W59" s="37" t="s">
        <v>68</v>
      </c>
      <c r="X59" s="543">
        <f>IFERROR(SUM(X52:X57),"0")</f>
        <v>442</v>
      </c>
      <c r="Y59" s="543">
        <f>IFERROR(SUM(Y52:Y57),"0")</f>
        <v>449.20000000000005</v>
      </c>
      <c r="Z59" s="37"/>
      <c r="AA59" s="544"/>
      <c r="AB59" s="544"/>
      <c r="AC59" s="544"/>
    </row>
    <row r="60" spans="1:68" ht="14.25" customHeight="1" x14ac:dyDescent="0.25">
      <c r="A60" s="558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45">
        <v>4680115881440</v>
      </c>
      <c r="E61" s="546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1">
        <v>106</v>
      </c>
      <c r="Y61" s="542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110.26944444444442</v>
      </c>
      <c r="BN61" s="64">
        <f>IFERROR(Y61*I61/H61,"0")</f>
        <v>112.34999999999998</v>
      </c>
      <c r="BO61" s="64">
        <f>IFERROR(1/J61*(X61/H61),"0")</f>
        <v>0.15335648148148148</v>
      </c>
      <c r="BP61" s="64">
        <f>IFERROR(1/J61*(Y61/H61),"0")</f>
        <v>0.15625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45">
        <v>4680115885950</v>
      </c>
      <c r="E62" s="546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45">
        <v>4680115881433</v>
      </c>
      <c r="E63" s="546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1" t="s">
        <v>70</v>
      </c>
      <c r="Q64" s="562"/>
      <c r="R64" s="562"/>
      <c r="S64" s="562"/>
      <c r="T64" s="562"/>
      <c r="U64" s="562"/>
      <c r="V64" s="563"/>
      <c r="W64" s="37" t="s">
        <v>71</v>
      </c>
      <c r="X64" s="543">
        <f>IFERROR(X61/H61,"0")+IFERROR(X62/H62,"0")+IFERROR(X63/H63,"0")</f>
        <v>9.8148148148148149</v>
      </c>
      <c r="Y64" s="543">
        <f>IFERROR(Y61/H61,"0")+IFERROR(Y62/H62,"0")+IFERROR(Y63/H63,"0")</f>
        <v>10</v>
      </c>
      <c r="Z64" s="543">
        <f>IFERROR(IF(Z61="",0,Z61),"0")+IFERROR(IF(Z62="",0,Z62),"0")+IFERROR(IF(Z63="",0,Z63),"0")</f>
        <v>0.1898</v>
      </c>
      <c r="AA64" s="544"/>
      <c r="AB64" s="544"/>
      <c r="AC64" s="544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1" t="s">
        <v>70</v>
      </c>
      <c r="Q65" s="562"/>
      <c r="R65" s="562"/>
      <c r="S65" s="562"/>
      <c r="T65" s="562"/>
      <c r="U65" s="562"/>
      <c r="V65" s="563"/>
      <c r="W65" s="37" t="s">
        <v>68</v>
      </c>
      <c r="X65" s="543">
        <f>IFERROR(SUM(X61:X63),"0")</f>
        <v>106</v>
      </c>
      <c r="Y65" s="543">
        <f>IFERROR(SUM(Y61:Y63),"0")</f>
        <v>108</v>
      </c>
      <c r="Z65" s="37"/>
      <c r="AA65" s="544"/>
      <c r="AB65" s="544"/>
      <c r="AC65" s="544"/>
    </row>
    <row r="66" spans="1:68" ht="14.25" customHeight="1" x14ac:dyDescent="0.25">
      <c r="A66" s="558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7"/>
      <c r="AB66" s="537"/>
      <c r="AC66" s="537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45">
        <v>4680115885073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45">
        <v>4680115885059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45">
        <v>4680115885097</v>
      </c>
      <c r="E69" s="546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1" t="s">
        <v>70</v>
      </c>
      <c r="Q70" s="562"/>
      <c r="R70" s="562"/>
      <c r="S70" s="562"/>
      <c r="T70" s="562"/>
      <c r="U70" s="562"/>
      <c r="V70" s="563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1" t="s">
        <v>70</v>
      </c>
      <c r="Q71" s="562"/>
      <c r="R71" s="562"/>
      <c r="S71" s="562"/>
      <c r="T71" s="562"/>
      <c r="U71" s="562"/>
      <c r="V71" s="563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customHeight="1" x14ac:dyDescent="0.25">
      <c r="A72" s="558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7"/>
      <c r="AB72" s="537"/>
      <c r="AC72" s="537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45">
        <v>4680115881891</v>
      </c>
      <c r="E73" s="546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45">
        <v>4680115885769</v>
      </c>
      <c r="E74" s="546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1">
        <v>7</v>
      </c>
      <c r="Y74" s="542">
        <f>IFERROR(IF(X74="",0,CEILING((X74/$H74),1)*$H74),"")</f>
        <v>8.4</v>
      </c>
      <c r="Z74" s="36">
        <f>IFERROR(IF(Y74=0,"",ROUNDUP(Y74/H74,0)*0.01898),"")</f>
        <v>1.898E-2</v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7.3625000000000007</v>
      </c>
      <c r="BN74" s="64">
        <f>IFERROR(Y74*I74/H74,"0")</f>
        <v>8.8350000000000009</v>
      </c>
      <c r="BO74" s="64">
        <f>IFERROR(1/J74*(X74/H74),"0")</f>
        <v>1.3020833333333332E-2</v>
      </c>
      <c r="BP74" s="64">
        <f>IFERROR(1/J74*(Y74/H74),"0")</f>
        <v>1.5625E-2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45">
        <v>4680115884311</v>
      </c>
      <c r="E75" s="546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45">
        <v>4680115885929</v>
      </c>
      <c r="E76" s="546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45">
        <v>4680115884403</v>
      </c>
      <c r="E77" s="546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1" t="s">
        <v>70</v>
      </c>
      <c r="Q78" s="562"/>
      <c r="R78" s="562"/>
      <c r="S78" s="562"/>
      <c r="T78" s="562"/>
      <c r="U78" s="562"/>
      <c r="V78" s="563"/>
      <c r="W78" s="37" t="s">
        <v>71</v>
      </c>
      <c r="X78" s="543">
        <f>IFERROR(X73/H73,"0")+IFERROR(X74/H74,"0")+IFERROR(X75/H75,"0")+IFERROR(X76/H76,"0")+IFERROR(X77/H77,"0")</f>
        <v>0.83333333333333326</v>
      </c>
      <c r="Y78" s="543">
        <f>IFERROR(Y73/H73,"0")+IFERROR(Y74/H74,"0")+IFERROR(Y75/H75,"0")+IFERROR(Y76/H76,"0")+IFERROR(Y77/H77,"0")</f>
        <v>1</v>
      </c>
      <c r="Z78" s="543">
        <f>IFERROR(IF(Z73="",0,Z73),"0")+IFERROR(IF(Z74="",0,Z74),"0")+IFERROR(IF(Z75="",0,Z75),"0")+IFERROR(IF(Z76="",0,Z76),"0")+IFERROR(IF(Z77="",0,Z77),"0")</f>
        <v>1.898E-2</v>
      </c>
      <c r="AA78" s="544"/>
      <c r="AB78" s="544"/>
      <c r="AC78" s="544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1" t="s">
        <v>70</v>
      </c>
      <c r="Q79" s="562"/>
      <c r="R79" s="562"/>
      <c r="S79" s="562"/>
      <c r="T79" s="562"/>
      <c r="U79" s="562"/>
      <c r="V79" s="563"/>
      <c r="W79" s="37" t="s">
        <v>68</v>
      </c>
      <c r="X79" s="543">
        <f>IFERROR(SUM(X73:X77),"0")</f>
        <v>7</v>
      </c>
      <c r="Y79" s="543">
        <f>IFERROR(SUM(Y73:Y77),"0")</f>
        <v>8.4</v>
      </c>
      <c r="Z79" s="37"/>
      <c r="AA79" s="544"/>
      <c r="AB79" s="544"/>
      <c r="AC79" s="544"/>
    </row>
    <row r="80" spans="1:68" ht="14.25" customHeight="1" x14ac:dyDescent="0.25">
      <c r="A80" s="558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45">
        <v>4680115881532</v>
      </c>
      <c r="E81" s="546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1">
        <v>36</v>
      </c>
      <c r="Y81" s="542">
        <f>IFERROR(IF(X81="",0,CEILING((X81/$H81),1)*$H81),"")</f>
        <v>39</v>
      </c>
      <c r="Z81" s="36">
        <f>IFERROR(IF(Y81=0,"",ROUNDUP(Y81/H81,0)*0.01898),"")</f>
        <v>9.4899999999999998E-2</v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38.007692307692309</v>
      </c>
      <c r="BN81" s="64">
        <f>IFERROR(Y81*I81/H81,"0")</f>
        <v>41.174999999999997</v>
      </c>
      <c r="BO81" s="64">
        <f>IFERROR(1/J81*(X81/H81),"0")</f>
        <v>7.2115384615384623E-2</v>
      </c>
      <c r="BP81" s="64">
        <f>IFERROR(1/J81*(Y81/H81),"0")</f>
        <v>7.8125E-2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45">
        <v>4680115881464</v>
      </c>
      <c r="E82" s="546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1" t="s">
        <v>70</v>
      </c>
      <c r="Q83" s="562"/>
      <c r="R83" s="562"/>
      <c r="S83" s="562"/>
      <c r="T83" s="562"/>
      <c r="U83" s="562"/>
      <c r="V83" s="563"/>
      <c r="W83" s="37" t="s">
        <v>71</v>
      </c>
      <c r="X83" s="543">
        <f>IFERROR(X81/H81,"0")+IFERROR(X82/H82,"0")</f>
        <v>4.6153846153846159</v>
      </c>
      <c r="Y83" s="543">
        <f>IFERROR(Y81/H81,"0")+IFERROR(Y82/H82,"0")</f>
        <v>5</v>
      </c>
      <c r="Z83" s="543">
        <f>IFERROR(IF(Z81="",0,Z81),"0")+IFERROR(IF(Z82="",0,Z82),"0")</f>
        <v>9.4899999999999998E-2</v>
      </c>
      <c r="AA83" s="544"/>
      <c r="AB83" s="544"/>
      <c r="AC83" s="544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1" t="s">
        <v>70</v>
      </c>
      <c r="Q84" s="562"/>
      <c r="R84" s="562"/>
      <c r="S84" s="562"/>
      <c r="T84" s="562"/>
      <c r="U84" s="562"/>
      <c r="V84" s="563"/>
      <c r="W84" s="37" t="s">
        <v>68</v>
      </c>
      <c r="X84" s="543">
        <f>IFERROR(SUM(X81:X82),"0")</f>
        <v>36</v>
      </c>
      <c r="Y84" s="543">
        <f>IFERROR(SUM(Y81:Y82),"0")</f>
        <v>39</v>
      </c>
      <c r="Z84" s="37"/>
      <c r="AA84" s="544"/>
      <c r="AB84" s="544"/>
      <c r="AC84" s="544"/>
    </row>
    <row r="85" spans="1:68" ht="16.5" customHeight="1" x14ac:dyDescent="0.25">
      <c r="A85" s="570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6"/>
      <c r="AB85" s="536"/>
      <c r="AC85" s="536"/>
    </row>
    <row r="86" spans="1:68" ht="14.25" customHeight="1" x14ac:dyDescent="0.25">
      <c r="A86" s="558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45">
        <v>4680115881327</v>
      </c>
      <c r="E87" s="546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1">
        <v>0</v>
      </c>
      <c r="Y87" s="54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45">
        <v>4680115881518</v>
      </c>
      <c r="E88" s="546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45">
        <v>4680115881303</v>
      </c>
      <c r="E89" s="546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1">
        <v>90</v>
      </c>
      <c r="Y89" s="542">
        <f>IFERROR(IF(X89="",0,CEILING((X89/$H89),1)*$H89),"")</f>
        <v>90</v>
      </c>
      <c r="Z89" s="36">
        <f>IFERROR(IF(Y89=0,"",ROUNDUP(Y89/H89,0)*0.00902),"")</f>
        <v>0.1804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94.199999999999989</v>
      </c>
      <c r="BN89" s="64">
        <f>IFERROR(Y89*I89/H89,"0")</f>
        <v>94.199999999999989</v>
      </c>
      <c r="BO89" s="64">
        <f>IFERROR(1/J89*(X89/H89),"0")</f>
        <v>0.15151515151515152</v>
      </c>
      <c r="BP89" s="64">
        <f>IFERROR(1/J89*(Y89/H89),"0")</f>
        <v>0.15151515151515152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1" t="s">
        <v>70</v>
      </c>
      <c r="Q90" s="562"/>
      <c r="R90" s="562"/>
      <c r="S90" s="562"/>
      <c r="T90" s="562"/>
      <c r="U90" s="562"/>
      <c r="V90" s="563"/>
      <c r="W90" s="37" t="s">
        <v>71</v>
      </c>
      <c r="X90" s="543">
        <f>IFERROR(X87/H87,"0")+IFERROR(X88/H88,"0")+IFERROR(X89/H89,"0")</f>
        <v>20</v>
      </c>
      <c r="Y90" s="543">
        <f>IFERROR(Y87/H87,"0")+IFERROR(Y88/H88,"0")+IFERROR(Y89/H89,"0")</f>
        <v>20</v>
      </c>
      <c r="Z90" s="543">
        <f>IFERROR(IF(Z87="",0,Z87),"0")+IFERROR(IF(Z88="",0,Z88),"0")+IFERROR(IF(Z89="",0,Z89),"0")</f>
        <v>0.1804</v>
      </c>
      <c r="AA90" s="544"/>
      <c r="AB90" s="544"/>
      <c r="AC90" s="544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1" t="s">
        <v>70</v>
      </c>
      <c r="Q91" s="562"/>
      <c r="R91" s="562"/>
      <c r="S91" s="562"/>
      <c r="T91" s="562"/>
      <c r="U91" s="562"/>
      <c r="V91" s="563"/>
      <c r="W91" s="37" t="s">
        <v>68</v>
      </c>
      <c r="X91" s="543">
        <f>IFERROR(SUM(X87:X89),"0")</f>
        <v>90</v>
      </c>
      <c r="Y91" s="543">
        <f>IFERROR(SUM(Y87:Y89),"0")</f>
        <v>90</v>
      </c>
      <c r="Z91" s="37"/>
      <c r="AA91" s="544"/>
      <c r="AB91" s="544"/>
      <c r="AC91" s="544"/>
    </row>
    <row r="92" spans="1:68" ht="14.25" customHeight="1" x14ac:dyDescent="0.25">
      <c r="A92" s="558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45">
        <v>4607091386967</v>
      </c>
      <c r="E93" s="546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6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1">
        <v>152</v>
      </c>
      <c r="Y93" s="542">
        <f>IFERROR(IF(X93="",0,CEILING((X93/$H93),1)*$H93),"")</f>
        <v>153.9</v>
      </c>
      <c r="Z93" s="36">
        <f>IFERROR(IF(Y93=0,"",ROUNDUP(Y93/H93,0)*0.01898),"")</f>
        <v>0.36062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161.73925925925926</v>
      </c>
      <c r="BN93" s="64">
        <f>IFERROR(Y93*I93/H93,"0")</f>
        <v>163.761</v>
      </c>
      <c r="BO93" s="64">
        <f>IFERROR(1/J93*(X93/H93),"0")</f>
        <v>0.2932098765432099</v>
      </c>
      <c r="BP93" s="64">
        <f>IFERROR(1/J93*(Y93/H93),"0")</f>
        <v>0.296875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45">
        <v>4680115884953</v>
      </c>
      <c r="E94" s="546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0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45">
        <v>4607091385731</v>
      </c>
      <c r="E95" s="546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1">
        <v>163</v>
      </c>
      <c r="Y95" s="542">
        <f>IFERROR(IF(X95="",0,CEILING((X95/$H95),1)*$H95),"")</f>
        <v>164.70000000000002</v>
      </c>
      <c r="Z95" s="36">
        <f>IFERROR(IF(Y95=0,"",ROUNDUP(Y95/H95,0)*0.00651),"")</f>
        <v>0.39711000000000002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178.21333333333331</v>
      </c>
      <c r="BN95" s="64">
        <f>IFERROR(Y95*I95/H95,"0")</f>
        <v>180.072</v>
      </c>
      <c r="BO95" s="64">
        <f>IFERROR(1/J95*(X95/H95),"0")</f>
        <v>0.33170533170533173</v>
      </c>
      <c r="BP95" s="64">
        <f>IFERROR(1/J95*(Y95/H95),"0")</f>
        <v>0.3351648351648352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45">
        <v>4680115880894</v>
      </c>
      <c r="E96" s="546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1" t="s">
        <v>70</v>
      </c>
      <c r="Q97" s="562"/>
      <c r="R97" s="562"/>
      <c r="S97" s="562"/>
      <c r="T97" s="562"/>
      <c r="U97" s="562"/>
      <c r="V97" s="563"/>
      <c r="W97" s="37" t="s">
        <v>71</v>
      </c>
      <c r="X97" s="543">
        <f>IFERROR(X93/H93,"0")+IFERROR(X94/H94,"0")+IFERROR(X95/H95,"0")+IFERROR(X96/H96,"0")</f>
        <v>79.135802469135797</v>
      </c>
      <c r="Y97" s="543">
        <f>IFERROR(Y93/H93,"0")+IFERROR(Y94/H94,"0")+IFERROR(Y95/H95,"0")+IFERROR(Y96/H96,"0")</f>
        <v>80</v>
      </c>
      <c r="Z97" s="543">
        <f>IFERROR(IF(Z93="",0,Z93),"0")+IFERROR(IF(Z94="",0,Z94),"0")+IFERROR(IF(Z95="",0,Z95),"0")+IFERROR(IF(Z96="",0,Z96),"0")</f>
        <v>0.75773000000000001</v>
      </c>
      <c r="AA97" s="544"/>
      <c r="AB97" s="544"/>
      <c r="AC97" s="544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1" t="s">
        <v>70</v>
      </c>
      <c r="Q98" s="562"/>
      <c r="R98" s="562"/>
      <c r="S98" s="562"/>
      <c r="T98" s="562"/>
      <c r="U98" s="562"/>
      <c r="V98" s="563"/>
      <c r="W98" s="37" t="s">
        <v>68</v>
      </c>
      <c r="X98" s="543">
        <f>IFERROR(SUM(X93:X96),"0")</f>
        <v>315</v>
      </c>
      <c r="Y98" s="543">
        <f>IFERROR(SUM(Y93:Y96),"0")</f>
        <v>318.60000000000002</v>
      </c>
      <c r="Z98" s="37"/>
      <c r="AA98" s="544"/>
      <c r="AB98" s="544"/>
      <c r="AC98" s="544"/>
    </row>
    <row r="99" spans="1:68" ht="16.5" customHeight="1" x14ac:dyDescent="0.25">
      <c r="A99" s="570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6"/>
      <c r="AB99" s="536"/>
      <c r="AC99" s="536"/>
    </row>
    <row r="100" spans="1:68" ht="14.25" customHeight="1" x14ac:dyDescent="0.25">
      <c r="A100" s="558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45">
        <v>4680115882133</v>
      </c>
      <c r="E101" s="546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1">
        <v>328</v>
      </c>
      <c r="Y101" s="542">
        <f>IFERROR(IF(X101="",0,CEILING((X101/$H101),1)*$H101),"")</f>
        <v>334.8</v>
      </c>
      <c r="Z101" s="36">
        <f>IFERROR(IF(Y101=0,"",ROUNDUP(Y101/H101,0)*0.01898),"")</f>
        <v>0.58838000000000001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341.21111111111111</v>
      </c>
      <c r="BN101" s="64">
        <f>IFERROR(Y101*I101/H101,"0")</f>
        <v>348.28499999999997</v>
      </c>
      <c r="BO101" s="64">
        <f>IFERROR(1/J101*(X101/H101),"0")</f>
        <v>0.47453703703703698</v>
      </c>
      <c r="BP101" s="64">
        <f>IFERROR(1/J101*(Y101/H101),"0")</f>
        <v>0.484375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45">
        <v>4680115880269</v>
      </c>
      <c r="E102" s="546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45">
        <v>4680115880429</v>
      </c>
      <c r="E103" s="546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1">
        <v>90</v>
      </c>
      <c r="Y103" s="542">
        <f>IFERROR(IF(X103="",0,CEILING((X103/$H103),1)*$H103),"")</f>
        <v>90</v>
      </c>
      <c r="Z103" s="36">
        <f>IFERROR(IF(Y103=0,"",ROUNDUP(Y103/H103,0)*0.00902),"")</f>
        <v>0.1804</v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94.199999999999989</v>
      </c>
      <c r="BN103" s="64">
        <f>IFERROR(Y103*I103/H103,"0")</f>
        <v>94.199999999999989</v>
      </c>
      <c r="BO103" s="64">
        <f>IFERROR(1/J103*(X103/H103),"0")</f>
        <v>0.15151515151515152</v>
      </c>
      <c r="BP103" s="64">
        <f>IFERROR(1/J103*(Y103/H103),"0")</f>
        <v>0.15151515151515152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45">
        <v>4680115881457</v>
      </c>
      <c r="E104" s="546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1" t="s">
        <v>70</v>
      </c>
      <c r="Q105" s="562"/>
      <c r="R105" s="562"/>
      <c r="S105" s="562"/>
      <c r="T105" s="562"/>
      <c r="U105" s="562"/>
      <c r="V105" s="563"/>
      <c r="W105" s="37" t="s">
        <v>71</v>
      </c>
      <c r="X105" s="543">
        <f>IFERROR(X101/H101,"0")+IFERROR(X102/H102,"0")+IFERROR(X103/H103,"0")+IFERROR(X104/H104,"0")</f>
        <v>50.370370370370367</v>
      </c>
      <c r="Y105" s="543">
        <f>IFERROR(Y101/H101,"0")+IFERROR(Y102/H102,"0")+IFERROR(Y103/H103,"0")+IFERROR(Y104/H104,"0")</f>
        <v>51</v>
      </c>
      <c r="Z105" s="543">
        <f>IFERROR(IF(Z101="",0,Z101),"0")+IFERROR(IF(Z102="",0,Z102),"0")+IFERROR(IF(Z103="",0,Z103),"0")+IFERROR(IF(Z104="",0,Z104),"0")</f>
        <v>0.76878000000000002</v>
      </c>
      <c r="AA105" s="544"/>
      <c r="AB105" s="544"/>
      <c r="AC105" s="544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1" t="s">
        <v>70</v>
      </c>
      <c r="Q106" s="562"/>
      <c r="R106" s="562"/>
      <c r="S106" s="562"/>
      <c r="T106" s="562"/>
      <c r="U106" s="562"/>
      <c r="V106" s="563"/>
      <c r="W106" s="37" t="s">
        <v>68</v>
      </c>
      <c r="X106" s="543">
        <f>IFERROR(SUM(X101:X104),"0")</f>
        <v>418</v>
      </c>
      <c r="Y106" s="543">
        <f>IFERROR(SUM(Y101:Y104),"0")</f>
        <v>424.8</v>
      </c>
      <c r="Z106" s="37"/>
      <c r="AA106" s="544"/>
      <c r="AB106" s="544"/>
      <c r="AC106" s="544"/>
    </row>
    <row r="107" spans="1:68" ht="14.25" customHeight="1" x14ac:dyDescent="0.25">
      <c r="A107" s="558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7"/>
      <c r="AB107" s="537"/>
      <c r="AC107" s="537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45">
        <v>4680115881488</v>
      </c>
      <c r="E108" s="546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45">
        <v>4680115882775</v>
      </c>
      <c r="E109" s="546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45">
        <v>4680115880658</v>
      </c>
      <c r="E110" s="546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3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1">
        <v>40</v>
      </c>
      <c r="Y110" s="542">
        <f>IFERROR(IF(X110="",0,CEILING((X110/$H110),1)*$H110),"")</f>
        <v>40.799999999999997</v>
      </c>
      <c r="Z110" s="36">
        <f>IFERROR(IF(Y110=0,"",ROUNDUP(Y110/H110,0)*0.00651),"")</f>
        <v>0.11067</v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43</v>
      </c>
      <c r="BN110" s="64">
        <f>IFERROR(Y110*I110/H110,"0")</f>
        <v>43.86</v>
      </c>
      <c r="BO110" s="64">
        <f>IFERROR(1/J110*(X110/H110),"0")</f>
        <v>9.1575091575091583E-2</v>
      </c>
      <c r="BP110" s="64">
        <f>IFERROR(1/J110*(Y110/H110),"0")</f>
        <v>9.3406593406593408E-2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1" t="s">
        <v>70</v>
      </c>
      <c r="Q111" s="562"/>
      <c r="R111" s="562"/>
      <c r="S111" s="562"/>
      <c r="T111" s="562"/>
      <c r="U111" s="562"/>
      <c r="V111" s="563"/>
      <c r="W111" s="37" t="s">
        <v>71</v>
      </c>
      <c r="X111" s="543">
        <f>IFERROR(X108/H108,"0")+IFERROR(X109/H109,"0")+IFERROR(X110/H110,"0")</f>
        <v>16.666666666666668</v>
      </c>
      <c r="Y111" s="543">
        <f>IFERROR(Y108/H108,"0")+IFERROR(Y109/H109,"0")+IFERROR(Y110/H110,"0")</f>
        <v>17</v>
      </c>
      <c r="Z111" s="543">
        <f>IFERROR(IF(Z108="",0,Z108),"0")+IFERROR(IF(Z109="",0,Z109),"0")+IFERROR(IF(Z110="",0,Z110),"0")</f>
        <v>0.11067</v>
      </c>
      <c r="AA111" s="544"/>
      <c r="AB111" s="544"/>
      <c r="AC111" s="544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1" t="s">
        <v>70</v>
      </c>
      <c r="Q112" s="562"/>
      <c r="R112" s="562"/>
      <c r="S112" s="562"/>
      <c r="T112" s="562"/>
      <c r="U112" s="562"/>
      <c r="V112" s="563"/>
      <c r="W112" s="37" t="s">
        <v>68</v>
      </c>
      <c r="X112" s="543">
        <f>IFERROR(SUM(X108:X110),"0")</f>
        <v>40</v>
      </c>
      <c r="Y112" s="543">
        <f>IFERROR(SUM(Y108:Y110),"0")</f>
        <v>40.799999999999997</v>
      </c>
      <c r="Z112" s="37"/>
      <c r="AA112" s="544"/>
      <c r="AB112" s="544"/>
      <c r="AC112" s="544"/>
    </row>
    <row r="113" spans="1:68" ht="14.25" customHeight="1" x14ac:dyDescent="0.25">
      <c r="A113" s="558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45">
        <v>4607091385168</v>
      </c>
      <c r="E114" s="546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7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1">
        <v>225</v>
      </c>
      <c r="Y114" s="542">
        <f>IFERROR(IF(X114="",0,CEILING((X114/$H114),1)*$H114),"")</f>
        <v>226.79999999999998</v>
      </c>
      <c r="Z114" s="36">
        <f>IFERROR(IF(Y114=0,"",ROUNDUP(Y114/H114,0)*0.01898),"")</f>
        <v>0.53144000000000002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239.25</v>
      </c>
      <c r="BN114" s="64">
        <f>IFERROR(Y114*I114/H114,"0")</f>
        <v>241.16399999999999</v>
      </c>
      <c r="BO114" s="64">
        <f>IFERROR(1/J114*(X114/H114),"0")</f>
        <v>0.43402777777777779</v>
      </c>
      <c r="BP114" s="64">
        <f>IFERROR(1/J114*(Y114/H114),"0")</f>
        <v>0.4375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45">
        <v>4607091383256</v>
      </c>
      <c r="E115" s="546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2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45">
        <v>4607091385748</v>
      </c>
      <c r="E116" s="546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1">
        <v>210</v>
      </c>
      <c r="Y116" s="542">
        <f>IFERROR(IF(X116="",0,CEILING((X116/$H116),1)*$H116),"")</f>
        <v>210.60000000000002</v>
      </c>
      <c r="Z116" s="36">
        <f>IFERROR(IF(Y116=0,"",ROUNDUP(Y116/H116,0)*0.00651),"")</f>
        <v>0.50778000000000001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229.59999999999997</v>
      </c>
      <c r="BN116" s="64">
        <f>IFERROR(Y116*I116/H116,"0")</f>
        <v>230.25600000000003</v>
      </c>
      <c r="BO116" s="64">
        <f>IFERROR(1/J116*(X116/H116),"0")</f>
        <v>0.42735042735042733</v>
      </c>
      <c r="BP116" s="64">
        <f>IFERROR(1/J116*(Y116/H116),"0")</f>
        <v>0.4285714285714286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45">
        <v>4680115884533</v>
      </c>
      <c r="E117" s="546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1" t="s">
        <v>70</v>
      </c>
      <c r="Q118" s="562"/>
      <c r="R118" s="562"/>
      <c r="S118" s="562"/>
      <c r="T118" s="562"/>
      <c r="U118" s="562"/>
      <c r="V118" s="563"/>
      <c r="W118" s="37" t="s">
        <v>71</v>
      </c>
      <c r="X118" s="543">
        <f>IFERROR(X114/H114,"0")+IFERROR(X115/H115,"0")+IFERROR(X116/H116,"0")+IFERROR(X117/H117,"0")</f>
        <v>105.55555555555554</v>
      </c>
      <c r="Y118" s="543">
        <f>IFERROR(Y114/H114,"0")+IFERROR(Y115/H115,"0")+IFERROR(Y116/H116,"0")+IFERROR(Y117/H117,"0")</f>
        <v>106</v>
      </c>
      <c r="Z118" s="543">
        <f>IFERROR(IF(Z114="",0,Z114),"0")+IFERROR(IF(Z115="",0,Z115),"0")+IFERROR(IF(Z116="",0,Z116),"0")+IFERROR(IF(Z117="",0,Z117),"0")</f>
        <v>1.03922</v>
      </c>
      <c r="AA118" s="544"/>
      <c r="AB118" s="544"/>
      <c r="AC118" s="544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1" t="s">
        <v>70</v>
      </c>
      <c r="Q119" s="562"/>
      <c r="R119" s="562"/>
      <c r="S119" s="562"/>
      <c r="T119" s="562"/>
      <c r="U119" s="562"/>
      <c r="V119" s="563"/>
      <c r="W119" s="37" t="s">
        <v>68</v>
      </c>
      <c r="X119" s="543">
        <f>IFERROR(SUM(X114:X117),"0")</f>
        <v>435</v>
      </c>
      <c r="Y119" s="543">
        <f>IFERROR(SUM(Y114:Y117),"0")</f>
        <v>437.4</v>
      </c>
      <c r="Z119" s="37"/>
      <c r="AA119" s="544"/>
      <c r="AB119" s="544"/>
      <c r="AC119" s="544"/>
    </row>
    <row r="120" spans="1:68" ht="14.25" customHeight="1" x14ac:dyDescent="0.25">
      <c r="A120" s="558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7"/>
      <c r="AB120" s="537"/>
      <c r="AC120" s="537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45">
        <v>4680115882652</v>
      </c>
      <c r="E121" s="546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45">
        <v>4680115880238</v>
      </c>
      <c r="E122" s="546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1" t="s">
        <v>70</v>
      </c>
      <c r="Q123" s="562"/>
      <c r="R123" s="562"/>
      <c r="S123" s="562"/>
      <c r="T123" s="562"/>
      <c r="U123" s="562"/>
      <c r="V123" s="563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1" t="s">
        <v>70</v>
      </c>
      <c r="Q124" s="562"/>
      <c r="R124" s="562"/>
      <c r="S124" s="562"/>
      <c r="T124" s="562"/>
      <c r="U124" s="562"/>
      <c r="V124" s="563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customHeight="1" x14ac:dyDescent="0.25">
      <c r="A125" s="570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6"/>
      <c r="AB125" s="536"/>
      <c r="AC125" s="536"/>
    </row>
    <row r="126" spans="1:68" ht="14.25" customHeight="1" x14ac:dyDescent="0.25">
      <c r="A126" s="558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7"/>
      <c r="AB126" s="537"/>
      <c r="AC126" s="537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45">
        <v>4680115882577</v>
      </c>
      <c r="E127" s="546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45">
        <v>4680115882577</v>
      </c>
      <c r="E128" s="546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1" t="s">
        <v>70</v>
      </c>
      <c r="Q129" s="562"/>
      <c r="R129" s="562"/>
      <c r="S129" s="562"/>
      <c r="T129" s="562"/>
      <c r="U129" s="562"/>
      <c r="V129" s="563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1" t="s">
        <v>70</v>
      </c>
      <c r="Q130" s="562"/>
      <c r="R130" s="562"/>
      <c r="S130" s="562"/>
      <c r="T130" s="562"/>
      <c r="U130" s="562"/>
      <c r="V130" s="563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customHeight="1" x14ac:dyDescent="0.25">
      <c r="A131" s="558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7"/>
      <c r="AB131" s="537"/>
      <c r="AC131" s="537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45">
        <v>4680115883444</v>
      </c>
      <c r="E132" s="546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45">
        <v>4680115883444</v>
      </c>
      <c r="E133" s="546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1" t="s">
        <v>70</v>
      </c>
      <c r="Q134" s="562"/>
      <c r="R134" s="562"/>
      <c r="S134" s="562"/>
      <c r="T134" s="562"/>
      <c r="U134" s="562"/>
      <c r="V134" s="563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1" t="s">
        <v>70</v>
      </c>
      <c r="Q135" s="562"/>
      <c r="R135" s="562"/>
      <c r="S135" s="562"/>
      <c r="T135" s="562"/>
      <c r="U135" s="562"/>
      <c r="V135" s="563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customHeight="1" x14ac:dyDescent="0.25">
      <c r="A136" s="558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7"/>
      <c r="AB136" s="537"/>
      <c r="AC136" s="537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45">
        <v>4680115882584</v>
      </c>
      <c r="E137" s="546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45">
        <v>4680115882584</v>
      </c>
      <c r="E138" s="546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1" t="s">
        <v>70</v>
      </c>
      <c r="Q139" s="562"/>
      <c r="R139" s="562"/>
      <c r="S139" s="562"/>
      <c r="T139" s="562"/>
      <c r="U139" s="562"/>
      <c r="V139" s="563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1" t="s">
        <v>70</v>
      </c>
      <c r="Q140" s="562"/>
      <c r="R140" s="562"/>
      <c r="S140" s="562"/>
      <c r="T140" s="562"/>
      <c r="U140" s="562"/>
      <c r="V140" s="563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customHeight="1" x14ac:dyDescent="0.25">
      <c r="A141" s="570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6"/>
      <c r="AB141" s="536"/>
      <c r="AC141" s="536"/>
    </row>
    <row r="142" spans="1:68" ht="14.25" customHeight="1" x14ac:dyDescent="0.25">
      <c r="A142" s="558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7"/>
      <c r="AB142" s="537"/>
      <c r="AC142" s="537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45">
        <v>4607091384604</v>
      </c>
      <c r="E143" s="546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45">
        <v>4680115886810</v>
      </c>
      <c r="E144" s="546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3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1" t="s">
        <v>70</v>
      </c>
      <c r="Q145" s="562"/>
      <c r="R145" s="562"/>
      <c r="S145" s="562"/>
      <c r="T145" s="562"/>
      <c r="U145" s="562"/>
      <c r="V145" s="563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1" t="s">
        <v>70</v>
      </c>
      <c r="Q146" s="562"/>
      <c r="R146" s="562"/>
      <c r="S146" s="562"/>
      <c r="T146" s="562"/>
      <c r="U146" s="562"/>
      <c r="V146" s="563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customHeight="1" x14ac:dyDescent="0.25">
      <c r="A147" s="558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7"/>
      <c r="AB147" s="537"/>
      <c r="AC147" s="537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45">
        <v>4607091387667</v>
      </c>
      <c r="E148" s="546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45">
        <v>4607091387636</v>
      </c>
      <c r="E149" s="546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5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45">
        <v>4607091382426</v>
      </c>
      <c r="E150" s="546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1" t="s">
        <v>70</v>
      </c>
      <c r="Q151" s="562"/>
      <c r="R151" s="562"/>
      <c r="S151" s="562"/>
      <c r="T151" s="562"/>
      <c r="U151" s="562"/>
      <c r="V151" s="563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1" t="s">
        <v>70</v>
      </c>
      <c r="Q152" s="562"/>
      <c r="R152" s="562"/>
      <c r="S152" s="562"/>
      <c r="T152" s="562"/>
      <c r="U152" s="562"/>
      <c r="V152" s="563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customHeight="1" x14ac:dyDescent="0.2">
      <c r="A153" s="595" t="s">
        <v>253</v>
      </c>
      <c r="B153" s="596"/>
      <c r="C153" s="596"/>
      <c r="D153" s="596"/>
      <c r="E153" s="596"/>
      <c r="F153" s="596"/>
      <c r="G153" s="596"/>
      <c r="H153" s="596"/>
      <c r="I153" s="596"/>
      <c r="J153" s="596"/>
      <c r="K153" s="596"/>
      <c r="L153" s="596"/>
      <c r="M153" s="596"/>
      <c r="N153" s="596"/>
      <c r="O153" s="596"/>
      <c r="P153" s="596"/>
      <c r="Q153" s="596"/>
      <c r="R153" s="596"/>
      <c r="S153" s="596"/>
      <c r="T153" s="596"/>
      <c r="U153" s="596"/>
      <c r="V153" s="596"/>
      <c r="W153" s="596"/>
      <c r="X153" s="596"/>
      <c r="Y153" s="596"/>
      <c r="Z153" s="596"/>
      <c r="AA153" s="48"/>
      <c r="AB153" s="48"/>
      <c r="AC153" s="48"/>
    </row>
    <row r="154" spans="1:68" ht="16.5" customHeight="1" x14ac:dyDescent="0.25">
      <c r="A154" s="570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6"/>
      <c r="AB154" s="536"/>
      <c r="AC154" s="536"/>
    </row>
    <row r="155" spans="1:68" ht="14.25" customHeight="1" x14ac:dyDescent="0.25">
      <c r="A155" s="558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7"/>
      <c r="AB155" s="537"/>
      <c r="AC155" s="537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45">
        <v>4680115886223</v>
      </c>
      <c r="E156" s="546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1" t="s">
        <v>70</v>
      </c>
      <c r="Q157" s="562"/>
      <c r="R157" s="562"/>
      <c r="S157" s="562"/>
      <c r="T157" s="562"/>
      <c r="U157" s="562"/>
      <c r="V157" s="563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1" t="s">
        <v>70</v>
      </c>
      <c r="Q158" s="562"/>
      <c r="R158" s="562"/>
      <c r="S158" s="562"/>
      <c r="T158" s="562"/>
      <c r="U158" s="562"/>
      <c r="V158" s="563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customHeight="1" x14ac:dyDescent="0.25">
      <c r="A159" s="558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45">
        <v>4680115880993</v>
      </c>
      <c r="E160" s="546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1">
        <v>73</v>
      </c>
      <c r="Y160" s="542">
        <f t="shared" ref="Y160:Y168" si="11">IFERROR(IF(X160="",0,CEILING((X160/$H160),1)*$H160),"")</f>
        <v>75.600000000000009</v>
      </c>
      <c r="Z160" s="36">
        <f>IFERROR(IF(Y160=0,"",ROUNDUP(Y160/H160,0)*0.00902),"")</f>
        <v>0.16236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77.692857142857136</v>
      </c>
      <c r="BN160" s="64">
        <f t="shared" ref="BN160:BN168" si="13">IFERROR(Y160*I160/H160,"0")</f>
        <v>80.459999999999994</v>
      </c>
      <c r="BO160" s="64">
        <f t="shared" ref="BO160:BO168" si="14">IFERROR(1/J160*(X160/H160),"0")</f>
        <v>0.13167388167388167</v>
      </c>
      <c r="BP160" s="64">
        <f t="shared" ref="BP160:BP168" si="15">IFERROR(1/J160*(Y160/H160),"0")</f>
        <v>0.13636363636363635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45">
        <v>4680115881761</v>
      </c>
      <c r="E161" s="546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45">
        <v>4680115881563</v>
      </c>
      <c r="E162" s="546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1">
        <v>270</v>
      </c>
      <c r="Y162" s="542">
        <f t="shared" si="11"/>
        <v>273</v>
      </c>
      <c r="Z162" s="36">
        <f>IFERROR(IF(Y162=0,"",ROUNDUP(Y162/H162,0)*0.00902),"")</f>
        <v>0.58630000000000004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283.5</v>
      </c>
      <c r="BN162" s="64">
        <f t="shared" si="13"/>
        <v>286.64999999999998</v>
      </c>
      <c r="BO162" s="64">
        <f t="shared" si="14"/>
        <v>0.48701298701298695</v>
      </c>
      <c r="BP162" s="64">
        <f t="shared" si="15"/>
        <v>0.49242424242424243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45">
        <v>4680115880986</v>
      </c>
      <c r="E163" s="546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1">
        <v>88</v>
      </c>
      <c r="Y163" s="542">
        <f t="shared" si="11"/>
        <v>88.2</v>
      </c>
      <c r="Z163" s="36">
        <f>IFERROR(IF(Y163=0,"",ROUNDUP(Y163/H163,0)*0.00502),"")</f>
        <v>0.21084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93.447619047619042</v>
      </c>
      <c r="BN163" s="64">
        <f t="shared" si="13"/>
        <v>93.66</v>
      </c>
      <c r="BO163" s="64">
        <f t="shared" si="14"/>
        <v>0.17908017908017909</v>
      </c>
      <c r="BP163" s="64">
        <f t="shared" si="15"/>
        <v>0.17948717948717952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45">
        <v>4680115881785</v>
      </c>
      <c r="E164" s="546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45">
        <v>4680115886537</v>
      </c>
      <c r="E165" s="546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1">
        <v>36</v>
      </c>
      <c r="Y165" s="542">
        <f t="shared" si="11"/>
        <v>36</v>
      </c>
      <c r="Z165" s="36">
        <f>IFERROR(IF(Y165=0,"",ROUNDUP(Y165/H165,0)*0.00502),"")</f>
        <v>0.1004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38.6</v>
      </c>
      <c r="BN165" s="64">
        <f t="shared" si="13"/>
        <v>38.6</v>
      </c>
      <c r="BO165" s="64">
        <f t="shared" si="14"/>
        <v>8.5470085470085472E-2</v>
      </c>
      <c r="BP165" s="64">
        <f t="shared" si="15"/>
        <v>8.5470085470085472E-2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45">
        <v>4680115881679</v>
      </c>
      <c r="E166" s="546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1">
        <v>175</v>
      </c>
      <c r="Y166" s="542">
        <f t="shared" si="11"/>
        <v>176.4</v>
      </c>
      <c r="Z166" s="36">
        <f>IFERROR(IF(Y166=0,"",ROUNDUP(Y166/H166,0)*0.00502),"")</f>
        <v>0.42168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183.33333333333334</v>
      </c>
      <c r="BN166" s="64">
        <f t="shared" si="13"/>
        <v>184.8</v>
      </c>
      <c r="BO166" s="64">
        <f t="shared" si="14"/>
        <v>0.35612535612535612</v>
      </c>
      <c r="BP166" s="64">
        <f t="shared" si="15"/>
        <v>0.35897435897435903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45">
        <v>4680115880191</v>
      </c>
      <c r="E167" s="546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45">
        <v>4680115883963</v>
      </c>
      <c r="E168" s="546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1" t="s">
        <v>70</v>
      </c>
      <c r="Q169" s="562"/>
      <c r="R169" s="562"/>
      <c r="S169" s="562"/>
      <c r="T169" s="562"/>
      <c r="U169" s="562"/>
      <c r="V169" s="563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226.90476190476187</v>
      </c>
      <c r="Y169" s="543">
        <f>IFERROR(Y160/H160,"0")+IFERROR(Y161/H161,"0")+IFERROR(Y162/H162,"0")+IFERROR(Y163/H163,"0")+IFERROR(Y164/H164,"0")+IFERROR(Y165/H165,"0")+IFERROR(Y166/H166,"0")+IFERROR(Y167/H167,"0")+IFERROR(Y168/H168,"0")</f>
        <v>229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1.4815800000000001</v>
      </c>
      <c r="AA169" s="544"/>
      <c r="AB169" s="544"/>
      <c r="AC169" s="544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1" t="s">
        <v>70</v>
      </c>
      <c r="Q170" s="562"/>
      <c r="R170" s="562"/>
      <c r="S170" s="562"/>
      <c r="T170" s="562"/>
      <c r="U170" s="562"/>
      <c r="V170" s="563"/>
      <c r="W170" s="37" t="s">
        <v>68</v>
      </c>
      <c r="X170" s="543">
        <f>IFERROR(SUM(X160:X168),"0")</f>
        <v>642</v>
      </c>
      <c r="Y170" s="543">
        <f>IFERROR(SUM(Y160:Y168),"0")</f>
        <v>649.20000000000005</v>
      </c>
      <c r="Z170" s="37"/>
      <c r="AA170" s="544"/>
      <c r="AB170" s="544"/>
      <c r="AC170" s="544"/>
    </row>
    <row r="171" spans="1:68" ht="14.25" customHeight="1" x14ac:dyDescent="0.25">
      <c r="A171" s="558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7"/>
      <c r="AB171" s="537"/>
      <c r="AC171" s="537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45">
        <v>4680115886780</v>
      </c>
      <c r="E172" s="546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45">
        <v>4680115886742</v>
      </c>
      <c r="E173" s="546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1">
        <v>14</v>
      </c>
      <c r="Y173" s="542">
        <f>IFERROR(IF(X173="",0,CEILING((X173/$H173),1)*$H173),"")</f>
        <v>15.120000000000001</v>
      </c>
      <c r="Z173" s="36">
        <f>IFERROR(IF(Y173=0,"",ROUNDUP(Y173/H173,0)*0.0059),"")</f>
        <v>7.0800000000000002E-2</v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16.111111111111111</v>
      </c>
      <c r="BN173" s="64">
        <f>IFERROR(Y173*I173/H173,"0")</f>
        <v>17.399999999999999</v>
      </c>
      <c r="BO173" s="64">
        <f>IFERROR(1/J173*(X173/H173),"0")</f>
        <v>5.1440329218106991E-2</v>
      </c>
      <c r="BP173" s="64">
        <f>IFERROR(1/J173*(Y173/H173),"0")</f>
        <v>5.5555555555555552E-2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45">
        <v>4680115886766</v>
      </c>
      <c r="E174" s="546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1">
        <v>7</v>
      </c>
      <c r="Y174" s="542">
        <f>IFERROR(IF(X174="",0,CEILING((X174/$H174),1)*$H174),"")</f>
        <v>7.5600000000000005</v>
      </c>
      <c r="Z174" s="36">
        <f>IFERROR(IF(Y174=0,"",ROUNDUP(Y174/H174,0)*0.0059),"")</f>
        <v>3.5400000000000001E-2</v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8.0555555555555554</v>
      </c>
      <c r="BN174" s="64">
        <f>IFERROR(Y174*I174/H174,"0")</f>
        <v>8.6999999999999993</v>
      </c>
      <c r="BO174" s="64">
        <f>IFERROR(1/J174*(X174/H174),"0")</f>
        <v>2.5720164609053495E-2</v>
      </c>
      <c r="BP174" s="64">
        <f>IFERROR(1/J174*(Y174/H174),"0")</f>
        <v>2.7777777777777776E-2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1" t="s">
        <v>70</v>
      </c>
      <c r="Q175" s="562"/>
      <c r="R175" s="562"/>
      <c r="S175" s="562"/>
      <c r="T175" s="562"/>
      <c r="U175" s="562"/>
      <c r="V175" s="563"/>
      <c r="W175" s="37" t="s">
        <v>71</v>
      </c>
      <c r="X175" s="543">
        <f>IFERROR(X172/H172,"0")+IFERROR(X173/H173,"0")+IFERROR(X174/H174,"0")</f>
        <v>16.666666666666664</v>
      </c>
      <c r="Y175" s="543">
        <f>IFERROR(Y172/H172,"0")+IFERROR(Y173/H173,"0")+IFERROR(Y174/H174,"0")</f>
        <v>18</v>
      </c>
      <c r="Z175" s="543">
        <f>IFERROR(IF(Z172="",0,Z172),"0")+IFERROR(IF(Z173="",0,Z173),"0")+IFERROR(IF(Z174="",0,Z174),"0")</f>
        <v>0.1062</v>
      </c>
      <c r="AA175" s="544"/>
      <c r="AB175" s="544"/>
      <c r="AC175" s="544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1" t="s">
        <v>70</v>
      </c>
      <c r="Q176" s="562"/>
      <c r="R176" s="562"/>
      <c r="S176" s="562"/>
      <c r="T176" s="562"/>
      <c r="U176" s="562"/>
      <c r="V176" s="563"/>
      <c r="W176" s="37" t="s">
        <v>68</v>
      </c>
      <c r="X176" s="543">
        <f>IFERROR(SUM(X172:X174),"0")</f>
        <v>21</v>
      </c>
      <c r="Y176" s="543">
        <f>IFERROR(SUM(Y172:Y174),"0")</f>
        <v>22.68</v>
      </c>
      <c r="Z176" s="37"/>
      <c r="AA176" s="544"/>
      <c r="AB176" s="544"/>
      <c r="AC176" s="544"/>
    </row>
    <row r="177" spans="1:68" ht="14.25" customHeight="1" x14ac:dyDescent="0.25">
      <c r="A177" s="558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7"/>
      <c r="AB177" s="537"/>
      <c r="AC177" s="537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45">
        <v>4680115886797</v>
      </c>
      <c r="E178" s="546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1" t="s">
        <v>70</v>
      </c>
      <c r="Q179" s="562"/>
      <c r="R179" s="562"/>
      <c r="S179" s="562"/>
      <c r="T179" s="562"/>
      <c r="U179" s="562"/>
      <c r="V179" s="563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1" t="s">
        <v>70</v>
      </c>
      <c r="Q180" s="562"/>
      <c r="R180" s="562"/>
      <c r="S180" s="562"/>
      <c r="T180" s="562"/>
      <c r="U180" s="562"/>
      <c r="V180" s="563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customHeight="1" x14ac:dyDescent="0.25">
      <c r="A181" s="570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6"/>
      <c r="AB181" s="536"/>
      <c r="AC181" s="536"/>
    </row>
    <row r="182" spans="1:68" ht="14.25" customHeight="1" x14ac:dyDescent="0.25">
      <c r="A182" s="558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7"/>
      <c r="AB182" s="537"/>
      <c r="AC182" s="537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45">
        <v>4680115881402</v>
      </c>
      <c r="E183" s="546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45">
        <v>4680115881396</v>
      </c>
      <c r="E184" s="546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1" t="s">
        <v>70</v>
      </c>
      <c r="Q185" s="562"/>
      <c r="R185" s="562"/>
      <c r="S185" s="562"/>
      <c r="T185" s="562"/>
      <c r="U185" s="562"/>
      <c r="V185" s="563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1" t="s">
        <v>70</v>
      </c>
      <c r="Q186" s="562"/>
      <c r="R186" s="562"/>
      <c r="S186" s="562"/>
      <c r="T186" s="562"/>
      <c r="U186" s="562"/>
      <c r="V186" s="563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customHeight="1" x14ac:dyDescent="0.25">
      <c r="A187" s="558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7"/>
      <c r="AB187" s="537"/>
      <c r="AC187" s="537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45">
        <v>4680115882935</v>
      </c>
      <c r="E188" s="546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45">
        <v>4680115880764</v>
      </c>
      <c r="E189" s="546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1" t="s">
        <v>70</v>
      </c>
      <c r="Q190" s="562"/>
      <c r="R190" s="562"/>
      <c r="S190" s="562"/>
      <c r="T190" s="562"/>
      <c r="U190" s="562"/>
      <c r="V190" s="563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1" t="s">
        <v>70</v>
      </c>
      <c r="Q191" s="562"/>
      <c r="R191" s="562"/>
      <c r="S191" s="562"/>
      <c r="T191" s="562"/>
      <c r="U191" s="562"/>
      <c r="V191" s="563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customHeight="1" x14ac:dyDescent="0.25">
      <c r="A192" s="558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45">
        <v>4680115882683</v>
      </c>
      <c r="E193" s="546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1">
        <v>155</v>
      </c>
      <c r="Y193" s="542">
        <f t="shared" ref="Y193:Y200" si="16">IFERROR(IF(X193="",0,CEILING((X193/$H193),1)*$H193),"")</f>
        <v>156.60000000000002</v>
      </c>
      <c r="Z193" s="36">
        <f>IFERROR(IF(Y193=0,"",ROUNDUP(Y193/H193,0)*0.00902),"")</f>
        <v>0.26158000000000003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161.02777777777777</v>
      </c>
      <c r="BN193" s="64">
        <f t="shared" ref="BN193:BN200" si="18">IFERROR(Y193*I193/H193,"0")</f>
        <v>162.69000000000003</v>
      </c>
      <c r="BO193" s="64">
        <f t="shared" ref="BO193:BO200" si="19">IFERROR(1/J193*(X193/H193),"0")</f>
        <v>0.21745230078563413</v>
      </c>
      <c r="BP193" s="64">
        <f t="shared" ref="BP193:BP200" si="20">IFERROR(1/J193*(Y193/H193),"0")</f>
        <v>0.21969696969696972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45">
        <v>4680115882690</v>
      </c>
      <c r="E194" s="546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1">
        <v>257</v>
      </c>
      <c r="Y194" s="542">
        <f t="shared" si="16"/>
        <v>259.20000000000005</v>
      </c>
      <c r="Z194" s="36">
        <f>IFERROR(IF(Y194=0,"",ROUNDUP(Y194/H194,0)*0.00902),"")</f>
        <v>0.43296000000000001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266.99444444444441</v>
      </c>
      <c r="BN194" s="64">
        <f t="shared" si="18"/>
        <v>269.28000000000003</v>
      </c>
      <c r="BO194" s="64">
        <f t="shared" si="19"/>
        <v>0.36054994388327721</v>
      </c>
      <c r="BP194" s="64">
        <f t="shared" si="20"/>
        <v>0.3636363636363637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45">
        <v>4680115882669</v>
      </c>
      <c r="E195" s="546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45">
        <v>4680115882676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1">
        <v>214</v>
      </c>
      <c r="Y196" s="542">
        <f t="shared" si="16"/>
        <v>216</v>
      </c>
      <c r="Z196" s="36">
        <f>IFERROR(IF(Y196=0,"",ROUNDUP(Y196/H196,0)*0.00902),"")</f>
        <v>0.36080000000000001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222.32222222222219</v>
      </c>
      <c r="BN196" s="64">
        <f t="shared" si="18"/>
        <v>224.39999999999998</v>
      </c>
      <c r="BO196" s="64">
        <f t="shared" si="19"/>
        <v>0.30022446689113352</v>
      </c>
      <c r="BP196" s="64">
        <f t="shared" si="20"/>
        <v>0.30303030303030304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45">
        <v>4680115884014</v>
      </c>
      <c r="E197" s="546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1">
        <v>107</v>
      </c>
      <c r="Y197" s="542">
        <f t="shared" si="16"/>
        <v>108</v>
      </c>
      <c r="Z197" s="36">
        <f>IFERROR(IF(Y197=0,"",ROUNDUP(Y197/H197,0)*0.00502),"")</f>
        <v>0.30120000000000002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114.72777777777777</v>
      </c>
      <c r="BN197" s="64">
        <f t="shared" si="18"/>
        <v>115.8</v>
      </c>
      <c r="BO197" s="64">
        <f t="shared" si="19"/>
        <v>0.25403608736942074</v>
      </c>
      <c r="BP197" s="64">
        <f t="shared" si="20"/>
        <v>0.25641025641025644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45">
        <v>4680115884007</v>
      </c>
      <c r="E198" s="546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1">
        <v>75</v>
      </c>
      <c r="Y198" s="542">
        <f t="shared" si="16"/>
        <v>75.600000000000009</v>
      </c>
      <c r="Z198" s="36">
        <f>IFERROR(IF(Y198=0,"",ROUNDUP(Y198/H198,0)*0.00502),"")</f>
        <v>0.21084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79.166666666666671</v>
      </c>
      <c r="BN198" s="64">
        <f t="shared" si="18"/>
        <v>79.800000000000011</v>
      </c>
      <c r="BO198" s="64">
        <f t="shared" si="19"/>
        <v>0.17806267806267806</v>
      </c>
      <c r="BP198" s="64">
        <f t="shared" si="20"/>
        <v>0.17948717948717954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45">
        <v>4680115884038</v>
      </c>
      <c r="E199" s="546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45">
        <v>4680115884021</v>
      </c>
      <c r="E200" s="546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1">
        <v>78</v>
      </c>
      <c r="Y200" s="542">
        <f t="shared" si="16"/>
        <v>79.2</v>
      </c>
      <c r="Z200" s="36">
        <f>IFERROR(IF(Y200=0,"",ROUNDUP(Y200/H200,0)*0.00502),"")</f>
        <v>0.22088000000000002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82.333333333333329</v>
      </c>
      <c r="BN200" s="64">
        <f t="shared" si="18"/>
        <v>83.6</v>
      </c>
      <c r="BO200" s="64">
        <f t="shared" si="19"/>
        <v>0.1851851851851852</v>
      </c>
      <c r="BP200" s="64">
        <f t="shared" si="20"/>
        <v>0.18803418803418806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1" t="s">
        <v>70</v>
      </c>
      <c r="Q201" s="562"/>
      <c r="R201" s="562"/>
      <c r="S201" s="562"/>
      <c r="T201" s="562"/>
      <c r="U201" s="562"/>
      <c r="V201" s="563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260.37037037037038</v>
      </c>
      <c r="Y201" s="543">
        <f>IFERROR(Y193/H193,"0")+IFERROR(Y194/H194,"0")+IFERROR(Y195/H195,"0")+IFERROR(Y196/H196,"0")+IFERROR(Y197/H197,"0")+IFERROR(Y198/H198,"0")+IFERROR(Y199/H199,"0")+IFERROR(Y200/H200,"0")</f>
        <v>263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1.7882600000000002</v>
      </c>
      <c r="AA201" s="544"/>
      <c r="AB201" s="544"/>
      <c r="AC201" s="544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1" t="s">
        <v>70</v>
      </c>
      <c r="Q202" s="562"/>
      <c r="R202" s="562"/>
      <c r="S202" s="562"/>
      <c r="T202" s="562"/>
      <c r="U202" s="562"/>
      <c r="V202" s="563"/>
      <c r="W202" s="37" t="s">
        <v>68</v>
      </c>
      <c r="X202" s="543">
        <f>IFERROR(SUM(X193:X200),"0")</f>
        <v>886</v>
      </c>
      <c r="Y202" s="543">
        <f>IFERROR(SUM(Y193:Y200),"0")</f>
        <v>894.60000000000014</v>
      </c>
      <c r="Z202" s="37"/>
      <c r="AA202" s="544"/>
      <c r="AB202" s="544"/>
      <c r="AC202" s="544"/>
    </row>
    <row r="203" spans="1:68" ht="14.25" customHeight="1" x14ac:dyDescent="0.25">
      <c r="A203" s="558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7"/>
      <c r="AB203" s="537"/>
      <c r="AC203" s="537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45">
        <v>4680115881594</v>
      </c>
      <c r="E204" s="546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45">
        <v>4680115881617</v>
      </c>
      <c r="E205" s="546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45">
        <v>4680115880573</v>
      </c>
      <c r="E206" s="546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1">
        <v>123</v>
      </c>
      <c r="Y206" s="542">
        <f t="shared" si="21"/>
        <v>130.5</v>
      </c>
      <c r="Z206" s="36">
        <f>IFERROR(IF(Y206=0,"",ROUNDUP(Y206/H206,0)*0.01898),"")</f>
        <v>0.28470000000000001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130.33758620689656</v>
      </c>
      <c r="BN206" s="64">
        <f t="shared" si="23"/>
        <v>138.285</v>
      </c>
      <c r="BO206" s="64">
        <f t="shared" si="24"/>
        <v>0.22090517241379312</v>
      </c>
      <c r="BP206" s="64">
        <f t="shared" si="25"/>
        <v>0.23437500000000003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45">
        <v>4680115882195</v>
      </c>
      <c r="E207" s="546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1">
        <v>390</v>
      </c>
      <c r="Y207" s="542">
        <f t="shared" si="21"/>
        <v>391.2</v>
      </c>
      <c r="Z207" s="36">
        <f t="shared" ref="Z207:Z212" si="26">IFERROR(IF(Y207=0,"",ROUNDUP(Y207/H207,0)*0.00651),"")</f>
        <v>1.0611300000000001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433.875</v>
      </c>
      <c r="BN207" s="64">
        <f t="shared" si="23"/>
        <v>435.21</v>
      </c>
      <c r="BO207" s="64">
        <f t="shared" si="24"/>
        <v>0.8928571428571429</v>
      </c>
      <c r="BP207" s="64">
        <f t="shared" si="25"/>
        <v>0.89560439560439564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45">
        <v>4680115882607</v>
      </c>
      <c r="E208" s="546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45">
        <v>4680115880092</v>
      </c>
      <c r="E209" s="546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1">
        <v>523</v>
      </c>
      <c r="Y209" s="542">
        <f t="shared" si="21"/>
        <v>523.19999999999993</v>
      </c>
      <c r="Z209" s="36">
        <f t="shared" si="26"/>
        <v>1.4191800000000001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577.91500000000008</v>
      </c>
      <c r="BN209" s="64">
        <f t="shared" si="23"/>
        <v>578.13599999999997</v>
      </c>
      <c r="BO209" s="64">
        <f t="shared" si="24"/>
        <v>1.1973443223443225</v>
      </c>
      <c r="BP209" s="64">
        <f t="shared" si="25"/>
        <v>1.1978021978021978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45">
        <v>4680115880221</v>
      </c>
      <c r="E210" s="546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1">
        <v>567</v>
      </c>
      <c r="Y210" s="542">
        <f t="shared" si="21"/>
        <v>568.79999999999995</v>
      </c>
      <c r="Z210" s="36">
        <f t="shared" si="26"/>
        <v>1.54287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626.53499999999997</v>
      </c>
      <c r="BN210" s="64">
        <f t="shared" si="23"/>
        <v>628.524</v>
      </c>
      <c r="BO210" s="64">
        <f t="shared" si="24"/>
        <v>1.2980769230769231</v>
      </c>
      <c r="BP210" s="64">
        <f t="shared" si="25"/>
        <v>1.3021978021978022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45">
        <v>4680115880504</v>
      </c>
      <c r="E211" s="546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1">
        <v>246</v>
      </c>
      <c r="Y211" s="542">
        <f t="shared" si="21"/>
        <v>247.2</v>
      </c>
      <c r="Z211" s="36">
        <f t="shared" si="26"/>
        <v>0.67053000000000007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271.83000000000004</v>
      </c>
      <c r="BN211" s="64">
        <f t="shared" si="23"/>
        <v>273.15600000000001</v>
      </c>
      <c r="BO211" s="64">
        <f t="shared" si="24"/>
        <v>0.56318681318681318</v>
      </c>
      <c r="BP211" s="64">
        <f t="shared" si="25"/>
        <v>0.56593406593406603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45">
        <v>4680115882164</v>
      </c>
      <c r="E212" s="546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1">
        <v>296</v>
      </c>
      <c r="Y212" s="542">
        <f t="shared" si="21"/>
        <v>297.59999999999997</v>
      </c>
      <c r="Z212" s="36">
        <f t="shared" si="26"/>
        <v>0.80724000000000007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327.82000000000005</v>
      </c>
      <c r="BN212" s="64">
        <f t="shared" si="23"/>
        <v>329.59199999999998</v>
      </c>
      <c r="BO212" s="64">
        <f t="shared" si="24"/>
        <v>0.6776556776556778</v>
      </c>
      <c r="BP212" s="64">
        <f t="shared" si="25"/>
        <v>0.68131868131868134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1" t="s">
        <v>70</v>
      </c>
      <c r="Q213" s="562"/>
      <c r="R213" s="562"/>
      <c r="S213" s="562"/>
      <c r="T213" s="562"/>
      <c r="U213" s="562"/>
      <c r="V213" s="563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856.63793103448279</v>
      </c>
      <c r="Y213" s="543">
        <f>IFERROR(Y204/H204,"0")+IFERROR(Y205/H205,"0")+IFERROR(Y206/H206,"0")+IFERROR(Y207/H207,"0")+IFERROR(Y208/H208,"0")+IFERROR(Y209/H209,"0")+IFERROR(Y210/H210,"0")+IFERROR(Y211/H211,"0")+IFERROR(Y212/H212,"0")</f>
        <v>860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5.7856500000000004</v>
      </c>
      <c r="AA213" s="544"/>
      <c r="AB213" s="544"/>
      <c r="AC213" s="544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1" t="s">
        <v>70</v>
      </c>
      <c r="Q214" s="562"/>
      <c r="R214" s="562"/>
      <c r="S214" s="562"/>
      <c r="T214" s="562"/>
      <c r="U214" s="562"/>
      <c r="V214" s="563"/>
      <c r="W214" s="37" t="s">
        <v>68</v>
      </c>
      <c r="X214" s="543">
        <f>IFERROR(SUM(X204:X212),"0")</f>
        <v>2145</v>
      </c>
      <c r="Y214" s="543">
        <f>IFERROR(SUM(Y204:Y212),"0")</f>
        <v>2158.5</v>
      </c>
      <c r="Z214" s="37"/>
      <c r="AA214" s="544"/>
      <c r="AB214" s="544"/>
      <c r="AC214" s="544"/>
    </row>
    <row r="215" spans="1:68" ht="14.25" customHeight="1" x14ac:dyDescent="0.25">
      <c r="A215" s="558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45">
        <v>4680115880818</v>
      </c>
      <c r="E216" s="546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1">
        <v>33</v>
      </c>
      <c r="Y216" s="542">
        <f>IFERROR(IF(X216="",0,CEILING((X216/$H216),1)*$H216),"")</f>
        <v>33.6</v>
      </c>
      <c r="Z216" s="36">
        <f>IFERROR(IF(Y216=0,"",ROUNDUP(Y216/H216,0)*0.00651),"")</f>
        <v>9.1139999999999999E-2</v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36.465000000000003</v>
      </c>
      <c r="BN216" s="64">
        <f>IFERROR(Y216*I216/H216,"0")</f>
        <v>37.128000000000007</v>
      </c>
      <c r="BO216" s="64">
        <f>IFERROR(1/J216*(X216/H216),"0")</f>
        <v>7.5549450549450559E-2</v>
      </c>
      <c r="BP216" s="64">
        <f>IFERROR(1/J216*(Y216/H216),"0")</f>
        <v>7.6923076923076941E-2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45">
        <v>4680115880801</v>
      </c>
      <c r="E217" s="546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1">
        <v>54</v>
      </c>
      <c r="Y217" s="542">
        <f>IFERROR(IF(X217="",0,CEILING((X217/$H217),1)*$H217),"")</f>
        <v>55.199999999999996</v>
      </c>
      <c r="Z217" s="36">
        <f>IFERROR(IF(Y217=0,"",ROUNDUP(Y217/H217,0)*0.00651),"")</f>
        <v>0.14973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59.67</v>
      </c>
      <c r="BN217" s="64">
        <f>IFERROR(Y217*I217/H217,"0")</f>
        <v>60.996000000000002</v>
      </c>
      <c r="BO217" s="64">
        <f>IFERROR(1/J217*(X217/H217),"0")</f>
        <v>0.12362637362637363</v>
      </c>
      <c r="BP217" s="64">
        <f>IFERROR(1/J217*(Y217/H217),"0")</f>
        <v>0.1263736263736264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1" t="s">
        <v>70</v>
      </c>
      <c r="Q218" s="562"/>
      <c r="R218" s="562"/>
      <c r="S218" s="562"/>
      <c r="T218" s="562"/>
      <c r="U218" s="562"/>
      <c r="V218" s="563"/>
      <c r="W218" s="37" t="s">
        <v>71</v>
      </c>
      <c r="X218" s="543">
        <f>IFERROR(X216/H216,"0")+IFERROR(X217/H217,"0")</f>
        <v>36.25</v>
      </c>
      <c r="Y218" s="543">
        <f>IFERROR(Y216/H216,"0")+IFERROR(Y217/H217,"0")</f>
        <v>37</v>
      </c>
      <c r="Z218" s="543">
        <f>IFERROR(IF(Z216="",0,Z216),"0")+IFERROR(IF(Z217="",0,Z217),"0")</f>
        <v>0.24087</v>
      </c>
      <c r="AA218" s="544"/>
      <c r="AB218" s="544"/>
      <c r="AC218" s="544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1" t="s">
        <v>70</v>
      </c>
      <c r="Q219" s="562"/>
      <c r="R219" s="562"/>
      <c r="S219" s="562"/>
      <c r="T219" s="562"/>
      <c r="U219" s="562"/>
      <c r="V219" s="563"/>
      <c r="W219" s="37" t="s">
        <v>68</v>
      </c>
      <c r="X219" s="543">
        <f>IFERROR(SUM(X216:X217),"0")</f>
        <v>87</v>
      </c>
      <c r="Y219" s="543">
        <f>IFERROR(SUM(Y216:Y217),"0")</f>
        <v>88.8</v>
      </c>
      <c r="Z219" s="37"/>
      <c r="AA219" s="544"/>
      <c r="AB219" s="544"/>
      <c r="AC219" s="544"/>
    </row>
    <row r="220" spans="1:68" ht="16.5" customHeight="1" x14ac:dyDescent="0.25">
      <c r="A220" s="570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6"/>
      <c r="AB220" s="536"/>
      <c r="AC220" s="536"/>
    </row>
    <row r="221" spans="1:68" ht="14.25" customHeight="1" x14ac:dyDescent="0.25">
      <c r="A221" s="558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7"/>
      <c r="AB221" s="537"/>
      <c r="AC221" s="537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45">
        <v>4680115884137</v>
      </c>
      <c r="E222" s="546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45">
        <v>4680115884236</v>
      </c>
      <c r="E223" s="546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45">
        <v>4680115884175</v>
      </c>
      <c r="E224" s="546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4301012196</v>
      </c>
      <c r="D225" s="545">
        <v>4680115884144</v>
      </c>
      <c r="E225" s="546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8" t="s">
        <v>366</v>
      </c>
      <c r="Q225" s="548"/>
      <c r="R225" s="548"/>
      <c r="S225" s="548"/>
      <c r="T225" s="549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367</v>
      </c>
      <c r="C226" s="31">
        <v>4301011824</v>
      </c>
      <c r="D226" s="545">
        <v>4680115884144</v>
      </c>
      <c r="E226" s="546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1">
        <v>16</v>
      </c>
      <c r="Y226" s="542">
        <f t="shared" si="27"/>
        <v>16</v>
      </c>
      <c r="Z226" s="36">
        <f t="shared" si="32"/>
        <v>3.6080000000000001E-2</v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16.84</v>
      </c>
      <c r="BN226" s="64">
        <f t="shared" si="29"/>
        <v>16.84</v>
      </c>
      <c r="BO226" s="64">
        <f t="shared" si="30"/>
        <v>3.0303030303030304E-2</v>
      </c>
      <c r="BP226" s="64">
        <f t="shared" si="31"/>
        <v>3.0303030303030304E-2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45">
        <v>4680115886551</v>
      </c>
      <c r="E227" s="546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45">
        <v>4680115884182</v>
      </c>
      <c r="E228" s="546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4301012195</v>
      </c>
      <c r="D229" s="545">
        <v>4680115884205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0" t="s">
        <v>375</v>
      </c>
      <c r="Q229" s="548"/>
      <c r="R229" s="548"/>
      <c r="S229" s="548"/>
      <c r="T229" s="549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377</v>
      </c>
      <c r="C230" s="31">
        <v>4301011722</v>
      </c>
      <c r="D230" s="545">
        <v>4680115884205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8"/>
      <c r="R230" s="548"/>
      <c r="S230" s="548"/>
      <c r="T230" s="549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1" t="s">
        <v>70</v>
      </c>
      <c r="Q231" s="562"/>
      <c r="R231" s="562"/>
      <c r="S231" s="562"/>
      <c r="T231" s="562"/>
      <c r="U231" s="562"/>
      <c r="V231" s="563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4</v>
      </c>
      <c r="Y231" s="543">
        <f>IFERROR(Y222/H222,"0")+IFERROR(Y223/H223,"0")+IFERROR(Y224/H224,"0")+IFERROR(Y225/H225,"0")+IFERROR(Y226/H226,"0")+IFERROR(Y227/H227,"0")+IFERROR(Y228/H228,"0")+IFERROR(Y229/H229,"0")+IFERROR(Y230/H230,"0")</f>
        <v>4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3.6080000000000001E-2</v>
      </c>
      <c r="AA231" s="544"/>
      <c r="AB231" s="544"/>
      <c r="AC231" s="544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1" t="s">
        <v>70</v>
      </c>
      <c r="Q232" s="562"/>
      <c r="R232" s="562"/>
      <c r="S232" s="562"/>
      <c r="T232" s="562"/>
      <c r="U232" s="562"/>
      <c r="V232" s="563"/>
      <c r="W232" s="37" t="s">
        <v>68</v>
      </c>
      <c r="X232" s="543">
        <f>IFERROR(SUM(X222:X230),"0")</f>
        <v>16</v>
      </c>
      <c r="Y232" s="543">
        <f>IFERROR(SUM(Y222:Y230),"0")</f>
        <v>16</v>
      </c>
      <c r="Z232" s="37"/>
      <c r="AA232" s="544"/>
      <c r="AB232" s="544"/>
      <c r="AC232" s="544"/>
    </row>
    <row r="233" spans="1:68" ht="14.25" customHeight="1" x14ac:dyDescent="0.25">
      <c r="A233" s="558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7"/>
      <c r="AB233" s="537"/>
      <c r="AC233" s="537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45">
        <v>4680115885981</v>
      </c>
      <c r="E234" s="546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59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1" t="s">
        <v>70</v>
      </c>
      <c r="Q235" s="562"/>
      <c r="R235" s="562"/>
      <c r="S235" s="562"/>
      <c r="T235" s="562"/>
      <c r="U235" s="562"/>
      <c r="V235" s="563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1" t="s">
        <v>70</v>
      </c>
      <c r="Q236" s="562"/>
      <c r="R236" s="562"/>
      <c r="S236" s="562"/>
      <c r="T236" s="562"/>
      <c r="U236" s="562"/>
      <c r="V236" s="563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customHeight="1" x14ac:dyDescent="0.25">
      <c r="A237" s="558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45">
        <v>4680115886803</v>
      </c>
      <c r="E238" s="546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28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1" t="s">
        <v>70</v>
      </c>
      <c r="Q239" s="562"/>
      <c r="R239" s="562"/>
      <c r="S239" s="562"/>
      <c r="T239" s="562"/>
      <c r="U239" s="562"/>
      <c r="V239" s="563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1" t="s">
        <v>70</v>
      </c>
      <c r="Q240" s="562"/>
      <c r="R240" s="562"/>
      <c r="S240" s="562"/>
      <c r="T240" s="562"/>
      <c r="U240" s="562"/>
      <c r="V240" s="563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8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7"/>
      <c r="AB241" s="537"/>
      <c r="AC241" s="537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45">
        <v>4680115886704</v>
      </c>
      <c r="E242" s="546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45">
        <v>4680115886681</v>
      </c>
      <c r="E243" s="546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4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45">
        <v>4680115886735</v>
      </c>
      <c r="E244" s="546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5">
        <v>4680115886711</v>
      </c>
      <c r="E245" s="546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1">
        <v>11</v>
      </c>
      <c r="Y245" s="542">
        <f>IFERROR(IF(X245="",0,CEILING((X245/$H245),1)*$H245),"")</f>
        <v>11.879999999999999</v>
      </c>
      <c r="Z245" s="36">
        <f>IFERROR(IF(Y245=0,"",ROUNDUP(Y245/H245,0)*0.0059),"")</f>
        <v>7.0800000000000002E-2</v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13.111111111111111</v>
      </c>
      <c r="BN245" s="64">
        <f>IFERROR(Y245*I245/H245,"0")</f>
        <v>14.159999999999998</v>
      </c>
      <c r="BO245" s="64">
        <f>IFERROR(1/J245*(X245/H245),"0")</f>
        <v>5.1440329218106991E-2</v>
      </c>
      <c r="BP245" s="64">
        <f>IFERROR(1/J245*(Y245/H245),"0")</f>
        <v>5.5555555555555546E-2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1" t="s">
        <v>70</v>
      </c>
      <c r="Q246" s="562"/>
      <c r="R246" s="562"/>
      <c r="S246" s="562"/>
      <c r="T246" s="562"/>
      <c r="U246" s="562"/>
      <c r="V246" s="563"/>
      <c r="W246" s="37" t="s">
        <v>71</v>
      </c>
      <c r="X246" s="543">
        <f>IFERROR(X242/H242,"0")+IFERROR(X243/H243,"0")+IFERROR(X244/H244,"0")+IFERROR(X245/H245,"0")</f>
        <v>11.111111111111111</v>
      </c>
      <c r="Y246" s="543">
        <f>IFERROR(Y242/H242,"0")+IFERROR(Y243/H243,"0")+IFERROR(Y244/H244,"0")+IFERROR(Y245/H245,"0")</f>
        <v>11.999999999999998</v>
      </c>
      <c r="Z246" s="543">
        <f>IFERROR(IF(Z242="",0,Z242),"0")+IFERROR(IF(Z243="",0,Z243),"0")+IFERROR(IF(Z244="",0,Z244),"0")+IFERROR(IF(Z245="",0,Z245),"0")</f>
        <v>7.0800000000000002E-2</v>
      </c>
      <c r="AA246" s="544"/>
      <c r="AB246" s="544"/>
      <c r="AC246" s="544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1" t="s">
        <v>70</v>
      </c>
      <c r="Q247" s="562"/>
      <c r="R247" s="562"/>
      <c r="S247" s="562"/>
      <c r="T247" s="562"/>
      <c r="U247" s="562"/>
      <c r="V247" s="563"/>
      <c r="W247" s="37" t="s">
        <v>68</v>
      </c>
      <c r="X247" s="543">
        <f>IFERROR(SUM(X242:X245),"0")</f>
        <v>11</v>
      </c>
      <c r="Y247" s="543">
        <f>IFERROR(SUM(Y242:Y245),"0")</f>
        <v>11.879999999999999</v>
      </c>
      <c r="Z247" s="37"/>
      <c r="AA247" s="544"/>
      <c r="AB247" s="544"/>
      <c r="AC247" s="544"/>
    </row>
    <row r="248" spans="1:68" ht="16.5" customHeight="1" x14ac:dyDescent="0.25">
      <c r="A248" s="570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6"/>
      <c r="AB248" s="536"/>
      <c r="AC248" s="536"/>
    </row>
    <row r="249" spans="1:68" ht="14.25" customHeight="1" x14ac:dyDescent="0.25">
      <c r="A249" s="558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7"/>
      <c r="AB249" s="537"/>
      <c r="AC249" s="537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5">
        <v>4680115885837</v>
      </c>
      <c r="E250" s="546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5">
        <v>4680115885851</v>
      </c>
      <c r="E251" s="546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5">
        <v>4680115885806</v>
      </c>
      <c r="E252" s="546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5">
        <v>4680115885844</v>
      </c>
      <c r="E253" s="546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5">
        <v>4680115885820</v>
      </c>
      <c r="E254" s="546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1" t="s">
        <v>70</v>
      </c>
      <c r="Q255" s="562"/>
      <c r="R255" s="562"/>
      <c r="S255" s="562"/>
      <c r="T255" s="562"/>
      <c r="U255" s="562"/>
      <c r="V255" s="563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1" t="s">
        <v>70</v>
      </c>
      <c r="Q256" s="562"/>
      <c r="R256" s="562"/>
      <c r="S256" s="562"/>
      <c r="T256" s="562"/>
      <c r="U256" s="562"/>
      <c r="V256" s="563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customHeight="1" x14ac:dyDescent="0.25">
      <c r="A257" s="570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6"/>
      <c r="AB257" s="536"/>
      <c r="AC257" s="536"/>
    </row>
    <row r="258" spans="1:68" ht="14.25" customHeight="1" x14ac:dyDescent="0.25">
      <c r="A258" s="558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7"/>
      <c r="AB258" s="537"/>
      <c r="AC258" s="537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5">
        <v>4607091383423</v>
      </c>
      <c r="E259" s="546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5">
        <v>4680115886957</v>
      </c>
      <c r="E260" s="546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1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45">
        <v>4680115885660</v>
      </c>
      <c r="E261" s="546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45">
        <v>4680115886773</v>
      </c>
      <c r="E262" s="546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2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1" t="s">
        <v>70</v>
      </c>
      <c r="Q263" s="562"/>
      <c r="R263" s="562"/>
      <c r="S263" s="562"/>
      <c r="T263" s="562"/>
      <c r="U263" s="562"/>
      <c r="V263" s="563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1" t="s">
        <v>70</v>
      </c>
      <c r="Q264" s="562"/>
      <c r="R264" s="562"/>
      <c r="S264" s="562"/>
      <c r="T264" s="562"/>
      <c r="U264" s="562"/>
      <c r="V264" s="563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customHeight="1" x14ac:dyDescent="0.25">
      <c r="A265" s="570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6"/>
      <c r="AB265" s="536"/>
      <c r="AC265" s="536"/>
    </row>
    <row r="266" spans="1:68" ht="14.25" customHeight="1" x14ac:dyDescent="0.25">
      <c r="A266" s="558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7"/>
      <c r="AB266" s="537"/>
      <c r="AC266" s="537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45">
        <v>4680115886186</v>
      </c>
      <c r="E267" s="546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45">
        <v>4680115881228</v>
      </c>
      <c r="E268" s="546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1">
        <v>72</v>
      </c>
      <c r="Y268" s="542">
        <f>IFERROR(IF(X268="",0,CEILING((X268/$H268),1)*$H268),"")</f>
        <v>72</v>
      </c>
      <c r="Z268" s="36">
        <f>IFERROR(IF(Y268=0,"",ROUNDUP(Y268/H268,0)*0.00651),"")</f>
        <v>0.1953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79.560000000000016</v>
      </c>
      <c r="BN268" s="64">
        <f>IFERROR(Y268*I268/H268,"0")</f>
        <v>79.560000000000016</v>
      </c>
      <c r="BO268" s="64">
        <f>IFERROR(1/J268*(X268/H268),"0")</f>
        <v>0.16483516483516486</v>
      </c>
      <c r="BP268" s="64">
        <f>IFERROR(1/J268*(Y268/H268),"0")</f>
        <v>0.16483516483516486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45">
        <v>4680115881211</v>
      </c>
      <c r="E269" s="546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1">
        <v>91</v>
      </c>
      <c r="Y269" s="542">
        <f>IFERROR(IF(X269="",0,CEILING((X269/$H269),1)*$H269),"")</f>
        <v>91.2</v>
      </c>
      <c r="Z269" s="36">
        <f>IFERROR(IF(Y269=0,"",ROUNDUP(Y269/H269,0)*0.00651),"")</f>
        <v>0.24738000000000002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97.825000000000003</v>
      </c>
      <c r="BN269" s="64">
        <f>IFERROR(Y269*I269/H269,"0")</f>
        <v>98.04</v>
      </c>
      <c r="BO269" s="64">
        <f>IFERROR(1/J269*(X269/H269),"0")</f>
        <v>0.20833333333333337</v>
      </c>
      <c r="BP269" s="64">
        <f>IFERROR(1/J269*(Y269/H269),"0")</f>
        <v>0.2087912087912088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1" t="s">
        <v>70</v>
      </c>
      <c r="Q270" s="562"/>
      <c r="R270" s="562"/>
      <c r="S270" s="562"/>
      <c r="T270" s="562"/>
      <c r="U270" s="562"/>
      <c r="V270" s="563"/>
      <c r="W270" s="37" t="s">
        <v>71</v>
      </c>
      <c r="X270" s="543">
        <f>IFERROR(X267/H267,"0")+IFERROR(X268/H268,"0")+IFERROR(X269/H269,"0")</f>
        <v>67.916666666666671</v>
      </c>
      <c r="Y270" s="543">
        <f>IFERROR(Y267/H267,"0")+IFERROR(Y268/H268,"0")+IFERROR(Y269/H269,"0")</f>
        <v>68</v>
      </c>
      <c r="Z270" s="543">
        <f>IFERROR(IF(Z267="",0,Z267),"0")+IFERROR(IF(Z268="",0,Z268),"0")+IFERROR(IF(Z269="",0,Z269),"0")</f>
        <v>0.44268000000000002</v>
      </c>
      <c r="AA270" s="544"/>
      <c r="AB270" s="544"/>
      <c r="AC270" s="544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1" t="s">
        <v>70</v>
      </c>
      <c r="Q271" s="562"/>
      <c r="R271" s="562"/>
      <c r="S271" s="562"/>
      <c r="T271" s="562"/>
      <c r="U271" s="562"/>
      <c r="V271" s="563"/>
      <c r="W271" s="37" t="s">
        <v>68</v>
      </c>
      <c r="X271" s="543">
        <f>IFERROR(SUM(X267:X269),"0")</f>
        <v>163</v>
      </c>
      <c r="Y271" s="543">
        <f>IFERROR(SUM(Y267:Y269),"0")</f>
        <v>163.19999999999999</v>
      </c>
      <c r="Z271" s="37"/>
      <c r="AA271" s="544"/>
      <c r="AB271" s="544"/>
      <c r="AC271" s="544"/>
    </row>
    <row r="272" spans="1:68" ht="16.5" customHeight="1" x14ac:dyDescent="0.25">
      <c r="A272" s="570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6"/>
      <c r="AB272" s="536"/>
      <c r="AC272" s="536"/>
    </row>
    <row r="273" spans="1:68" ht="14.25" customHeight="1" x14ac:dyDescent="0.25">
      <c r="A273" s="558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7"/>
      <c r="AB273" s="537"/>
      <c r="AC273" s="537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45">
        <v>4680115880344</v>
      </c>
      <c r="E274" s="546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1" t="s">
        <v>70</v>
      </c>
      <c r="Q275" s="562"/>
      <c r="R275" s="562"/>
      <c r="S275" s="562"/>
      <c r="T275" s="562"/>
      <c r="U275" s="562"/>
      <c r="V275" s="563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1" t="s">
        <v>70</v>
      </c>
      <c r="Q276" s="562"/>
      <c r="R276" s="562"/>
      <c r="S276" s="562"/>
      <c r="T276" s="562"/>
      <c r="U276" s="562"/>
      <c r="V276" s="563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customHeight="1" x14ac:dyDescent="0.25">
      <c r="A277" s="558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7"/>
      <c r="AB277" s="537"/>
      <c r="AC277" s="537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45">
        <v>4680115884618</v>
      </c>
      <c r="E278" s="546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1" t="s">
        <v>70</v>
      </c>
      <c r="Q279" s="562"/>
      <c r="R279" s="562"/>
      <c r="S279" s="562"/>
      <c r="T279" s="562"/>
      <c r="U279" s="562"/>
      <c r="V279" s="563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1" t="s">
        <v>70</v>
      </c>
      <c r="Q280" s="562"/>
      <c r="R280" s="562"/>
      <c r="S280" s="562"/>
      <c r="T280" s="562"/>
      <c r="U280" s="562"/>
      <c r="V280" s="563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customHeight="1" x14ac:dyDescent="0.25">
      <c r="A281" s="570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6"/>
      <c r="AB281" s="536"/>
      <c r="AC281" s="536"/>
    </row>
    <row r="282" spans="1:68" ht="14.25" customHeight="1" x14ac:dyDescent="0.25">
      <c r="A282" s="558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7"/>
      <c r="AB282" s="537"/>
      <c r="AC282" s="537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45">
        <v>4680115883703</v>
      </c>
      <c r="E283" s="546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1" t="s">
        <v>70</v>
      </c>
      <c r="Q284" s="562"/>
      <c r="R284" s="562"/>
      <c r="S284" s="562"/>
      <c r="T284" s="562"/>
      <c r="U284" s="562"/>
      <c r="V284" s="563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1" t="s">
        <v>70</v>
      </c>
      <c r="Q285" s="562"/>
      <c r="R285" s="562"/>
      <c r="S285" s="562"/>
      <c r="T285" s="562"/>
      <c r="U285" s="562"/>
      <c r="V285" s="563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customHeight="1" x14ac:dyDescent="0.25">
      <c r="A286" s="570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6"/>
      <c r="AB286" s="536"/>
      <c r="AC286" s="536"/>
    </row>
    <row r="287" spans="1:68" ht="14.25" customHeight="1" x14ac:dyDescent="0.25">
      <c r="A287" s="558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7"/>
      <c r="AB287" s="537"/>
      <c r="AC287" s="537"/>
    </row>
    <row r="288" spans="1:68" ht="27" customHeight="1" x14ac:dyDescent="0.25">
      <c r="A288" s="54" t="s">
        <v>450</v>
      </c>
      <c r="B288" s="54" t="s">
        <v>451</v>
      </c>
      <c r="C288" s="31">
        <v>4301012024</v>
      </c>
      <c r="D288" s="545">
        <v>4680115885615</v>
      </c>
      <c r="E288" s="546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453</v>
      </c>
      <c r="B289" s="54" t="s">
        <v>454</v>
      </c>
      <c r="C289" s="31">
        <v>4301011858</v>
      </c>
      <c r="D289" s="545">
        <v>4680115885646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45">
        <v>4680115885554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4301011857</v>
      </c>
      <c r="D291" s="545">
        <v>4680115885622</v>
      </c>
      <c r="E291" s="546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461</v>
      </c>
      <c r="B292" s="54" t="s">
        <v>462</v>
      </c>
      <c r="C292" s="31">
        <v>4301011859</v>
      </c>
      <c r="D292" s="545">
        <v>4680115885608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54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1" t="s">
        <v>70</v>
      </c>
      <c r="Q293" s="562"/>
      <c r="R293" s="562"/>
      <c r="S293" s="562"/>
      <c r="T293" s="562"/>
      <c r="U293" s="562"/>
      <c r="V293" s="563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x14ac:dyDescent="0.2">
      <c r="A294" s="555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1" t="s">
        <v>70</v>
      </c>
      <c r="Q294" s="562"/>
      <c r="R294" s="562"/>
      <c r="S294" s="562"/>
      <c r="T294" s="562"/>
      <c r="U294" s="562"/>
      <c r="V294" s="563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customHeight="1" x14ac:dyDescent="0.25">
      <c r="A295" s="558" t="s">
        <v>63</v>
      </c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5"/>
      <c r="P295" s="555"/>
      <c r="Q295" s="555"/>
      <c r="R295" s="555"/>
      <c r="S295" s="555"/>
      <c r="T295" s="555"/>
      <c r="U295" s="555"/>
      <c r="V295" s="555"/>
      <c r="W295" s="555"/>
      <c r="X295" s="555"/>
      <c r="Y295" s="555"/>
      <c r="Z295" s="555"/>
      <c r="AA295" s="537"/>
      <c r="AB295" s="537"/>
      <c r="AC295" s="537"/>
    </row>
    <row r="296" spans="1:68" ht="27" customHeight="1" x14ac:dyDescent="0.25">
      <c r="A296" s="54" t="s">
        <v>464</v>
      </c>
      <c r="B296" s="54" t="s">
        <v>465</v>
      </c>
      <c r="C296" s="31">
        <v>4301030878</v>
      </c>
      <c r="D296" s="545">
        <v>4607091387193</v>
      </c>
      <c r="E296" s="546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467</v>
      </c>
      <c r="B297" s="54" t="s">
        <v>468</v>
      </c>
      <c r="C297" s="31">
        <v>4301031153</v>
      </c>
      <c r="D297" s="545">
        <v>4607091387230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470</v>
      </c>
      <c r="B298" s="54" t="s">
        <v>471</v>
      </c>
      <c r="C298" s="31">
        <v>4301031154</v>
      </c>
      <c r="D298" s="545">
        <v>4607091387292</v>
      </c>
      <c r="E298" s="546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4301031152</v>
      </c>
      <c r="D299" s="545">
        <v>4607091387285</v>
      </c>
      <c r="E299" s="546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475</v>
      </c>
      <c r="B300" s="54" t="s">
        <v>476</v>
      </c>
      <c r="C300" s="31">
        <v>4301031305</v>
      </c>
      <c r="D300" s="545">
        <v>4607091389845</v>
      </c>
      <c r="E300" s="546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478</v>
      </c>
      <c r="B301" s="54" t="s">
        <v>479</v>
      </c>
      <c r="C301" s="31">
        <v>4301031306</v>
      </c>
      <c r="D301" s="545">
        <v>4680115882881</v>
      </c>
      <c r="E301" s="546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480</v>
      </c>
      <c r="B302" s="54" t="s">
        <v>481</v>
      </c>
      <c r="C302" s="31">
        <v>4301031066</v>
      </c>
      <c r="D302" s="545">
        <v>4607091383836</v>
      </c>
      <c r="E302" s="546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54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1" t="s">
        <v>70</v>
      </c>
      <c r="Q303" s="562"/>
      <c r="R303" s="562"/>
      <c r="S303" s="562"/>
      <c r="T303" s="562"/>
      <c r="U303" s="562"/>
      <c r="V303" s="563"/>
      <c r="W303" s="37" t="s">
        <v>71</v>
      </c>
      <c r="X303" s="543">
        <f>IFERROR(X296/H296,"0")+IFERROR(X297/H297,"0")+IFERROR(X298/H298,"0")+IFERROR(X299/H299,"0")+IFERROR(X300/H300,"0")+IFERROR(X301/H301,"0")+IFERROR(X302/H302,"0")</f>
        <v>0</v>
      </c>
      <c r="Y303" s="543">
        <f>IFERROR(Y296/H296,"0")+IFERROR(Y297/H297,"0")+IFERROR(Y298/H298,"0")+IFERROR(Y299/H299,"0")+IFERROR(Y300/H300,"0")+IFERROR(Y301/H301,"0")+IFERROR(Y302/H302,"0")</f>
        <v>0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4"/>
      <c r="AB303" s="544"/>
      <c r="AC303" s="544"/>
    </row>
    <row r="304" spans="1:68" x14ac:dyDescent="0.2">
      <c r="A304" s="555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1" t="s">
        <v>70</v>
      </c>
      <c r="Q304" s="562"/>
      <c r="R304" s="562"/>
      <c r="S304" s="562"/>
      <c r="T304" s="562"/>
      <c r="U304" s="562"/>
      <c r="V304" s="563"/>
      <c r="W304" s="37" t="s">
        <v>68</v>
      </c>
      <c r="X304" s="543">
        <f>IFERROR(SUM(X296:X302),"0")</f>
        <v>0</v>
      </c>
      <c r="Y304" s="543">
        <f>IFERROR(SUM(Y296:Y302),"0")</f>
        <v>0</v>
      </c>
      <c r="Z304" s="37"/>
      <c r="AA304" s="544"/>
      <c r="AB304" s="544"/>
      <c r="AC304" s="544"/>
    </row>
    <row r="305" spans="1:68" ht="14.25" customHeight="1" x14ac:dyDescent="0.25">
      <c r="A305" s="558" t="s">
        <v>72</v>
      </c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5"/>
      <c r="P305" s="555"/>
      <c r="Q305" s="555"/>
      <c r="R305" s="555"/>
      <c r="S305" s="555"/>
      <c r="T305" s="555"/>
      <c r="U305" s="555"/>
      <c r="V305" s="555"/>
      <c r="W305" s="555"/>
      <c r="X305" s="555"/>
      <c r="Y305" s="555"/>
      <c r="Z305" s="555"/>
      <c r="AA305" s="537"/>
      <c r="AB305" s="537"/>
      <c r="AC305" s="537"/>
    </row>
    <row r="306" spans="1:68" ht="27" customHeight="1" x14ac:dyDescent="0.25">
      <c r="A306" s="54" t="s">
        <v>483</v>
      </c>
      <c r="B306" s="54" t="s">
        <v>484</v>
      </c>
      <c r="C306" s="31">
        <v>4301051100</v>
      </c>
      <c r="D306" s="545">
        <v>4607091387766</v>
      </c>
      <c r="E306" s="546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7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486</v>
      </c>
      <c r="B307" s="54" t="s">
        <v>487</v>
      </c>
      <c r="C307" s="31">
        <v>4301051818</v>
      </c>
      <c r="D307" s="545">
        <v>4607091387957</v>
      </c>
      <c r="E307" s="546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1">
        <v>4301051819</v>
      </c>
      <c r="D308" s="545">
        <v>4607091387964</v>
      </c>
      <c r="E308" s="546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4301051734</v>
      </c>
      <c r="D309" s="545">
        <v>4680115884588</v>
      </c>
      <c r="E309" s="546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4301051578</v>
      </c>
      <c r="D310" s="545">
        <v>4607091387513</v>
      </c>
      <c r="E310" s="546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54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1" t="s">
        <v>70</v>
      </c>
      <c r="Q311" s="562"/>
      <c r="R311" s="562"/>
      <c r="S311" s="562"/>
      <c r="T311" s="562"/>
      <c r="U311" s="562"/>
      <c r="V311" s="563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x14ac:dyDescent="0.2">
      <c r="A312" s="555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1" t="s">
        <v>70</v>
      </c>
      <c r="Q312" s="562"/>
      <c r="R312" s="562"/>
      <c r="S312" s="562"/>
      <c r="T312" s="562"/>
      <c r="U312" s="562"/>
      <c r="V312" s="563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customHeight="1" x14ac:dyDescent="0.25">
      <c r="A313" s="558" t="s">
        <v>165</v>
      </c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5"/>
      <c r="P313" s="555"/>
      <c r="Q313" s="555"/>
      <c r="R313" s="555"/>
      <c r="S313" s="555"/>
      <c r="T313" s="555"/>
      <c r="U313" s="555"/>
      <c r="V313" s="555"/>
      <c r="W313" s="555"/>
      <c r="X313" s="555"/>
      <c r="Y313" s="555"/>
      <c r="Z313" s="555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45">
        <v>4607091380880</v>
      </c>
      <c r="E314" s="546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1">
        <v>104</v>
      </c>
      <c r="Y314" s="542">
        <f>IFERROR(IF(X314="",0,CEILING((X314/$H314),1)*$H314),"")</f>
        <v>109.2</v>
      </c>
      <c r="Z314" s="36">
        <f>IFERROR(IF(Y314=0,"",ROUNDUP(Y314/H314,0)*0.01898),"")</f>
        <v>0.24674000000000001</v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110.42571428571428</v>
      </c>
      <c r="BN314" s="64">
        <f>IFERROR(Y314*I314/H314,"0")</f>
        <v>115.947</v>
      </c>
      <c r="BO314" s="64">
        <f>IFERROR(1/J314*(X314/H314),"0")</f>
        <v>0.19345238095238093</v>
      </c>
      <c r="BP314" s="64">
        <f>IFERROR(1/J314*(Y314/H314),"0")</f>
        <v>0.203125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45">
        <v>4607091384482</v>
      </c>
      <c r="E315" s="546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1">
        <v>300</v>
      </c>
      <c r="Y315" s="542">
        <f>IFERROR(IF(X315="",0,CEILING((X315/$H315),1)*$H315),"")</f>
        <v>304.2</v>
      </c>
      <c r="Z315" s="36">
        <f>IFERROR(IF(Y315=0,"",ROUNDUP(Y315/H315,0)*0.01898),"")</f>
        <v>0.74021999999999999</v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319.96153846153851</v>
      </c>
      <c r="BN315" s="64">
        <f>IFERROR(Y315*I315/H315,"0")</f>
        <v>324.44100000000003</v>
      </c>
      <c r="BO315" s="64">
        <f>IFERROR(1/J315*(X315/H315),"0")</f>
        <v>0.60096153846153844</v>
      </c>
      <c r="BP315" s="64">
        <f>IFERROR(1/J315*(Y315/H315),"0")</f>
        <v>0.609375</v>
      </c>
    </row>
    <row r="316" spans="1:68" ht="16.5" customHeight="1" x14ac:dyDescent="0.25">
      <c r="A316" s="54" t="s">
        <v>504</v>
      </c>
      <c r="B316" s="54" t="s">
        <v>505</v>
      </c>
      <c r="C316" s="31">
        <v>4301060484</v>
      </c>
      <c r="D316" s="545">
        <v>4607091380897</v>
      </c>
      <c r="E316" s="546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9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1">
        <v>76</v>
      </c>
      <c r="Y316" s="542">
        <f>IFERROR(IF(X316="",0,CEILING((X316/$H316),1)*$H316),"")</f>
        <v>84</v>
      </c>
      <c r="Z316" s="36">
        <f>IFERROR(IF(Y316=0,"",ROUNDUP(Y316/H316,0)*0.01898),"")</f>
        <v>0.1898</v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80.695714285714288</v>
      </c>
      <c r="BN316" s="64">
        <f>IFERROR(Y316*I316/H316,"0")</f>
        <v>89.19</v>
      </c>
      <c r="BO316" s="64">
        <f>IFERROR(1/J316*(X316/H316),"0")</f>
        <v>0.14136904761904762</v>
      </c>
      <c r="BP316" s="64">
        <f>IFERROR(1/J316*(Y316/H316),"0")</f>
        <v>0.15625</v>
      </c>
    </row>
    <row r="317" spans="1:68" x14ac:dyDescent="0.2">
      <c r="A317" s="554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1" t="s">
        <v>70</v>
      </c>
      <c r="Q317" s="562"/>
      <c r="R317" s="562"/>
      <c r="S317" s="562"/>
      <c r="T317" s="562"/>
      <c r="U317" s="562"/>
      <c r="V317" s="563"/>
      <c r="W317" s="37" t="s">
        <v>71</v>
      </c>
      <c r="X317" s="543">
        <f>IFERROR(X314/H314,"0")+IFERROR(X315/H315,"0")+IFERROR(X316/H316,"0")</f>
        <v>59.890109890109883</v>
      </c>
      <c r="Y317" s="543">
        <f>IFERROR(Y314/H314,"0")+IFERROR(Y315/H315,"0")+IFERROR(Y316/H316,"0")</f>
        <v>62</v>
      </c>
      <c r="Z317" s="543">
        <f>IFERROR(IF(Z314="",0,Z314),"0")+IFERROR(IF(Z315="",0,Z315),"0")+IFERROR(IF(Z316="",0,Z316),"0")</f>
        <v>1.17676</v>
      </c>
      <c r="AA317" s="544"/>
      <c r="AB317" s="544"/>
      <c r="AC317" s="544"/>
    </row>
    <row r="318" spans="1:68" x14ac:dyDescent="0.2">
      <c r="A318" s="555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1" t="s">
        <v>70</v>
      </c>
      <c r="Q318" s="562"/>
      <c r="R318" s="562"/>
      <c r="S318" s="562"/>
      <c r="T318" s="562"/>
      <c r="U318" s="562"/>
      <c r="V318" s="563"/>
      <c r="W318" s="37" t="s">
        <v>68</v>
      </c>
      <c r="X318" s="543">
        <f>IFERROR(SUM(X314:X316),"0")</f>
        <v>480</v>
      </c>
      <c r="Y318" s="543">
        <f>IFERROR(SUM(Y314:Y316),"0")</f>
        <v>497.4</v>
      </c>
      <c r="Z318" s="37"/>
      <c r="AA318" s="544"/>
      <c r="AB318" s="544"/>
      <c r="AC318" s="544"/>
    </row>
    <row r="319" spans="1:68" ht="14.25" customHeight="1" x14ac:dyDescent="0.25">
      <c r="A319" s="558" t="s">
        <v>95</v>
      </c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5"/>
      <c r="P319" s="555"/>
      <c r="Q319" s="555"/>
      <c r="R319" s="555"/>
      <c r="S319" s="555"/>
      <c r="T319" s="555"/>
      <c r="U319" s="555"/>
      <c r="V319" s="555"/>
      <c r="W319" s="555"/>
      <c r="X319" s="555"/>
      <c r="Y319" s="555"/>
      <c r="Z319" s="555"/>
      <c r="AA319" s="537"/>
      <c r="AB319" s="537"/>
      <c r="AC319" s="537"/>
    </row>
    <row r="320" spans="1:68" ht="27" customHeight="1" x14ac:dyDescent="0.25">
      <c r="A320" s="54" t="s">
        <v>507</v>
      </c>
      <c r="B320" s="54" t="s">
        <v>508</v>
      </c>
      <c r="C320" s="31">
        <v>4301030235</v>
      </c>
      <c r="D320" s="545">
        <v>4607091388381</v>
      </c>
      <c r="E320" s="546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2" t="s">
        <v>509</v>
      </c>
      <c r="Q320" s="548"/>
      <c r="R320" s="548"/>
      <c r="S320" s="548"/>
      <c r="T320" s="549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511</v>
      </c>
      <c r="B321" s="54" t="s">
        <v>512</v>
      </c>
      <c r="C321" s="31">
        <v>4301030232</v>
      </c>
      <c r="D321" s="545">
        <v>4607091388374</v>
      </c>
      <c r="E321" s="546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5" t="s">
        <v>513</v>
      </c>
      <c r="Q321" s="548"/>
      <c r="R321" s="548"/>
      <c r="S321" s="548"/>
      <c r="T321" s="549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4301032015</v>
      </c>
      <c r="D322" s="545">
        <v>4607091383102</v>
      </c>
      <c r="E322" s="546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4301030233</v>
      </c>
      <c r="D323" s="545">
        <v>4607091388404</v>
      </c>
      <c r="E323" s="546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1">
        <v>1</v>
      </c>
      <c r="Y323" s="542">
        <f>IFERROR(IF(X323="",0,CEILING((X323/$H323),1)*$H323),"")</f>
        <v>2.5499999999999998</v>
      </c>
      <c r="Z323" s="36">
        <f>IFERROR(IF(Y323=0,"",ROUNDUP(Y323/H323,0)*0.00651),"")</f>
        <v>6.5100000000000002E-3</v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1.1294117647058823</v>
      </c>
      <c r="BN323" s="64">
        <f>IFERROR(Y323*I323/H323,"0")</f>
        <v>2.88</v>
      </c>
      <c r="BO323" s="64">
        <f>IFERROR(1/J323*(X323/H323),"0")</f>
        <v>2.1547080370609788E-3</v>
      </c>
      <c r="BP323" s="64">
        <f>IFERROR(1/J323*(Y323/H323),"0")</f>
        <v>5.4945054945054949E-3</v>
      </c>
    </row>
    <row r="324" spans="1:68" x14ac:dyDescent="0.2">
      <c r="A324" s="554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1" t="s">
        <v>70</v>
      </c>
      <c r="Q324" s="562"/>
      <c r="R324" s="562"/>
      <c r="S324" s="562"/>
      <c r="T324" s="562"/>
      <c r="U324" s="562"/>
      <c r="V324" s="563"/>
      <c r="W324" s="37" t="s">
        <v>71</v>
      </c>
      <c r="X324" s="543">
        <f>IFERROR(X320/H320,"0")+IFERROR(X321/H321,"0")+IFERROR(X322/H322,"0")+IFERROR(X323/H323,"0")</f>
        <v>0.39215686274509809</v>
      </c>
      <c r="Y324" s="543">
        <f>IFERROR(Y320/H320,"0")+IFERROR(Y321/H321,"0")+IFERROR(Y322/H322,"0")+IFERROR(Y323/H323,"0")</f>
        <v>1</v>
      </c>
      <c r="Z324" s="543">
        <f>IFERROR(IF(Z320="",0,Z320),"0")+IFERROR(IF(Z321="",0,Z321),"0")+IFERROR(IF(Z322="",0,Z322),"0")+IFERROR(IF(Z323="",0,Z323),"0")</f>
        <v>6.5100000000000002E-3</v>
      </c>
      <c r="AA324" s="544"/>
      <c r="AB324" s="544"/>
      <c r="AC324" s="544"/>
    </row>
    <row r="325" spans="1:68" x14ac:dyDescent="0.2">
      <c r="A325" s="555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1" t="s">
        <v>70</v>
      </c>
      <c r="Q325" s="562"/>
      <c r="R325" s="562"/>
      <c r="S325" s="562"/>
      <c r="T325" s="562"/>
      <c r="U325" s="562"/>
      <c r="V325" s="563"/>
      <c r="W325" s="37" t="s">
        <v>68</v>
      </c>
      <c r="X325" s="543">
        <f>IFERROR(SUM(X320:X323),"0")</f>
        <v>1</v>
      </c>
      <c r="Y325" s="543">
        <f>IFERROR(SUM(Y320:Y323),"0")</f>
        <v>2.5499999999999998</v>
      </c>
      <c r="Z325" s="37"/>
      <c r="AA325" s="544"/>
      <c r="AB325" s="544"/>
      <c r="AC325" s="544"/>
    </row>
    <row r="326" spans="1:68" ht="14.25" customHeight="1" x14ac:dyDescent="0.25">
      <c r="A326" s="558" t="s">
        <v>519</v>
      </c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5"/>
      <c r="P326" s="555"/>
      <c r="Q326" s="555"/>
      <c r="R326" s="555"/>
      <c r="S326" s="555"/>
      <c r="T326" s="555"/>
      <c r="U326" s="555"/>
      <c r="V326" s="555"/>
      <c r="W326" s="555"/>
      <c r="X326" s="555"/>
      <c r="Y326" s="555"/>
      <c r="Z326" s="555"/>
      <c r="AA326" s="537"/>
      <c r="AB326" s="537"/>
      <c r="AC326" s="537"/>
    </row>
    <row r="327" spans="1:68" ht="16.5" customHeight="1" x14ac:dyDescent="0.25">
      <c r="A327" s="54" t="s">
        <v>520</v>
      </c>
      <c r="B327" s="54" t="s">
        <v>521</v>
      </c>
      <c r="C327" s="31">
        <v>4301180007</v>
      </c>
      <c r="D327" s="545">
        <v>4680115881808</v>
      </c>
      <c r="E327" s="546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1">
        <v>60</v>
      </c>
      <c r="Y327" s="542">
        <f>IFERROR(IF(X327="",0,CEILING((X327/$H327),1)*$H327),"")</f>
        <v>60</v>
      </c>
      <c r="Z327" s="36">
        <f>IFERROR(IF(Y327=0,"",ROUNDUP(Y327/H327,0)*0.00474),"")</f>
        <v>0.14220000000000002</v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67.2</v>
      </c>
      <c r="BN327" s="64">
        <f>IFERROR(Y327*I327/H327,"0")</f>
        <v>67.2</v>
      </c>
      <c r="BO327" s="64">
        <f>IFERROR(1/J327*(X327/H327),"0")</f>
        <v>0.12605042016806722</v>
      </c>
      <c r="BP327" s="64">
        <f>IFERROR(1/J327*(Y327/H327),"0")</f>
        <v>0.12605042016806722</v>
      </c>
    </row>
    <row r="328" spans="1:68" ht="27" customHeight="1" x14ac:dyDescent="0.25">
      <c r="A328" s="54" t="s">
        <v>524</v>
      </c>
      <c r="B328" s="54" t="s">
        <v>525</v>
      </c>
      <c r="C328" s="31">
        <v>4301180006</v>
      </c>
      <c r="D328" s="545">
        <v>4680115881822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1">
        <v>60</v>
      </c>
      <c r="Y328" s="542">
        <f>IFERROR(IF(X328="",0,CEILING((X328/$H328),1)*$H328),"")</f>
        <v>60</v>
      </c>
      <c r="Z328" s="36">
        <f>IFERROR(IF(Y328=0,"",ROUNDUP(Y328/H328,0)*0.00474),"")</f>
        <v>0.14220000000000002</v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67.2</v>
      </c>
      <c r="BN328" s="64">
        <f>IFERROR(Y328*I328/H328,"0")</f>
        <v>67.2</v>
      </c>
      <c r="BO328" s="64">
        <f>IFERROR(1/J328*(X328/H328),"0")</f>
        <v>0.12605042016806722</v>
      </c>
      <c r="BP328" s="64">
        <f>IFERROR(1/J328*(Y328/H328),"0")</f>
        <v>0.12605042016806722</v>
      </c>
    </row>
    <row r="329" spans="1:68" ht="27" customHeight="1" x14ac:dyDescent="0.25">
      <c r="A329" s="54" t="s">
        <v>526</v>
      </c>
      <c r="B329" s="54" t="s">
        <v>527</v>
      </c>
      <c r="C329" s="31">
        <v>4301180001</v>
      </c>
      <c r="D329" s="545">
        <v>4680115880016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1">
        <v>60</v>
      </c>
      <c r="Y329" s="542">
        <f>IFERROR(IF(X329="",0,CEILING((X329/$H329),1)*$H329),"")</f>
        <v>60</v>
      </c>
      <c r="Z329" s="36">
        <f>IFERROR(IF(Y329=0,"",ROUNDUP(Y329/H329,0)*0.00474),"")</f>
        <v>0.14220000000000002</v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67.2</v>
      </c>
      <c r="BN329" s="64">
        <f>IFERROR(Y329*I329/H329,"0")</f>
        <v>67.2</v>
      </c>
      <c r="BO329" s="64">
        <f>IFERROR(1/J329*(X329/H329),"0")</f>
        <v>0.12605042016806722</v>
      </c>
      <c r="BP329" s="64">
        <f>IFERROR(1/J329*(Y329/H329),"0")</f>
        <v>0.12605042016806722</v>
      </c>
    </row>
    <row r="330" spans="1:68" x14ac:dyDescent="0.2">
      <c r="A330" s="554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1" t="s">
        <v>70</v>
      </c>
      <c r="Q330" s="562"/>
      <c r="R330" s="562"/>
      <c r="S330" s="562"/>
      <c r="T330" s="562"/>
      <c r="U330" s="562"/>
      <c r="V330" s="563"/>
      <c r="W330" s="37" t="s">
        <v>71</v>
      </c>
      <c r="X330" s="543">
        <f>IFERROR(X327/H327,"0")+IFERROR(X328/H328,"0")+IFERROR(X329/H329,"0")</f>
        <v>90</v>
      </c>
      <c r="Y330" s="543">
        <f>IFERROR(Y327/H327,"0")+IFERROR(Y328/H328,"0")+IFERROR(Y329/H329,"0")</f>
        <v>90</v>
      </c>
      <c r="Z330" s="543">
        <f>IFERROR(IF(Z327="",0,Z327),"0")+IFERROR(IF(Z328="",0,Z328),"0")+IFERROR(IF(Z329="",0,Z329),"0")</f>
        <v>0.42660000000000009</v>
      </c>
      <c r="AA330" s="544"/>
      <c r="AB330" s="544"/>
      <c r="AC330" s="544"/>
    </row>
    <row r="331" spans="1:68" x14ac:dyDescent="0.2">
      <c r="A331" s="555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1" t="s">
        <v>70</v>
      </c>
      <c r="Q331" s="562"/>
      <c r="R331" s="562"/>
      <c r="S331" s="562"/>
      <c r="T331" s="562"/>
      <c r="U331" s="562"/>
      <c r="V331" s="563"/>
      <c r="W331" s="37" t="s">
        <v>68</v>
      </c>
      <c r="X331" s="543">
        <f>IFERROR(SUM(X327:X329),"0")</f>
        <v>180</v>
      </c>
      <c r="Y331" s="543">
        <f>IFERROR(SUM(Y327:Y329),"0")</f>
        <v>180</v>
      </c>
      <c r="Z331" s="37"/>
      <c r="AA331" s="544"/>
      <c r="AB331" s="544"/>
      <c r="AC331" s="544"/>
    </row>
    <row r="332" spans="1:68" ht="16.5" customHeight="1" x14ac:dyDescent="0.25">
      <c r="A332" s="570" t="s">
        <v>528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6"/>
      <c r="AB332" s="536"/>
      <c r="AC332" s="536"/>
    </row>
    <row r="333" spans="1:68" ht="14.25" customHeight="1" x14ac:dyDescent="0.25">
      <c r="A333" s="558" t="s">
        <v>72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7"/>
      <c r="AB333" s="537"/>
      <c r="AC333" s="537"/>
    </row>
    <row r="334" spans="1:68" ht="27" customHeight="1" x14ac:dyDescent="0.25">
      <c r="A334" s="54" t="s">
        <v>529</v>
      </c>
      <c r="B334" s="54" t="s">
        <v>530</v>
      </c>
      <c r="C334" s="31">
        <v>4301051489</v>
      </c>
      <c r="D334" s="545">
        <v>4607091387919</v>
      </c>
      <c r="E334" s="546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532</v>
      </c>
      <c r="B335" s="54" t="s">
        <v>533</v>
      </c>
      <c r="C335" s="31">
        <v>4301051461</v>
      </c>
      <c r="D335" s="545">
        <v>4680115883604</v>
      </c>
      <c r="E335" s="546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535</v>
      </c>
      <c r="B336" s="54" t="s">
        <v>536</v>
      </c>
      <c r="C336" s="31">
        <v>4301051864</v>
      </c>
      <c r="D336" s="545">
        <v>4680115883567</v>
      </c>
      <c r="E336" s="546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0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54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1" t="s">
        <v>70</v>
      </c>
      <c r="Q337" s="562"/>
      <c r="R337" s="562"/>
      <c r="S337" s="562"/>
      <c r="T337" s="562"/>
      <c r="U337" s="562"/>
      <c r="V337" s="563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x14ac:dyDescent="0.2">
      <c r="A338" s="555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1" t="s">
        <v>70</v>
      </c>
      <c r="Q338" s="562"/>
      <c r="R338" s="562"/>
      <c r="S338" s="562"/>
      <c r="T338" s="562"/>
      <c r="U338" s="562"/>
      <c r="V338" s="563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customHeight="1" x14ac:dyDescent="0.2">
      <c r="A339" s="595" t="s">
        <v>538</v>
      </c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596"/>
      <c r="P339" s="596"/>
      <c r="Q339" s="596"/>
      <c r="R339" s="596"/>
      <c r="S339" s="596"/>
      <c r="T339" s="596"/>
      <c r="U339" s="596"/>
      <c r="V339" s="596"/>
      <c r="W339" s="596"/>
      <c r="X339" s="596"/>
      <c r="Y339" s="596"/>
      <c r="Z339" s="596"/>
      <c r="AA339" s="48"/>
      <c r="AB339" s="48"/>
      <c r="AC339" s="48"/>
    </row>
    <row r="340" spans="1:68" ht="16.5" customHeight="1" x14ac:dyDescent="0.25">
      <c r="A340" s="570" t="s">
        <v>539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6"/>
      <c r="AB340" s="536"/>
      <c r="AC340" s="536"/>
    </row>
    <row r="341" spans="1:68" ht="14.25" customHeight="1" x14ac:dyDescent="0.25">
      <c r="A341" s="558" t="s">
        <v>103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45">
        <v>4680115884847</v>
      </c>
      <c r="E342" s="546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1">
        <v>383</v>
      </c>
      <c r="Y342" s="542">
        <f t="shared" ref="Y342:Y348" si="38">IFERROR(IF(X342="",0,CEILING((X342/$H342),1)*$H342),"")</f>
        <v>390</v>
      </c>
      <c r="Z342" s="36">
        <f>IFERROR(IF(Y342=0,"",ROUNDUP(Y342/H342,0)*0.02175),"")</f>
        <v>0.5655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395.25600000000003</v>
      </c>
      <c r="BN342" s="64">
        <f t="shared" ref="BN342:BN348" si="40">IFERROR(Y342*I342/H342,"0")</f>
        <v>402.47999999999996</v>
      </c>
      <c r="BO342" s="64">
        <f t="shared" ref="BO342:BO348" si="41">IFERROR(1/J342*(X342/H342),"0")</f>
        <v>0.53194444444444444</v>
      </c>
      <c r="BP342" s="64">
        <f t="shared" ref="BP342:BP348" si="42">IFERROR(1/J342*(Y342/H342),"0")</f>
        <v>0.54166666666666663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45">
        <v>4680115884854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1">
        <v>500</v>
      </c>
      <c r="Y343" s="542">
        <f t="shared" si="38"/>
        <v>510</v>
      </c>
      <c r="Z343" s="36">
        <f>IFERROR(IF(Y343=0,"",ROUNDUP(Y343/H343,0)*0.02175),"")</f>
        <v>0.73949999999999994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516</v>
      </c>
      <c r="BN343" s="64">
        <f t="shared" si="40"/>
        <v>526.32000000000005</v>
      </c>
      <c r="BO343" s="64">
        <f t="shared" si="41"/>
        <v>0.69444444444444442</v>
      </c>
      <c r="BP343" s="64">
        <f t="shared" si="42"/>
        <v>0.70833333333333326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45">
        <v>4607091383997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8"/>
      <c r="R344" s="548"/>
      <c r="S344" s="548"/>
      <c r="T344" s="549"/>
      <c r="U344" s="34"/>
      <c r="V344" s="34"/>
      <c r="W344" s="35" t="s">
        <v>68</v>
      </c>
      <c r="X344" s="541">
        <v>1206</v>
      </c>
      <c r="Y344" s="542">
        <f t="shared" si="38"/>
        <v>1215</v>
      </c>
      <c r="Z344" s="36">
        <f>IFERROR(IF(Y344=0,"",ROUNDUP(Y344/H344,0)*0.02175),"")</f>
        <v>1.7617499999999999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1244.5920000000001</v>
      </c>
      <c r="BN344" s="64">
        <f t="shared" si="40"/>
        <v>1253.8800000000001</v>
      </c>
      <c r="BO344" s="64">
        <f t="shared" si="41"/>
        <v>1.675</v>
      </c>
      <c r="BP344" s="64">
        <f t="shared" si="42"/>
        <v>1.6875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45">
        <v>4680115884830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8"/>
      <c r="R345" s="548"/>
      <c r="S345" s="548"/>
      <c r="T345" s="549"/>
      <c r="U345" s="34"/>
      <c r="V345" s="34"/>
      <c r="W345" s="35" t="s">
        <v>68</v>
      </c>
      <c r="X345" s="541">
        <v>216</v>
      </c>
      <c r="Y345" s="542">
        <f t="shared" si="38"/>
        <v>225</v>
      </c>
      <c r="Z345" s="36">
        <f>IFERROR(IF(Y345=0,"",ROUNDUP(Y345/H345,0)*0.02175),"")</f>
        <v>0.32624999999999998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222.91200000000001</v>
      </c>
      <c r="BN345" s="64">
        <f t="shared" si="40"/>
        <v>232.2</v>
      </c>
      <c r="BO345" s="64">
        <f t="shared" si="41"/>
        <v>0.3</v>
      </c>
      <c r="BP345" s="64">
        <f t="shared" si="42"/>
        <v>0.3125</v>
      </c>
    </row>
    <row r="346" spans="1:68" ht="27" customHeight="1" x14ac:dyDescent="0.25">
      <c r="A346" s="54" t="s">
        <v>552</v>
      </c>
      <c r="B346" s="54" t="s">
        <v>553</v>
      </c>
      <c r="C346" s="31">
        <v>4301011433</v>
      </c>
      <c r="D346" s="545">
        <v>4680115882638</v>
      </c>
      <c r="E346" s="546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4301011952</v>
      </c>
      <c r="D347" s="545">
        <v>4680115884922</v>
      </c>
      <c r="E347" s="546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557</v>
      </c>
      <c r="B348" s="54" t="s">
        <v>558</v>
      </c>
      <c r="C348" s="31">
        <v>4301011868</v>
      </c>
      <c r="D348" s="545">
        <v>4680115884861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54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1" t="s">
        <v>70</v>
      </c>
      <c r="Q349" s="562"/>
      <c r="R349" s="562"/>
      <c r="S349" s="562"/>
      <c r="T349" s="562"/>
      <c r="U349" s="562"/>
      <c r="V349" s="563"/>
      <c r="W349" s="37" t="s">
        <v>71</v>
      </c>
      <c r="X349" s="543">
        <f>IFERROR(X342/H342,"0")+IFERROR(X343/H343,"0")+IFERROR(X344/H344,"0")+IFERROR(X345/H345,"0")+IFERROR(X346/H346,"0")+IFERROR(X347/H347,"0")+IFERROR(X348/H348,"0")</f>
        <v>153.66666666666669</v>
      </c>
      <c r="Y349" s="543">
        <f>IFERROR(Y342/H342,"0")+IFERROR(Y343/H343,"0")+IFERROR(Y344/H344,"0")+IFERROR(Y345/H345,"0")+IFERROR(Y346/H346,"0")+IFERROR(Y347/H347,"0")+IFERROR(Y348/H348,"0")</f>
        <v>156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3.3929999999999998</v>
      </c>
      <c r="AA349" s="544"/>
      <c r="AB349" s="544"/>
      <c r="AC349" s="544"/>
    </row>
    <row r="350" spans="1:68" x14ac:dyDescent="0.2">
      <c r="A350" s="555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1" t="s">
        <v>70</v>
      </c>
      <c r="Q350" s="562"/>
      <c r="R350" s="562"/>
      <c r="S350" s="562"/>
      <c r="T350" s="562"/>
      <c r="U350" s="562"/>
      <c r="V350" s="563"/>
      <c r="W350" s="37" t="s">
        <v>68</v>
      </c>
      <c r="X350" s="543">
        <f>IFERROR(SUM(X342:X348),"0")</f>
        <v>2305</v>
      </c>
      <c r="Y350" s="543">
        <f>IFERROR(SUM(Y342:Y348),"0")</f>
        <v>2340</v>
      </c>
      <c r="Z350" s="37"/>
      <c r="AA350" s="544"/>
      <c r="AB350" s="544"/>
      <c r="AC350" s="544"/>
    </row>
    <row r="351" spans="1:68" ht="14.25" customHeight="1" x14ac:dyDescent="0.25">
      <c r="A351" s="558" t="s">
        <v>135</v>
      </c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5"/>
      <c r="P351" s="555"/>
      <c r="Q351" s="555"/>
      <c r="R351" s="555"/>
      <c r="S351" s="555"/>
      <c r="T351" s="555"/>
      <c r="U351" s="555"/>
      <c r="V351" s="555"/>
      <c r="W351" s="555"/>
      <c r="X351" s="555"/>
      <c r="Y351" s="555"/>
      <c r="Z351" s="555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45">
        <v>4607091383980</v>
      </c>
      <c r="E352" s="546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1">
        <v>942</v>
      </c>
      <c r="Y352" s="542">
        <f>IFERROR(IF(X352="",0,CEILING((X352/$H352),1)*$H352),"")</f>
        <v>945</v>
      </c>
      <c r="Z352" s="36">
        <f>IFERROR(IF(Y352=0,"",ROUNDUP(Y352/H352,0)*0.02175),"")</f>
        <v>1.37025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972.14400000000001</v>
      </c>
      <c r="BN352" s="64">
        <f>IFERROR(Y352*I352/H352,"0")</f>
        <v>975.24</v>
      </c>
      <c r="BO352" s="64">
        <f>IFERROR(1/J352*(X352/H352),"0")</f>
        <v>1.3083333333333331</v>
      </c>
      <c r="BP352" s="64">
        <f>IFERROR(1/J352*(Y352/H352),"0")</f>
        <v>1.3125</v>
      </c>
    </row>
    <row r="353" spans="1:68" ht="16.5" customHeight="1" x14ac:dyDescent="0.25">
      <c r="A353" s="54" t="s">
        <v>562</v>
      </c>
      <c r="B353" s="54" t="s">
        <v>563</v>
      </c>
      <c r="C353" s="31">
        <v>4301020179</v>
      </c>
      <c r="D353" s="545">
        <v>4607091384178</v>
      </c>
      <c r="E353" s="546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4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1" t="s">
        <v>70</v>
      </c>
      <c r="Q354" s="562"/>
      <c r="R354" s="562"/>
      <c r="S354" s="562"/>
      <c r="T354" s="562"/>
      <c r="U354" s="562"/>
      <c r="V354" s="563"/>
      <c r="W354" s="37" t="s">
        <v>71</v>
      </c>
      <c r="X354" s="543">
        <f>IFERROR(X352/H352,"0")+IFERROR(X353/H353,"0")</f>
        <v>62.8</v>
      </c>
      <c r="Y354" s="543">
        <f>IFERROR(Y352/H352,"0")+IFERROR(Y353/H353,"0")</f>
        <v>63</v>
      </c>
      <c r="Z354" s="543">
        <f>IFERROR(IF(Z352="",0,Z352),"0")+IFERROR(IF(Z353="",0,Z353),"0")</f>
        <v>1.37025</v>
      </c>
      <c r="AA354" s="544"/>
      <c r="AB354" s="544"/>
      <c r="AC354" s="544"/>
    </row>
    <row r="355" spans="1:68" x14ac:dyDescent="0.2">
      <c r="A355" s="555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1" t="s">
        <v>70</v>
      </c>
      <c r="Q355" s="562"/>
      <c r="R355" s="562"/>
      <c r="S355" s="562"/>
      <c r="T355" s="562"/>
      <c r="U355" s="562"/>
      <c r="V355" s="563"/>
      <c r="W355" s="37" t="s">
        <v>68</v>
      </c>
      <c r="X355" s="543">
        <f>IFERROR(SUM(X352:X353),"0")</f>
        <v>942</v>
      </c>
      <c r="Y355" s="543">
        <f>IFERROR(SUM(Y352:Y353),"0")</f>
        <v>945</v>
      </c>
      <c r="Z355" s="37"/>
      <c r="AA355" s="544"/>
      <c r="AB355" s="544"/>
      <c r="AC355" s="544"/>
    </row>
    <row r="356" spans="1:68" ht="14.25" customHeight="1" x14ac:dyDescent="0.25">
      <c r="A356" s="558" t="s">
        <v>72</v>
      </c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5"/>
      <c r="P356" s="555"/>
      <c r="Q356" s="555"/>
      <c r="R356" s="555"/>
      <c r="S356" s="555"/>
      <c r="T356" s="555"/>
      <c r="U356" s="555"/>
      <c r="V356" s="555"/>
      <c r="W356" s="555"/>
      <c r="X356" s="555"/>
      <c r="Y356" s="555"/>
      <c r="Z356" s="555"/>
      <c r="AA356" s="537"/>
      <c r="AB356" s="537"/>
      <c r="AC356" s="537"/>
    </row>
    <row r="357" spans="1:68" ht="27" customHeight="1" x14ac:dyDescent="0.25">
      <c r="A357" s="54" t="s">
        <v>564</v>
      </c>
      <c r="B357" s="54" t="s">
        <v>565</v>
      </c>
      <c r="C357" s="31">
        <v>4301051903</v>
      </c>
      <c r="D357" s="545">
        <v>4607091383928</v>
      </c>
      <c r="E357" s="546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4301051897</v>
      </c>
      <c r="D358" s="545">
        <v>4607091384260</v>
      </c>
      <c r="E358" s="546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54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1" t="s">
        <v>70</v>
      </c>
      <c r="Q359" s="562"/>
      <c r="R359" s="562"/>
      <c r="S359" s="562"/>
      <c r="T359" s="562"/>
      <c r="U359" s="562"/>
      <c r="V359" s="563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x14ac:dyDescent="0.2">
      <c r="A360" s="555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1" t="s">
        <v>70</v>
      </c>
      <c r="Q360" s="562"/>
      <c r="R360" s="562"/>
      <c r="S360" s="562"/>
      <c r="T360" s="562"/>
      <c r="U360" s="562"/>
      <c r="V360" s="563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customHeight="1" x14ac:dyDescent="0.25">
      <c r="A361" s="558" t="s">
        <v>165</v>
      </c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5"/>
      <c r="P361" s="555"/>
      <c r="Q361" s="555"/>
      <c r="R361" s="555"/>
      <c r="S361" s="555"/>
      <c r="T361" s="555"/>
      <c r="U361" s="555"/>
      <c r="V361" s="555"/>
      <c r="W361" s="555"/>
      <c r="X361" s="555"/>
      <c r="Y361" s="555"/>
      <c r="Z361" s="555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45">
        <v>4607091384673</v>
      </c>
      <c r="E362" s="546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21" t="s">
        <v>572</v>
      </c>
      <c r="Q362" s="548"/>
      <c r="R362" s="548"/>
      <c r="S362" s="548"/>
      <c r="T362" s="549"/>
      <c r="U362" s="34"/>
      <c r="V362" s="34"/>
      <c r="W362" s="35" t="s">
        <v>68</v>
      </c>
      <c r="X362" s="541">
        <v>0</v>
      </c>
      <c r="Y362" s="542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54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1" t="s">
        <v>70</v>
      </c>
      <c r="Q363" s="562"/>
      <c r="R363" s="562"/>
      <c r="S363" s="562"/>
      <c r="T363" s="562"/>
      <c r="U363" s="562"/>
      <c r="V363" s="563"/>
      <c r="W363" s="37" t="s">
        <v>71</v>
      </c>
      <c r="X363" s="543">
        <f>IFERROR(X362/H362,"0")</f>
        <v>0</v>
      </c>
      <c r="Y363" s="543">
        <f>IFERROR(Y362/H362,"0")</f>
        <v>0</v>
      </c>
      <c r="Z363" s="543">
        <f>IFERROR(IF(Z362="",0,Z362),"0")</f>
        <v>0</v>
      </c>
      <c r="AA363" s="544"/>
      <c r="AB363" s="544"/>
      <c r="AC363" s="544"/>
    </row>
    <row r="364" spans="1:68" x14ac:dyDescent="0.2">
      <c r="A364" s="555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1" t="s">
        <v>70</v>
      </c>
      <c r="Q364" s="562"/>
      <c r="R364" s="562"/>
      <c r="S364" s="562"/>
      <c r="T364" s="562"/>
      <c r="U364" s="562"/>
      <c r="V364" s="563"/>
      <c r="W364" s="37" t="s">
        <v>68</v>
      </c>
      <c r="X364" s="543">
        <f>IFERROR(SUM(X362:X362),"0")</f>
        <v>0</v>
      </c>
      <c r="Y364" s="543">
        <f>IFERROR(SUM(Y362:Y362),"0")</f>
        <v>0</v>
      </c>
      <c r="Z364" s="37"/>
      <c r="AA364" s="544"/>
      <c r="AB364" s="544"/>
      <c r="AC364" s="544"/>
    </row>
    <row r="365" spans="1:68" ht="16.5" customHeight="1" x14ac:dyDescent="0.25">
      <c r="A365" s="570" t="s">
        <v>574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6"/>
      <c r="AB365" s="536"/>
      <c r="AC365" s="536"/>
    </row>
    <row r="366" spans="1:68" ht="14.25" customHeight="1" x14ac:dyDescent="0.25">
      <c r="A366" s="558" t="s">
        <v>103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7"/>
      <c r="AB366" s="537"/>
      <c r="AC366" s="537"/>
    </row>
    <row r="367" spans="1:68" ht="37.5" customHeight="1" x14ac:dyDescent="0.25">
      <c r="A367" s="54" t="s">
        <v>575</v>
      </c>
      <c r="B367" s="54" t="s">
        <v>576</v>
      </c>
      <c r="C367" s="31">
        <v>4301011873</v>
      </c>
      <c r="D367" s="545">
        <v>4680115881907</v>
      </c>
      <c r="E367" s="546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1">
        <v>22</v>
      </c>
      <c r="Y368" s="542">
        <f>IFERROR(IF(X368="",0,CEILING((X368/$H368),1)*$H368),"")</f>
        <v>24</v>
      </c>
      <c r="Z368" s="36">
        <f>IFERROR(IF(Y368=0,"",ROUNDUP(Y368/H368,0)*0.01898),"")</f>
        <v>3.7960000000000001E-2</v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22.797499999999999</v>
      </c>
      <c r="BN368" s="64">
        <f>IFERROR(Y368*I368/H368,"0")</f>
        <v>24.87</v>
      </c>
      <c r="BO368" s="64">
        <f>IFERROR(1/J368*(X368/H368),"0")</f>
        <v>2.8645833333333332E-2</v>
      </c>
      <c r="BP368" s="64">
        <f>IFERROR(1/J368*(Y368/H368),"0")</f>
        <v>3.125E-2</v>
      </c>
    </row>
    <row r="369" spans="1:68" ht="37.5" customHeight="1" x14ac:dyDescent="0.25">
      <c r="A369" s="54" t="s">
        <v>581</v>
      </c>
      <c r="B369" s="54" t="s">
        <v>582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4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1" t="s">
        <v>70</v>
      </c>
      <c r="Q370" s="562"/>
      <c r="R370" s="562"/>
      <c r="S370" s="562"/>
      <c r="T370" s="562"/>
      <c r="U370" s="562"/>
      <c r="V370" s="563"/>
      <c r="W370" s="37" t="s">
        <v>71</v>
      </c>
      <c r="X370" s="543">
        <f>IFERROR(X367/H367,"0")+IFERROR(X368/H368,"0")+IFERROR(X369/H369,"0")</f>
        <v>1.8333333333333333</v>
      </c>
      <c r="Y370" s="543">
        <f>IFERROR(Y367/H367,"0")+IFERROR(Y368/H368,"0")+IFERROR(Y369/H369,"0")</f>
        <v>2</v>
      </c>
      <c r="Z370" s="543">
        <f>IFERROR(IF(Z367="",0,Z367),"0")+IFERROR(IF(Z368="",0,Z368),"0")+IFERROR(IF(Z369="",0,Z369),"0")</f>
        <v>3.7960000000000001E-2</v>
      </c>
      <c r="AA370" s="544"/>
      <c r="AB370" s="544"/>
      <c r="AC370" s="544"/>
    </row>
    <row r="371" spans="1:68" x14ac:dyDescent="0.2">
      <c r="A371" s="555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1" t="s">
        <v>70</v>
      </c>
      <c r="Q371" s="562"/>
      <c r="R371" s="562"/>
      <c r="S371" s="562"/>
      <c r="T371" s="562"/>
      <c r="U371" s="562"/>
      <c r="V371" s="563"/>
      <c r="W371" s="37" t="s">
        <v>68</v>
      </c>
      <c r="X371" s="543">
        <f>IFERROR(SUM(X367:X369),"0")</f>
        <v>22</v>
      </c>
      <c r="Y371" s="543">
        <f>IFERROR(SUM(Y367:Y369),"0")</f>
        <v>24</v>
      </c>
      <c r="Z371" s="37"/>
      <c r="AA371" s="544"/>
      <c r="AB371" s="544"/>
      <c r="AC371" s="544"/>
    </row>
    <row r="372" spans="1:68" ht="14.25" customHeight="1" x14ac:dyDescent="0.25">
      <c r="A372" s="558" t="s">
        <v>63</v>
      </c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5"/>
      <c r="P372" s="555"/>
      <c r="Q372" s="555"/>
      <c r="R372" s="555"/>
      <c r="S372" s="555"/>
      <c r="T372" s="555"/>
      <c r="U372" s="555"/>
      <c r="V372" s="555"/>
      <c r="W372" s="555"/>
      <c r="X372" s="555"/>
      <c r="Y372" s="555"/>
      <c r="Z372" s="555"/>
      <c r="AA372" s="537"/>
      <c r="AB372" s="537"/>
      <c r="AC372" s="537"/>
    </row>
    <row r="373" spans="1:68" ht="27" customHeight="1" x14ac:dyDescent="0.25">
      <c r="A373" s="54" t="s">
        <v>583</v>
      </c>
      <c r="B373" s="54" t="s">
        <v>584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54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1" t="s">
        <v>70</v>
      </c>
      <c r="Q374" s="562"/>
      <c r="R374" s="562"/>
      <c r="S374" s="562"/>
      <c r="T374" s="562"/>
      <c r="U374" s="562"/>
      <c r="V374" s="563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x14ac:dyDescent="0.2">
      <c r="A375" s="555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1" t="s">
        <v>70</v>
      </c>
      <c r="Q375" s="562"/>
      <c r="R375" s="562"/>
      <c r="S375" s="562"/>
      <c r="T375" s="562"/>
      <c r="U375" s="562"/>
      <c r="V375" s="563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customHeight="1" x14ac:dyDescent="0.25">
      <c r="A376" s="558" t="s">
        <v>72</v>
      </c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5"/>
      <c r="P376" s="555"/>
      <c r="Q376" s="555"/>
      <c r="R376" s="555"/>
      <c r="S376" s="555"/>
      <c r="T376" s="555"/>
      <c r="U376" s="555"/>
      <c r="V376" s="555"/>
      <c r="W376" s="555"/>
      <c r="X376" s="555"/>
      <c r="Y376" s="555"/>
      <c r="Z376" s="555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45">
        <v>4607091384246</v>
      </c>
      <c r="E377" s="546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3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1">
        <v>1541</v>
      </c>
      <c r="Y377" s="542">
        <f>IFERROR(IF(X377="",0,CEILING((X377/$H377),1)*$H377),"")</f>
        <v>1548</v>
      </c>
      <c r="Z377" s="36">
        <f>IFERROR(IF(Y377=0,"",ROUNDUP(Y377/H377,0)*0.01898),"")</f>
        <v>3.2645599999999999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1629.8643333333334</v>
      </c>
      <c r="BN377" s="64">
        <f>IFERROR(Y377*I377/H377,"0")</f>
        <v>1637.268</v>
      </c>
      <c r="BO377" s="64">
        <f>IFERROR(1/J377*(X377/H377),"0")</f>
        <v>2.6753472222222223</v>
      </c>
      <c r="BP377" s="64">
        <f>IFERROR(1/J377*(Y377/H377),"0")</f>
        <v>2.6875</v>
      </c>
    </row>
    <row r="378" spans="1:68" ht="27" customHeight="1" x14ac:dyDescent="0.25">
      <c r="A378" s="54" t="s">
        <v>589</v>
      </c>
      <c r="B378" s="54" t="s">
        <v>590</v>
      </c>
      <c r="C378" s="31">
        <v>4301051660</v>
      </c>
      <c r="D378" s="545">
        <v>4607091384253</v>
      </c>
      <c r="E378" s="546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4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1" t="s">
        <v>70</v>
      </c>
      <c r="Q379" s="562"/>
      <c r="R379" s="562"/>
      <c r="S379" s="562"/>
      <c r="T379" s="562"/>
      <c r="U379" s="562"/>
      <c r="V379" s="563"/>
      <c r="W379" s="37" t="s">
        <v>71</v>
      </c>
      <c r="X379" s="543">
        <f>IFERROR(X377/H377,"0")+IFERROR(X378/H378,"0")</f>
        <v>171.22222222222223</v>
      </c>
      <c r="Y379" s="543">
        <f>IFERROR(Y377/H377,"0")+IFERROR(Y378/H378,"0")</f>
        <v>172</v>
      </c>
      <c r="Z379" s="543">
        <f>IFERROR(IF(Z377="",0,Z377),"0")+IFERROR(IF(Z378="",0,Z378),"0")</f>
        <v>3.2645599999999999</v>
      </c>
      <c r="AA379" s="544"/>
      <c r="AB379" s="544"/>
      <c r="AC379" s="544"/>
    </row>
    <row r="380" spans="1:68" x14ac:dyDescent="0.2">
      <c r="A380" s="555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1" t="s">
        <v>70</v>
      </c>
      <c r="Q380" s="562"/>
      <c r="R380" s="562"/>
      <c r="S380" s="562"/>
      <c r="T380" s="562"/>
      <c r="U380" s="562"/>
      <c r="V380" s="563"/>
      <c r="W380" s="37" t="s">
        <v>68</v>
      </c>
      <c r="X380" s="543">
        <f>IFERROR(SUM(X377:X378),"0")</f>
        <v>1541</v>
      </c>
      <c r="Y380" s="543">
        <f>IFERROR(SUM(Y377:Y378),"0")</f>
        <v>1548</v>
      </c>
      <c r="Z380" s="37"/>
      <c r="AA380" s="544"/>
      <c r="AB380" s="544"/>
      <c r="AC380" s="544"/>
    </row>
    <row r="381" spans="1:68" ht="14.25" customHeight="1" x14ac:dyDescent="0.25">
      <c r="A381" s="558" t="s">
        <v>165</v>
      </c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5"/>
      <c r="P381" s="555"/>
      <c r="Q381" s="555"/>
      <c r="R381" s="555"/>
      <c r="S381" s="555"/>
      <c r="T381" s="555"/>
      <c r="U381" s="555"/>
      <c r="V381" s="555"/>
      <c r="W381" s="555"/>
      <c r="X381" s="555"/>
      <c r="Y381" s="555"/>
      <c r="Z381" s="555"/>
      <c r="AA381" s="537"/>
      <c r="AB381" s="537"/>
      <c r="AC381" s="537"/>
    </row>
    <row r="382" spans="1:68" ht="27" customHeight="1" x14ac:dyDescent="0.25">
      <c r="A382" s="54" t="s">
        <v>591</v>
      </c>
      <c r="B382" s="54" t="s">
        <v>592</v>
      </c>
      <c r="C382" s="31">
        <v>4301060441</v>
      </c>
      <c r="D382" s="545">
        <v>4607091389357</v>
      </c>
      <c r="E382" s="546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2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54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1" t="s">
        <v>70</v>
      </c>
      <c r="Q383" s="562"/>
      <c r="R383" s="562"/>
      <c r="S383" s="562"/>
      <c r="T383" s="562"/>
      <c r="U383" s="562"/>
      <c r="V383" s="563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x14ac:dyDescent="0.2">
      <c r="A384" s="555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1" t="s">
        <v>70</v>
      </c>
      <c r="Q384" s="562"/>
      <c r="R384" s="562"/>
      <c r="S384" s="562"/>
      <c r="T384" s="562"/>
      <c r="U384" s="562"/>
      <c r="V384" s="563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customHeight="1" x14ac:dyDescent="0.2">
      <c r="A385" s="595" t="s">
        <v>594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48"/>
      <c r="AB385" s="48"/>
      <c r="AC385" s="48"/>
    </row>
    <row r="386" spans="1:68" ht="16.5" customHeight="1" x14ac:dyDescent="0.25">
      <c r="A386" s="570" t="s">
        <v>595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6"/>
      <c r="AB386" s="536"/>
      <c r="AC386" s="536"/>
    </row>
    <row r="387" spans="1:68" ht="14.25" customHeight="1" x14ac:dyDescent="0.25">
      <c r="A387" s="558" t="s">
        <v>63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7"/>
      <c r="AB387" s="537"/>
      <c r="AC387" s="537"/>
    </row>
    <row r="388" spans="1:68" ht="27" customHeight="1" x14ac:dyDescent="0.25">
      <c r="A388" s="54" t="s">
        <v>596</v>
      </c>
      <c r="B388" s="54" t="s">
        <v>597</v>
      </c>
      <c r="C388" s="31">
        <v>4301031405</v>
      </c>
      <c r="D388" s="545">
        <v>4680115886100</v>
      </c>
      <c r="E388" s="546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customHeight="1" x14ac:dyDescent="0.25">
      <c r="A389" s="54" t="s">
        <v>599</v>
      </c>
      <c r="B389" s="54" t="s">
        <v>600</v>
      </c>
      <c r="C389" s="31">
        <v>4301031382</v>
      </c>
      <c r="D389" s="545">
        <v>4680115886117</v>
      </c>
      <c r="E389" s="546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599</v>
      </c>
      <c r="B390" s="54" t="s">
        <v>602</v>
      </c>
      <c r="C390" s="31">
        <v>4301031406</v>
      </c>
      <c r="D390" s="545">
        <v>4680115886117</v>
      </c>
      <c r="E390" s="546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603</v>
      </c>
      <c r="B391" s="54" t="s">
        <v>604</v>
      </c>
      <c r="C391" s="31">
        <v>4301031402</v>
      </c>
      <c r="D391" s="545">
        <v>4680115886124</v>
      </c>
      <c r="E391" s="546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4301031366</v>
      </c>
      <c r="D392" s="545">
        <v>4680115883147</v>
      </c>
      <c r="E392" s="546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customHeight="1" x14ac:dyDescent="0.25">
      <c r="A393" s="54" t="s">
        <v>608</v>
      </c>
      <c r="B393" s="54" t="s">
        <v>609</v>
      </c>
      <c r="C393" s="31">
        <v>4301031361</v>
      </c>
      <c r="D393" s="545">
        <v>4607091389524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4301031364</v>
      </c>
      <c r="D394" s="545">
        <v>4680115883161</v>
      </c>
      <c r="E394" s="546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8"/>
      <c r="R394" s="548"/>
      <c r="S394" s="548"/>
      <c r="T394" s="549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4301031358</v>
      </c>
      <c r="D395" s="545">
        <v>4607091389531</v>
      </c>
      <c r="E395" s="546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8"/>
      <c r="R395" s="548"/>
      <c r="S395" s="548"/>
      <c r="T395" s="549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customHeight="1" x14ac:dyDescent="0.25">
      <c r="A396" s="54" t="s">
        <v>617</v>
      </c>
      <c r="B396" s="54" t="s">
        <v>618</v>
      </c>
      <c r="C396" s="31">
        <v>4301031360</v>
      </c>
      <c r="D396" s="545">
        <v>4607091384345</v>
      </c>
      <c r="E396" s="546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1" t="s">
        <v>70</v>
      </c>
      <c r="Q397" s="562"/>
      <c r="R397" s="562"/>
      <c r="S397" s="562"/>
      <c r="T397" s="562"/>
      <c r="U397" s="562"/>
      <c r="V397" s="563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0</v>
      </c>
      <c r="Y397" s="543">
        <f>IFERROR(Y388/H388,"0")+IFERROR(Y389/H389,"0")+IFERROR(Y390/H390,"0")+IFERROR(Y391/H391,"0")+IFERROR(Y392/H392,"0")+IFERROR(Y393/H393,"0")+IFERROR(Y394/H394,"0")+IFERROR(Y395/H395,"0")+IFERROR(Y396/H396,"0")</f>
        <v>0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4"/>
      <c r="AB397" s="544"/>
      <c r="AC397" s="544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1" t="s">
        <v>70</v>
      </c>
      <c r="Q398" s="562"/>
      <c r="R398" s="562"/>
      <c r="S398" s="562"/>
      <c r="T398" s="562"/>
      <c r="U398" s="562"/>
      <c r="V398" s="563"/>
      <c r="W398" s="37" t="s">
        <v>68</v>
      </c>
      <c r="X398" s="543">
        <f>IFERROR(SUM(X388:X396),"0")</f>
        <v>0</v>
      </c>
      <c r="Y398" s="543">
        <f>IFERROR(SUM(Y388:Y396),"0")</f>
        <v>0</v>
      </c>
      <c r="Z398" s="37"/>
      <c r="AA398" s="544"/>
      <c r="AB398" s="544"/>
      <c r="AC398" s="544"/>
    </row>
    <row r="399" spans="1:68" ht="14.25" customHeight="1" x14ac:dyDescent="0.25">
      <c r="A399" s="558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7"/>
      <c r="AB399" s="537"/>
      <c r="AC399" s="537"/>
    </row>
    <row r="400" spans="1:68" ht="27" customHeight="1" x14ac:dyDescent="0.25">
      <c r="A400" s="54" t="s">
        <v>619</v>
      </c>
      <c r="B400" s="54" t="s">
        <v>620</v>
      </c>
      <c r="C400" s="31">
        <v>4301051284</v>
      </c>
      <c r="D400" s="545">
        <v>4607091384352</v>
      </c>
      <c r="E400" s="546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8"/>
      <c r="R400" s="548"/>
      <c r="S400" s="548"/>
      <c r="T400" s="549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622</v>
      </c>
      <c r="B401" s="54" t="s">
        <v>623</v>
      </c>
      <c r="C401" s="31">
        <v>4301051431</v>
      </c>
      <c r="D401" s="545">
        <v>4607091389654</v>
      </c>
      <c r="E401" s="546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1" t="s">
        <v>70</v>
      </c>
      <c r="Q402" s="562"/>
      <c r="R402" s="562"/>
      <c r="S402" s="562"/>
      <c r="T402" s="562"/>
      <c r="U402" s="562"/>
      <c r="V402" s="563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1" t="s">
        <v>70</v>
      </c>
      <c r="Q403" s="562"/>
      <c r="R403" s="562"/>
      <c r="S403" s="562"/>
      <c r="T403" s="562"/>
      <c r="U403" s="562"/>
      <c r="V403" s="563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customHeight="1" x14ac:dyDescent="0.25">
      <c r="A404" s="570" t="s">
        <v>625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6"/>
      <c r="AB404" s="536"/>
      <c r="AC404" s="536"/>
    </row>
    <row r="405" spans="1:68" ht="14.25" customHeight="1" x14ac:dyDescent="0.25">
      <c r="A405" s="558" t="s">
        <v>135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7"/>
      <c r="AB405" s="537"/>
      <c r="AC405" s="537"/>
    </row>
    <row r="406" spans="1:68" ht="27" customHeight="1" x14ac:dyDescent="0.25">
      <c r="A406" s="54" t="s">
        <v>626</v>
      </c>
      <c r="B406" s="54" t="s">
        <v>627</v>
      </c>
      <c r="C406" s="31">
        <v>4301020319</v>
      </c>
      <c r="D406" s="545">
        <v>4680115885240</v>
      </c>
      <c r="E406" s="546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7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8"/>
      <c r="R406" s="548"/>
      <c r="S406" s="548"/>
      <c r="T406" s="549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1" t="s">
        <v>70</v>
      </c>
      <c r="Q407" s="562"/>
      <c r="R407" s="562"/>
      <c r="S407" s="562"/>
      <c r="T407" s="562"/>
      <c r="U407" s="562"/>
      <c r="V407" s="563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1" t="s">
        <v>70</v>
      </c>
      <c r="Q408" s="562"/>
      <c r="R408" s="562"/>
      <c r="S408" s="562"/>
      <c r="T408" s="562"/>
      <c r="U408" s="562"/>
      <c r="V408" s="563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customHeight="1" x14ac:dyDescent="0.25">
      <c r="A409" s="558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7"/>
      <c r="AB409" s="537"/>
      <c r="AC409" s="537"/>
    </row>
    <row r="410" spans="1:68" ht="27" customHeight="1" x14ac:dyDescent="0.25">
      <c r="A410" s="54" t="s">
        <v>629</v>
      </c>
      <c r="B410" s="54" t="s">
        <v>630</v>
      </c>
      <c r="C410" s="31">
        <v>4301031403</v>
      </c>
      <c r="D410" s="545">
        <v>4680115886094</v>
      </c>
      <c r="E410" s="546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8"/>
      <c r="R410" s="548"/>
      <c r="S410" s="548"/>
      <c r="T410" s="549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4301031363</v>
      </c>
      <c r="D411" s="545">
        <v>4607091389425</v>
      </c>
      <c r="E411" s="546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4301031373</v>
      </c>
      <c r="D412" s="545">
        <v>4680115880771</v>
      </c>
      <c r="E412" s="546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8"/>
      <c r="R412" s="548"/>
      <c r="S412" s="548"/>
      <c r="T412" s="549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4301031359</v>
      </c>
      <c r="D413" s="545">
        <v>4607091389500</v>
      </c>
      <c r="E413" s="546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1" t="s">
        <v>70</v>
      </c>
      <c r="Q414" s="562"/>
      <c r="R414" s="562"/>
      <c r="S414" s="562"/>
      <c r="T414" s="562"/>
      <c r="U414" s="562"/>
      <c r="V414" s="563"/>
      <c r="W414" s="37" t="s">
        <v>71</v>
      </c>
      <c r="X414" s="543">
        <f>IFERROR(X410/H410,"0")+IFERROR(X411/H411,"0")+IFERROR(X412/H412,"0")+IFERROR(X413/H413,"0")</f>
        <v>0</v>
      </c>
      <c r="Y414" s="543">
        <f>IFERROR(Y410/H410,"0")+IFERROR(Y411/H411,"0")+IFERROR(Y412/H412,"0")+IFERROR(Y413/H413,"0")</f>
        <v>0</v>
      </c>
      <c r="Z414" s="543">
        <f>IFERROR(IF(Z410="",0,Z410),"0")+IFERROR(IF(Z411="",0,Z411),"0")+IFERROR(IF(Z412="",0,Z412),"0")+IFERROR(IF(Z413="",0,Z413),"0")</f>
        <v>0</v>
      </c>
      <c r="AA414" s="544"/>
      <c r="AB414" s="544"/>
      <c r="AC414" s="544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1" t="s">
        <v>70</v>
      </c>
      <c r="Q415" s="562"/>
      <c r="R415" s="562"/>
      <c r="S415" s="562"/>
      <c r="T415" s="562"/>
      <c r="U415" s="562"/>
      <c r="V415" s="563"/>
      <c r="W415" s="37" t="s">
        <v>68</v>
      </c>
      <c r="X415" s="543">
        <f>IFERROR(SUM(X410:X413),"0")</f>
        <v>0</v>
      </c>
      <c r="Y415" s="543">
        <f>IFERROR(SUM(Y410:Y413),"0")</f>
        <v>0</v>
      </c>
      <c r="Z415" s="37"/>
      <c r="AA415" s="544"/>
      <c r="AB415" s="544"/>
      <c r="AC415" s="544"/>
    </row>
    <row r="416" spans="1:68" ht="16.5" customHeight="1" x14ac:dyDescent="0.25">
      <c r="A416" s="570" t="s">
        <v>640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6"/>
      <c r="AB416" s="536"/>
      <c r="AC416" s="536"/>
    </row>
    <row r="417" spans="1:68" ht="14.25" customHeight="1" x14ac:dyDescent="0.25">
      <c r="A417" s="558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7"/>
      <c r="AB417" s="537"/>
      <c r="AC417" s="537"/>
    </row>
    <row r="418" spans="1:68" ht="27" customHeight="1" x14ac:dyDescent="0.25">
      <c r="A418" s="54" t="s">
        <v>641</v>
      </c>
      <c r="B418" s="54" t="s">
        <v>642</v>
      </c>
      <c r="C418" s="31">
        <v>4301031347</v>
      </c>
      <c r="D418" s="545">
        <v>4680115885110</v>
      </c>
      <c r="E418" s="546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8"/>
      <c r="R418" s="548"/>
      <c r="S418" s="548"/>
      <c r="T418" s="549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1" t="s">
        <v>70</v>
      </c>
      <c r="Q419" s="562"/>
      <c r="R419" s="562"/>
      <c r="S419" s="562"/>
      <c r="T419" s="562"/>
      <c r="U419" s="562"/>
      <c r="V419" s="563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1" t="s">
        <v>70</v>
      </c>
      <c r="Q420" s="562"/>
      <c r="R420" s="562"/>
      <c r="S420" s="562"/>
      <c r="T420" s="562"/>
      <c r="U420" s="562"/>
      <c r="V420" s="563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customHeight="1" x14ac:dyDescent="0.25">
      <c r="A421" s="570" t="s">
        <v>644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6"/>
      <c r="AB421" s="536"/>
      <c r="AC421" s="536"/>
    </row>
    <row r="422" spans="1:68" ht="14.25" customHeight="1" x14ac:dyDescent="0.25">
      <c r="A422" s="558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7"/>
      <c r="AB422" s="537"/>
      <c r="AC422" s="537"/>
    </row>
    <row r="423" spans="1:68" ht="27" customHeight="1" x14ac:dyDescent="0.25">
      <c r="A423" s="54" t="s">
        <v>645</v>
      </c>
      <c r="B423" s="54" t="s">
        <v>646</v>
      </c>
      <c r="C423" s="31">
        <v>4301031261</v>
      </c>
      <c r="D423" s="545">
        <v>4680115885103</v>
      </c>
      <c r="E423" s="546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8"/>
      <c r="R423" s="548"/>
      <c r="S423" s="548"/>
      <c r="T423" s="549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1" t="s">
        <v>70</v>
      </c>
      <c r="Q424" s="562"/>
      <c r="R424" s="562"/>
      <c r="S424" s="562"/>
      <c r="T424" s="562"/>
      <c r="U424" s="562"/>
      <c r="V424" s="563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1" t="s">
        <v>70</v>
      </c>
      <c r="Q425" s="562"/>
      <c r="R425" s="562"/>
      <c r="S425" s="562"/>
      <c r="T425" s="562"/>
      <c r="U425" s="562"/>
      <c r="V425" s="563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customHeight="1" x14ac:dyDescent="0.2">
      <c r="A426" s="595" t="s">
        <v>648</v>
      </c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596"/>
      <c r="P426" s="596"/>
      <c r="Q426" s="596"/>
      <c r="R426" s="596"/>
      <c r="S426" s="596"/>
      <c r="T426" s="596"/>
      <c r="U426" s="596"/>
      <c r="V426" s="596"/>
      <c r="W426" s="596"/>
      <c r="X426" s="596"/>
      <c r="Y426" s="596"/>
      <c r="Z426" s="596"/>
      <c r="AA426" s="48"/>
      <c r="AB426" s="48"/>
      <c r="AC426" s="48"/>
    </row>
    <row r="427" spans="1:68" ht="16.5" customHeight="1" x14ac:dyDescent="0.25">
      <c r="A427" s="570" t="s">
        <v>648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6"/>
      <c r="AB427" s="536"/>
      <c r="AC427" s="536"/>
    </row>
    <row r="428" spans="1:68" ht="14.25" customHeight="1" x14ac:dyDescent="0.25">
      <c r="A428" s="558" t="s">
        <v>103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45">
        <v>4607091389067</v>
      </c>
      <c r="E429" s="546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8"/>
      <c r="R429" s="548"/>
      <c r="S429" s="548"/>
      <c r="T429" s="549"/>
      <c r="U429" s="34"/>
      <c r="V429" s="34"/>
      <c r="W429" s="35" t="s">
        <v>68</v>
      </c>
      <c r="X429" s="541">
        <v>67</v>
      </c>
      <c r="Y429" s="542">
        <f t="shared" ref="Y429:Y439" si="48">IFERROR(IF(X429="",0,CEILING((X429/$H429),1)*$H429),"")</f>
        <v>68.64</v>
      </c>
      <c r="Z429" s="36">
        <f t="shared" ref="Z429:Z434" si="49">IFERROR(IF(Y429=0,"",ROUNDUP(Y429/H429,0)*0.01196),"")</f>
        <v>0.15548000000000001</v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71.568181818181813</v>
      </c>
      <c r="BN429" s="64">
        <f t="shared" ref="BN429:BN439" si="51">IFERROR(Y429*I429/H429,"0")</f>
        <v>73.319999999999993</v>
      </c>
      <c r="BO429" s="64">
        <f t="shared" ref="BO429:BO439" si="52">IFERROR(1/J429*(X429/H429),"0")</f>
        <v>0.12201340326340326</v>
      </c>
      <c r="BP429" s="64">
        <f t="shared" ref="BP429:BP439" si="53">IFERROR(1/J429*(Y429/H429),"0")</f>
        <v>0.125</v>
      </c>
    </row>
    <row r="430" spans="1:68" ht="27" customHeight="1" x14ac:dyDescent="0.25">
      <c r="A430" s="54" t="s">
        <v>652</v>
      </c>
      <c r="B430" s="54" t="s">
        <v>653</v>
      </c>
      <c r="C430" s="31">
        <v>4301011961</v>
      </c>
      <c r="D430" s="545">
        <v>4680115885271</v>
      </c>
      <c r="E430" s="546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8"/>
      <c r="R430" s="548"/>
      <c r="S430" s="548"/>
      <c r="T430" s="549"/>
      <c r="U430" s="34"/>
      <c r="V430" s="34"/>
      <c r="W430" s="35" t="s">
        <v>68</v>
      </c>
      <c r="X430" s="541">
        <v>78</v>
      </c>
      <c r="Y430" s="542">
        <f t="shared" si="48"/>
        <v>79.2</v>
      </c>
      <c r="Z430" s="36">
        <f t="shared" si="49"/>
        <v>0.1794</v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83.318181818181813</v>
      </c>
      <c r="BN430" s="64">
        <f t="shared" si="51"/>
        <v>84.6</v>
      </c>
      <c r="BO430" s="64">
        <f t="shared" si="52"/>
        <v>0.14204545454545453</v>
      </c>
      <c r="BP430" s="64">
        <f t="shared" si="53"/>
        <v>0.14423076923076925</v>
      </c>
    </row>
    <row r="431" spans="1:68" ht="27" customHeight="1" x14ac:dyDescent="0.25">
      <c r="A431" s="54" t="s">
        <v>655</v>
      </c>
      <c r="B431" s="54" t="s">
        <v>656</v>
      </c>
      <c r="C431" s="31">
        <v>4301012145</v>
      </c>
      <c r="D431" s="545">
        <v>4607091383522</v>
      </c>
      <c r="E431" s="546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78" t="s">
        <v>657</v>
      </c>
      <c r="Q431" s="548"/>
      <c r="R431" s="548"/>
      <c r="S431" s="548"/>
      <c r="T431" s="549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45">
        <v>4680115885226</v>
      </c>
      <c r="E432" s="546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1">
        <v>282</v>
      </c>
      <c r="Y432" s="542">
        <f t="shared" si="48"/>
        <v>285.12</v>
      </c>
      <c r="Z432" s="36">
        <f t="shared" si="49"/>
        <v>0.64583999999999997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301.22727272727269</v>
      </c>
      <c r="BN432" s="64">
        <f t="shared" si="51"/>
        <v>304.55999999999995</v>
      </c>
      <c r="BO432" s="64">
        <f t="shared" si="52"/>
        <v>0.51354895104895104</v>
      </c>
      <c r="BP432" s="64">
        <f t="shared" si="53"/>
        <v>0.51923076923076927</v>
      </c>
    </row>
    <row r="433" spans="1:68" ht="16.5" customHeight="1" x14ac:dyDescent="0.25">
      <c r="A433" s="54" t="s">
        <v>662</v>
      </c>
      <c r="B433" s="54" t="s">
        <v>663</v>
      </c>
      <c r="C433" s="31">
        <v>4301011774</v>
      </c>
      <c r="D433" s="545">
        <v>4680115884502</v>
      </c>
      <c r="E433" s="546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45">
        <v>4607091389104</v>
      </c>
      <c r="E434" s="546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1">
        <v>371</v>
      </c>
      <c r="Y434" s="542">
        <f t="shared" si="48"/>
        <v>374.88</v>
      </c>
      <c r="Z434" s="36">
        <f t="shared" si="49"/>
        <v>0.84916000000000003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396.29545454545456</v>
      </c>
      <c r="BN434" s="64">
        <f t="shared" si="51"/>
        <v>400.43999999999994</v>
      </c>
      <c r="BO434" s="64">
        <f t="shared" si="52"/>
        <v>0.67562645687645695</v>
      </c>
      <c r="BP434" s="64">
        <f t="shared" si="53"/>
        <v>0.68269230769230771</v>
      </c>
    </row>
    <row r="435" spans="1:68" ht="27" customHeight="1" x14ac:dyDescent="0.25">
      <c r="A435" s="54" t="s">
        <v>668</v>
      </c>
      <c r="B435" s="54" t="s">
        <v>669</v>
      </c>
      <c r="C435" s="31">
        <v>4301012125</v>
      </c>
      <c r="D435" s="545">
        <v>4680115886391</v>
      </c>
      <c r="E435" s="546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8"/>
      <c r="R435" s="548"/>
      <c r="S435" s="548"/>
      <c r="T435" s="549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4301012035</v>
      </c>
      <c r="D436" s="545">
        <v>4680115880603</v>
      </c>
      <c r="E436" s="546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8"/>
      <c r="R436" s="548"/>
      <c r="S436" s="548"/>
      <c r="T436" s="549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672</v>
      </c>
      <c r="B437" s="54" t="s">
        <v>673</v>
      </c>
      <c r="C437" s="31">
        <v>4301012036</v>
      </c>
      <c r="D437" s="545">
        <v>4680115882782</v>
      </c>
      <c r="E437" s="546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674</v>
      </c>
      <c r="B438" s="54" t="s">
        <v>675</v>
      </c>
      <c r="C438" s="31">
        <v>4301012050</v>
      </c>
      <c r="D438" s="545">
        <v>4680115885479</v>
      </c>
      <c r="E438" s="546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0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4301012034</v>
      </c>
      <c r="D439" s="545">
        <v>4607091389982</v>
      </c>
      <c r="E439" s="546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54"/>
      <c r="B440" s="555"/>
      <c r="C440" s="555"/>
      <c r="D440" s="555"/>
      <c r="E440" s="555"/>
      <c r="F440" s="555"/>
      <c r="G440" s="555"/>
      <c r="H440" s="555"/>
      <c r="I440" s="555"/>
      <c r="J440" s="555"/>
      <c r="K440" s="555"/>
      <c r="L440" s="555"/>
      <c r="M440" s="555"/>
      <c r="N440" s="555"/>
      <c r="O440" s="556"/>
      <c r="P440" s="561" t="s">
        <v>70</v>
      </c>
      <c r="Q440" s="562"/>
      <c r="R440" s="562"/>
      <c r="S440" s="562"/>
      <c r="T440" s="562"/>
      <c r="U440" s="562"/>
      <c r="V440" s="563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151.13636363636363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153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1.8298800000000002</v>
      </c>
      <c r="AA440" s="544"/>
      <c r="AB440" s="544"/>
      <c r="AC440" s="544"/>
    </row>
    <row r="441" spans="1:68" x14ac:dyDescent="0.2">
      <c r="A441" s="555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1" t="s">
        <v>70</v>
      </c>
      <c r="Q441" s="562"/>
      <c r="R441" s="562"/>
      <c r="S441" s="562"/>
      <c r="T441" s="562"/>
      <c r="U441" s="562"/>
      <c r="V441" s="563"/>
      <c r="W441" s="37" t="s">
        <v>68</v>
      </c>
      <c r="X441" s="543">
        <f>IFERROR(SUM(X429:X439),"0")</f>
        <v>798</v>
      </c>
      <c r="Y441" s="543">
        <f>IFERROR(SUM(Y429:Y439),"0")</f>
        <v>807.84</v>
      </c>
      <c r="Z441" s="37"/>
      <c r="AA441" s="544"/>
      <c r="AB441" s="544"/>
      <c r="AC441" s="544"/>
    </row>
    <row r="442" spans="1:68" ht="14.25" customHeight="1" x14ac:dyDescent="0.25">
      <c r="A442" s="558" t="s">
        <v>135</v>
      </c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5"/>
      <c r="P442" s="555"/>
      <c r="Q442" s="555"/>
      <c r="R442" s="555"/>
      <c r="S442" s="555"/>
      <c r="T442" s="555"/>
      <c r="U442" s="555"/>
      <c r="V442" s="555"/>
      <c r="W442" s="555"/>
      <c r="X442" s="555"/>
      <c r="Y442" s="555"/>
      <c r="Z442" s="555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45">
        <v>4607091388930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8"/>
      <c r="R443" s="548"/>
      <c r="S443" s="548"/>
      <c r="T443" s="549"/>
      <c r="U443" s="34"/>
      <c r="V443" s="34"/>
      <c r="W443" s="35" t="s">
        <v>68</v>
      </c>
      <c r="X443" s="541">
        <v>205</v>
      </c>
      <c r="Y443" s="542">
        <f>IFERROR(IF(X443="",0,CEILING((X443/$H443),1)*$H443),"")</f>
        <v>205.92000000000002</v>
      </c>
      <c r="Z443" s="36">
        <f>IFERROR(IF(Y443=0,"",ROUNDUP(Y443/H443,0)*0.01196),"")</f>
        <v>0.46644000000000002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218.97727272727272</v>
      </c>
      <c r="BN443" s="64">
        <f>IFERROR(Y443*I443/H443,"0")</f>
        <v>219.95999999999998</v>
      </c>
      <c r="BO443" s="64">
        <f>IFERROR(1/J443*(X443/H443),"0")</f>
        <v>0.37332459207459207</v>
      </c>
      <c r="BP443" s="64">
        <f>IFERROR(1/J443*(Y443/H443),"0")</f>
        <v>0.375</v>
      </c>
    </row>
    <row r="444" spans="1:68" ht="16.5" customHeight="1" x14ac:dyDescent="0.25">
      <c r="A444" s="54" t="s">
        <v>681</v>
      </c>
      <c r="B444" s="54" t="s">
        <v>682</v>
      </c>
      <c r="C444" s="31">
        <v>4301020384</v>
      </c>
      <c r="D444" s="545">
        <v>4680115886407</v>
      </c>
      <c r="E444" s="546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6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8"/>
      <c r="R444" s="548"/>
      <c r="S444" s="548"/>
      <c r="T444" s="549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683</v>
      </c>
      <c r="B445" s="54" t="s">
        <v>684</v>
      </c>
      <c r="C445" s="31">
        <v>4301020385</v>
      </c>
      <c r="D445" s="545">
        <v>4680115880054</v>
      </c>
      <c r="E445" s="546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8"/>
      <c r="R445" s="548"/>
      <c r="S445" s="548"/>
      <c r="T445" s="549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54"/>
      <c r="B446" s="555"/>
      <c r="C446" s="555"/>
      <c r="D446" s="555"/>
      <c r="E446" s="555"/>
      <c r="F446" s="555"/>
      <c r="G446" s="555"/>
      <c r="H446" s="555"/>
      <c r="I446" s="555"/>
      <c r="J446" s="555"/>
      <c r="K446" s="555"/>
      <c r="L446" s="555"/>
      <c r="M446" s="555"/>
      <c r="N446" s="555"/>
      <c r="O446" s="556"/>
      <c r="P446" s="561" t="s">
        <v>70</v>
      </c>
      <c r="Q446" s="562"/>
      <c r="R446" s="562"/>
      <c r="S446" s="562"/>
      <c r="T446" s="562"/>
      <c r="U446" s="562"/>
      <c r="V446" s="563"/>
      <c r="W446" s="37" t="s">
        <v>71</v>
      </c>
      <c r="X446" s="543">
        <f>IFERROR(X443/H443,"0")+IFERROR(X444/H444,"0")+IFERROR(X445/H445,"0")</f>
        <v>38.825757575757571</v>
      </c>
      <c r="Y446" s="543">
        <f>IFERROR(Y443/H443,"0")+IFERROR(Y444/H444,"0")+IFERROR(Y445/H445,"0")</f>
        <v>39</v>
      </c>
      <c r="Z446" s="543">
        <f>IFERROR(IF(Z443="",0,Z443),"0")+IFERROR(IF(Z444="",0,Z444),"0")+IFERROR(IF(Z445="",0,Z445),"0")</f>
        <v>0.46644000000000002</v>
      </c>
      <c r="AA446" s="544"/>
      <c r="AB446" s="544"/>
      <c r="AC446" s="544"/>
    </row>
    <row r="447" spans="1:68" x14ac:dyDescent="0.2">
      <c r="A447" s="555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1" t="s">
        <v>70</v>
      </c>
      <c r="Q447" s="562"/>
      <c r="R447" s="562"/>
      <c r="S447" s="562"/>
      <c r="T447" s="562"/>
      <c r="U447" s="562"/>
      <c r="V447" s="563"/>
      <c r="W447" s="37" t="s">
        <v>68</v>
      </c>
      <c r="X447" s="543">
        <f>IFERROR(SUM(X443:X445),"0")</f>
        <v>205</v>
      </c>
      <c r="Y447" s="543">
        <f>IFERROR(SUM(Y443:Y445),"0")</f>
        <v>205.92000000000002</v>
      </c>
      <c r="Z447" s="37"/>
      <c r="AA447" s="544"/>
      <c r="AB447" s="544"/>
      <c r="AC447" s="544"/>
    </row>
    <row r="448" spans="1:68" ht="14.25" customHeight="1" x14ac:dyDescent="0.25">
      <c r="A448" s="558" t="s">
        <v>63</v>
      </c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5"/>
      <c r="P448" s="555"/>
      <c r="Q448" s="555"/>
      <c r="R448" s="555"/>
      <c r="S448" s="555"/>
      <c r="T448" s="555"/>
      <c r="U448" s="555"/>
      <c r="V448" s="555"/>
      <c r="W448" s="555"/>
      <c r="X448" s="555"/>
      <c r="Y448" s="555"/>
      <c r="Z448" s="555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45">
        <v>4680115883116</v>
      </c>
      <c r="E449" s="546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8"/>
      <c r="R449" s="548"/>
      <c r="S449" s="548"/>
      <c r="T449" s="549"/>
      <c r="U449" s="34"/>
      <c r="V449" s="34"/>
      <c r="W449" s="35" t="s">
        <v>68</v>
      </c>
      <c r="X449" s="541">
        <v>0</v>
      </c>
      <c r="Y449" s="542">
        <f t="shared" ref="Y449:Y454" si="54"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0</v>
      </c>
      <c r="BN449" s="64">
        <f t="shared" ref="BN449:BN454" si="56">IFERROR(Y449*I449/H449,"0")</f>
        <v>0</v>
      </c>
      <c r="BO449" s="64">
        <f t="shared" ref="BO449:BO454" si="57">IFERROR(1/J449*(X449/H449),"0")</f>
        <v>0</v>
      </c>
      <c r="BP449" s="64">
        <f t="shared" ref="BP449:BP454" si="58">IFERROR(1/J449*(Y449/H449),"0")</f>
        <v>0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45">
        <v>4680115883093</v>
      </c>
      <c r="E450" s="546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9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1">
        <v>210</v>
      </c>
      <c r="Y450" s="542">
        <f t="shared" si="54"/>
        <v>211.20000000000002</v>
      </c>
      <c r="Z450" s="36">
        <f>IFERROR(IF(Y450=0,"",ROUNDUP(Y450/H450,0)*0.01196),"")</f>
        <v>0.47839999999999999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224.31818181818178</v>
      </c>
      <c r="BN450" s="64">
        <f t="shared" si="56"/>
        <v>225.60000000000002</v>
      </c>
      <c r="BO450" s="64">
        <f t="shared" si="57"/>
        <v>0.38243006993006995</v>
      </c>
      <c r="BP450" s="64">
        <f t="shared" si="58"/>
        <v>0.38461538461538464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45">
        <v>4680115883109</v>
      </c>
      <c r="E451" s="546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1">
        <v>123</v>
      </c>
      <c r="Y451" s="542">
        <f t="shared" si="54"/>
        <v>126.72</v>
      </c>
      <c r="Z451" s="36">
        <f>IFERROR(IF(Y451=0,"",ROUNDUP(Y451/H451,0)*0.01196),"")</f>
        <v>0.28704000000000002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131.38636363636363</v>
      </c>
      <c r="BN451" s="64">
        <f t="shared" si="56"/>
        <v>135.35999999999999</v>
      </c>
      <c r="BO451" s="64">
        <f t="shared" si="57"/>
        <v>0.22399475524475523</v>
      </c>
      <c r="BP451" s="64">
        <f t="shared" si="58"/>
        <v>0.23076923076923078</v>
      </c>
    </row>
    <row r="452" spans="1:68" ht="27" customHeight="1" x14ac:dyDescent="0.25">
      <c r="A452" s="54" t="s">
        <v>694</v>
      </c>
      <c r="B452" s="54" t="s">
        <v>695</v>
      </c>
      <c r="C452" s="31">
        <v>4301031419</v>
      </c>
      <c r="D452" s="545">
        <v>4680115882072</v>
      </c>
      <c r="E452" s="546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8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696</v>
      </c>
      <c r="B453" s="54" t="s">
        <v>697</v>
      </c>
      <c r="C453" s="31">
        <v>4301031418</v>
      </c>
      <c r="D453" s="545">
        <v>4680115882102</v>
      </c>
      <c r="E453" s="546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2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8"/>
      <c r="R453" s="548"/>
      <c r="S453" s="548"/>
      <c r="T453" s="549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4301031417</v>
      </c>
      <c r="D454" s="545">
        <v>4680115882096</v>
      </c>
      <c r="E454" s="546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54"/>
      <c r="B455" s="555"/>
      <c r="C455" s="555"/>
      <c r="D455" s="555"/>
      <c r="E455" s="555"/>
      <c r="F455" s="555"/>
      <c r="G455" s="555"/>
      <c r="H455" s="555"/>
      <c r="I455" s="555"/>
      <c r="J455" s="555"/>
      <c r="K455" s="555"/>
      <c r="L455" s="555"/>
      <c r="M455" s="555"/>
      <c r="N455" s="555"/>
      <c r="O455" s="556"/>
      <c r="P455" s="561" t="s">
        <v>70</v>
      </c>
      <c r="Q455" s="562"/>
      <c r="R455" s="562"/>
      <c r="S455" s="562"/>
      <c r="T455" s="562"/>
      <c r="U455" s="562"/>
      <c r="V455" s="563"/>
      <c r="W455" s="37" t="s">
        <v>71</v>
      </c>
      <c r="X455" s="543">
        <f>IFERROR(X449/H449,"0")+IFERROR(X450/H450,"0")+IFERROR(X451/H451,"0")+IFERROR(X452/H452,"0")+IFERROR(X453/H453,"0")+IFERROR(X454/H454,"0")</f>
        <v>63.068181818181813</v>
      </c>
      <c r="Y455" s="543">
        <f>IFERROR(Y449/H449,"0")+IFERROR(Y450/H450,"0")+IFERROR(Y451/H451,"0")+IFERROR(Y452/H452,"0")+IFERROR(Y453/H453,"0")+IFERROR(Y454/H454,"0")</f>
        <v>64</v>
      </c>
      <c r="Z455" s="543">
        <f>IFERROR(IF(Z449="",0,Z449),"0")+IFERROR(IF(Z450="",0,Z450),"0")+IFERROR(IF(Z451="",0,Z451),"0")+IFERROR(IF(Z452="",0,Z452),"0")+IFERROR(IF(Z453="",0,Z453),"0")+IFERROR(IF(Z454="",0,Z454),"0")</f>
        <v>0.76544000000000001</v>
      </c>
      <c r="AA455" s="544"/>
      <c r="AB455" s="544"/>
      <c r="AC455" s="544"/>
    </row>
    <row r="456" spans="1:68" x14ac:dyDescent="0.2">
      <c r="A456" s="555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1" t="s">
        <v>70</v>
      </c>
      <c r="Q456" s="562"/>
      <c r="R456" s="562"/>
      <c r="S456" s="562"/>
      <c r="T456" s="562"/>
      <c r="U456" s="562"/>
      <c r="V456" s="563"/>
      <c r="W456" s="37" t="s">
        <v>68</v>
      </c>
      <c r="X456" s="543">
        <f>IFERROR(SUM(X449:X454),"0")</f>
        <v>333</v>
      </c>
      <c r="Y456" s="543">
        <f>IFERROR(SUM(Y449:Y454),"0")</f>
        <v>337.92</v>
      </c>
      <c r="Z456" s="37"/>
      <c r="AA456" s="544"/>
      <c r="AB456" s="544"/>
      <c r="AC456" s="544"/>
    </row>
    <row r="457" spans="1:68" ht="14.25" customHeight="1" x14ac:dyDescent="0.25">
      <c r="A457" s="558" t="s">
        <v>72</v>
      </c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5"/>
      <c r="P457" s="555"/>
      <c r="Q457" s="555"/>
      <c r="R457" s="555"/>
      <c r="S457" s="555"/>
      <c r="T457" s="555"/>
      <c r="U457" s="555"/>
      <c r="V457" s="555"/>
      <c r="W457" s="555"/>
      <c r="X457" s="555"/>
      <c r="Y457" s="555"/>
      <c r="Z457" s="555"/>
      <c r="AA457" s="537"/>
      <c r="AB457" s="537"/>
      <c r="AC457" s="537"/>
    </row>
    <row r="458" spans="1:68" ht="16.5" customHeight="1" x14ac:dyDescent="0.25">
      <c r="A458" s="54" t="s">
        <v>700</v>
      </c>
      <c r="B458" s="54" t="s">
        <v>701</v>
      </c>
      <c r="C458" s="31">
        <v>4301051232</v>
      </c>
      <c r="D458" s="545">
        <v>4607091383409</v>
      </c>
      <c r="E458" s="546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8"/>
      <c r="R458" s="548"/>
      <c r="S458" s="548"/>
      <c r="T458" s="549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703</v>
      </c>
      <c r="B459" s="54" t="s">
        <v>704</v>
      </c>
      <c r="C459" s="31">
        <v>4301051233</v>
      </c>
      <c r="D459" s="545">
        <v>4607091383416</v>
      </c>
      <c r="E459" s="546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706</v>
      </c>
      <c r="B460" s="54" t="s">
        <v>707</v>
      </c>
      <c r="C460" s="31">
        <v>4301051064</v>
      </c>
      <c r="D460" s="545">
        <v>4680115883536</v>
      </c>
      <c r="E460" s="546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54"/>
      <c r="B461" s="555"/>
      <c r="C461" s="555"/>
      <c r="D461" s="555"/>
      <c r="E461" s="555"/>
      <c r="F461" s="555"/>
      <c r="G461" s="555"/>
      <c r="H461" s="555"/>
      <c r="I461" s="555"/>
      <c r="J461" s="555"/>
      <c r="K461" s="555"/>
      <c r="L461" s="555"/>
      <c r="M461" s="555"/>
      <c r="N461" s="555"/>
      <c r="O461" s="556"/>
      <c r="P461" s="561" t="s">
        <v>70</v>
      </c>
      <c r="Q461" s="562"/>
      <c r="R461" s="562"/>
      <c r="S461" s="562"/>
      <c r="T461" s="562"/>
      <c r="U461" s="562"/>
      <c r="V461" s="563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x14ac:dyDescent="0.2">
      <c r="A462" s="555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1" t="s">
        <v>70</v>
      </c>
      <c r="Q462" s="562"/>
      <c r="R462" s="562"/>
      <c r="S462" s="562"/>
      <c r="T462" s="562"/>
      <c r="U462" s="562"/>
      <c r="V462" s="563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customHeight="1" x14ac:dyDescent="0.2">
      <c r="A463" s="595" t="s">
        <v>709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48"/>
      <c r="AB463" s="48"/>
      <c r="AC463" s="48"/>
    </row>
    <row r="464" spans="1:68" ht="16.5" customHeight="1" x14ac:dyDescent="0.25">
      <c r="A464" s="570" t="s">
        <v>709</v>
      </c>
      <c r="B464" s="555"/>
      <c r="C464" s="555"/>
      <c r="D464" s="555"/>
      <c r="E464" s="555"/>
      <c r="F464" s="555"/>
      <c r="G464" s="555"/>
      <c r="H464" s="555"/>
      <c r="I464" s="555"/>
      <c r="J464" s="555"/>
      <c r="K464" s="555"/>
      <c r="L464" s="555"/>
      <c r="M464" s="555"/>
      <c r="N464" s="555"/>
      <c r="O464" s="555"/>
      <c r="P464" s="555"/>
      <c r="Q464" s="555"/>
      <c r="R464" s="555"/>
      <c r="S464" s="555"/>
      <c r="T464" s="555"/>
      <c r="U464" s="555"/>
      <c r="V464" s="555"/>
      <c r="W464" s="555"/>
      <c r="X464" s="555"/>
      <c r="Y464" s="555"/>
      <c r="Z464" s="555"/>
      <c r="AA464" s="536"/>
      <c r="AB464" s="536"/>
      <c r="AC464" s="536"/>
    </row>
    <row r="465" spans="1:68" ht="14.25" customHeight="1" x14ac:dyDescent="0.25">
      <c r="A465" s="558" t="s">
        <v>103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7"/>
      <c r="AB465" s="537"/>
      <c r="AC465" s="537"/>
    </row>
    <row r="466" spans="1:68" ht="27" customHeight="1" x14ac:dyDescent="0.25">
      <c r="A466" s="54" t="s">
        <v>710</v>
      </c>
      <c r="B466" s="54" t="s">
        <v>711</v>
      </c>
      <c r="C466" s="31">
        <v>4301011763</v>
      </c>
      <c r="D466" s="545">
        <v>4640242181011</v>
      </c>
      <c r="E466" s="546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6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8"/>
      <c r="R466" s="548"/>
      <c r="S466" s="548"/>
      <c r="T466" s="549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713</v>
      </c>
      <c r="B467" s="54" t="s">
        <v>714</v>
      </c>
      <c r="C467" s="31">
        <v>4301011585</v>
      </c>
      <c r="D467" s="545">
        <v>4640242180441</v>
      </c>
      <c r="E467" s="546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4301011584</v>
      </c>
      <c r="D468" s="545">
        <v>4640242180564</v>
      </c>
      <c r="E468" s="546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4301011764</v>
      </c>
      <c r="D469" s="545">
        <v>4640242181189</v>
      </c>
      <c r="E469" s="546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7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54"/>
      <c r="B470" s="555"/>
      <c r="C470" s="555"/>
      <c r="D470" s="555"/>
      <c r="E470" s="555"/>
      <c r="F470" s="555"/>
      <c r="G470" s="555"/>
      <c r="H470" s="555"/>
      <c r="I470" s="555"/>
      <c r="J470" s="555"/>
      <c r="K470" s="555"/>
      <c r="L470" s="555"/>
      <c r="M470" s="555"/>
      <c r="N470" s="555"/>
      <c r="O470" s="556"/>
      <c r="P470" s="561" t="s">
        <v>70</v>
      </c>
      <c r="Q470" s="562"/>
      <c r="R470" s="562"/>
      <c r="S470" s="562"/>
      <c r="T470" s="562"/>
      <c r="U470" s="562"/>
      <c r="V470" s="563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x14ac:dyDescent="0.2">
      <c r="A471" s="555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1" t="s">
        <v>70</v>
      </c>
      <c r="Q471" s="562"/>
      <c r="R471" s="562"/>
      <c r="S471" s="562"/>
      <c r="T471" s="562"/>
      <c r="U471" s="562"/>
      <c r="V471" s="563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customHeight="1" x14ac:dyDescent="0.25">
      <c r="A472" s="558" t="s">
        <v>135</v>
      </c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5"/>
      <c r="P472" s="555"/>
      <c r="Q472" s="555"/>
      <c r="R472" s="555"/>
      <c r="S472" s="555"/>
      <c r="T472" s="555"/>
      <c r="U472" s="555"/>
      <c r="V472" s="555"/>
      <c r="W472" s="555"/>
      <c r="X472" s="555"/>
      <c r="Y472" s="555"/>
      <c r="Z472" s="555"/>
      <c r="AA472" s="537"/>
      <c r="AB472" s="537"/>
      <c r="AC472" s="537"/>
    </row>
    <row r="473" spans="1:68" ht="27" customHeight="1" x14ac:dyDescent="0.25">
      <c r="A473" s="54" t="s">
        <v>721</v>
      </c>
      <c r="B473" s="54" t="s">
        <v>722</v>
      </c>
      <c r="C473" s="31">
        <v>4301020400</v>
      </c>
      <c r="D473" s="545">
        <v>4640242180519</v>
      </c>
      <c r="E473" s="546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1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8"/>
      <c r="R473" s="548"/>
      <c r="S473" s="548"/>
      <c r="T473" s="549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4301020260</v>
      </c>
      <c r="D474" s="545">
        <v>4640242180526</v>
      </c>
      <c r="E474" s="546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1" t="s">
        <v>726</v>
      </c>
      <c r="Q474" s="548"/>
      <c r="R474" s="548"/>
      <c r="S474" s="548"/>
      <c r="T474" s="549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4301020295</v>
      </c>
      <c r="D475" s="545">
        <v>4640242181363</v>
      </c>
      <c r="E475" s="546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8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8"/>
      <c r="R475" s="548"/>
      <c r="S475" s="548"/>
      <c r="T475" s="549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4"/>
      <c r="B476" s="555"/>
      <c r="C476" s="555"/>
      <c r="D476" s="555"/>
      <c r="E476" s="555"/>
      <c r="F476" s="555"/>
      <c r="G476" s="555"/>
      <c r="H476" s="555"/>
      <c r="I476" s="555"/>
      <c r="J476" s="555"/>
      <c r="K476" s="555"/>
      <c r="L476" s="555"/>
      <c r="M476" s="555"/>
      <c r="N476" s="555"/>
      <c r="O476" s="556"/>
      <c r="P476" s="561" t="s">
        <v>70</v>
      </c>
      <c r="Q476" s="562"/>
      <c r="R476" s="562"/>
      <c r="S476" s="562"/>
      <c r="T476" s="562"/>
      <c r="U476" s="562"/>
      <c r="V476" s="563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x14ac:dyDescent="0.2">
      <c r="A477" s="555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1" t="s">
        <v>70</v>
      </c>
      <c r="Q477" s="562"/>
      <c r="R477" s="562"/>
      <c r="S477" s="562"/>
      <c r="T477" s="562"/>
      <c r="U477" s="562"/>
      <c r="V477" s="563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customHeight="1" x14ac:dyDescent="0.25">
      <c r="A478" s="558" t="s">
        <v>63</v>
      </c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5"/>
      <c r="P478" s="555"/>
      <c r="Q478" s="555"/>
      <c r="R478" s="555"/>
      <c r="S478" s="555"/>
      <c r="T478" s="555"/>
      <c r="U478" s="555"/>
      <c r="V478" s="555"/>
      <c r="W478" s="555"/>
      <c r="X478" s="555"/>
      <c r="Y478" s="555"/>
      <c r="Z478" s="555"/>
      <c r="AA478" s="537"/>
      <c r="AB478" s="537"/>
      <c r="AC478" s="537"/>
    </row>
    <row r="479" spans="1:68" ht="27" customHeight="1" x14ac:dyDescent="0.25">
      <c r="A479" s="54" t="s">
        <v>731</v>
      </c>
      <c r="B479" s="54" t="s">
        <v>732</v>
      </c>
      <c r="C479" s="31">
        <v>4301031280</v>
      </c>
      <c r="D479" s="545">
        <v>4640242180816</v>
      </c>
      <c r="E479" s="546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8"/>
      <c r="R479" s="548"/>
      <c r="S479" s="548"/>
      <c r="T479" s="549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734</v>
      </c>
      <c r="B480" s="54" t="s">
        <v>735</v>
      </c>
      <c r="C480" s="31">
        <v>4301031244</v>
      </c>
      <c r="D480" s="545">
        <v>4640242180595</v>
      </c>
      <c r="E480" s="546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54"/>
      <c r="B481" s="555"/>
      <c r="C481" s="555"/>
      <c r="D481" s="555"/>
      <c r="E481" s="555"/>
      <c r="F481" s="555"/>
      <c r="G481" s="555"/>
      <c r="H481" s="555"/>
      <c r="I481" s="555"/>
      <c r="J481" s="555"/>
      <c r="K481" s="555"/>
      <c r="L481" s="555"/>
      <c r="M481" s="555"/>
      <c r="N481" s="555"/>
      <c r="O481" s="556"/>
      <c r="P481" s="561" t="s">
        <v>70</v>
      </c>
      <c r="Q481" s="562"/>
      <c r="R481" s="562"/>
      <c r="S481" s="562"/>
      <c r="T481" s="562"/>
      <c r="U481" s="562"/>
      <c r="V481" s="563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x14ac:dyDescent="0.2">
      <c r="A482" s="555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1" t="s">
        <v>70</v>
      </c>
      <c r="Q482" s="562"/>
      <c r="R482" s="562"/>
      <c r="S482" s="562"/>
      <c r="T482" s="562"/>
      <c r="U482" s="562"/>
      <c r="V482" s="563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customHeight="1" x14ac:dyDescent="0.25">
      <c r="A483" s="558" t="s">
        <v>72</v>
      </c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5"/>
      <c r="P483" s="555"/>
      <c r="Q483" s="555"/>
      <c r="R483" s="555"/>
      <c r="S483" s="555"/>
      <c r="T483" s="555"/>
      <c r="U483" s="555"/>
      <c r="V483" s="555"/>
      <c r="W483" s="555"/>
      <c r="X483" s="555"/>
      <c r="Y483" s="555"/>
      <c r="Z483" s="555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45">
        <v>4640242180533</v>
      </c>
      <c r="E484" s="546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4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8"/>
      <c r="R484" s="548"/>
      <c r="S484" s="548"/>
      <c r="T484" s="549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54"/>
      <c r="B485" s="555"/>
      <c r="C485" s="555"/>
      <c r="D485" s="555"/>
      <c r="E485" s="555"/>
      <c r="F485" s="555"/>
      <c r="G485" s="555"/>
      <c r="H485" s="555"/>
      <c r="I485" s="555"/>
      <c r="J485" s="555"/>
      <c r="K485" s="555"/>
      <c r="L485" s="555"/>
      <c r="M485" s="555"/>
      <c r="N485" s="555"/>
      <c r="O485" s="556"/>
      <c r="P485" s="561" t="s">
        <v>70</v>
      </c>
      <c r="Q485" s="562"/>
      <c r="R485" s="562"/>
      <c r="S485" s="562"/>
      <c r="T485" s="562"/>
      <c r="U485" s="562"/>
      <c r="V485" s="563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x14ac:dyDescent="0.2">
      <c r="A486" s="555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1" t="s">
        <v>70</v>
      </c>
      <c r="Q486" s="562"/>
      <c r="R486" s="562"/>
      <c r="S486" s="562"/>
      <c r="T486" s="562"/>
      <c r="U486" s="562"/>
      <c r="V486" s="563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customHeight="1" x14ac:dyDescent="0.25">
      <c r="A487" s="558" t="s">
        <v>165</v>
      </c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5"/>
      <c r="P487" s="555"/>
      <c r="Q487" s="555"/>
      <c r="R487" s="555"/>
      <c r="S487" s="555"/>
      <c r="T487" s="555"/>
      <c r="U487" s="555"/>
      <c r="V487" s="555"/>
      <c r="W487" s="555"/>
      <c r="X487" s="555"/>
      <c r="Y487" s="555"/>
      <c r="Z487" s="555"/>
      <c r="AA487" s="537"/>
      <c r="AB487" s="537"/>
      <c r="AC487" s="537"/>
    </row>
    <row r="488" spans="1:68" ht="27" customHeight="1" x14ac:dyDescent="0.25">
      <c r="A488" s="54" t="s">
        <v>740</v>
      </c>
      <c r="B488" s="54" t="s">
        <v>741</v>
      </c>
      <c r="C488" s="31">
        <v>4301060491</v>
      </c>
      <c r="D488" s="545">
        <v>4640242180120</v>
      </c>
      <c r="E488" s="546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9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8"/>
      <c r="R488" s="548"/>
      <c r="S488" s="548"/>
      <c r="T488" s="549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743</v>
      </c>
      <c r="B489" s="54" t="s">
        <v>744</v>
      </c>
      <c r="C489" s="31">
        <v>4301060493</v>
      </c>
      <c r="D489" s="545">
        <v>4640242180137</v>
      </c>
      <c r="E489" s="546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4"/>
      <c r="B490" s="555"/>
      <c r="C490" s="555"/>
      <c r="D490" s="555"/>
      <c r="E490" s="555"/>
      <c r="F490" s="555"/>
      <c r="G490" s="555"/>
      <c r="H490" s="555"/>
      <c r="I490" s="555"/>
      <c r="J490" s="555"/>
      <c r="K490" s="555"/>
      <c r="L490" s="555"/>
      <c r="M490" s="555"/>
      <c r="N490" s="555"/>
      <c r="O490" s="556"/>
      <c r="P490" s="561" t="s">
        <v>70</v>
      </c>
      <c r="Q490" s="562"/>
      <c r="R490" s="562"/>
      <c r="S490" s="562"/>
      <c r="T490" s="562"/>
      <c r="U490" s="562"/>
      <c r="V490" s="563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x14ac:dyDescent="0.2">
      <c r="A491" s="555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1" t="s">
        <v>70</v>
      </c>
      <c r="Q491" s="562"/>
      <c r="R491" s="562"/>
      <c r="S491" s="562"/>
      <c r="T491" s="562"/>
      <c r="U491" s="562"/>
      <c r="V491" s="563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customHeight="1" x14ac:dyDescent="0.25">
      <c r="A492" s="570" t="s">
        <v>746</v>
      </c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5"/>
      <c r="P492" s="555"/>
      <c r="Q492" s="555"/>
      <c r="R492" s="555"/>
      <c r="S492" s="555"/>
      <c r="T492" s="555"/>
      <c r="U492" s="555"/>
      <c r="V492" s="555"/>
      <c r="W492" s="555"/>
      <c r="X492" s="555"/>
      <c r="Y492" s="555"/>
      <c r="Z492" s="555"/>
      <c r="AA492" s="536"/>
      <c r="AB492" s="536"/>
      <c r="AC492" s="536"/>
    </row>
    <row r="493" spans="1:68" ht="14.25" customHeight="1" x14ac:dyDescent="0.25">
      <c r="A493" s="558" t="s">
        <v>135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7"/>
      <c r="AB493" s="537"/>
      <c r="AC493" s="537"/>
    </row>
    <row r="494" spans="1:68" ht="27" customHeight="1" x14ac:dyDescent="0.25">
      <c r="A494" s="54" t="s">
        <v>747</v>
      </c>
      <c r="B494" s="54" t="s">
        <v>748</v>
      </c>
      <c r="C494" s="31">
        <v>4301020314</v>
      </c>
      <c r="D494" s="545">
        <v>4640242180090</v>
      </c>
      <c r="E494" s="546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0" t="s">
        <v>749</v>
      </c>
      <c r="Q494" s="548"/>
      <c r="R494" s="548"/>
      <c r="S494" s="548"/>
      <c r="T494" s="549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54"/>
      <c r="B495" s="555"/>
      <c r="C495" s="555"/>
      <c r="D495" s="555"/>
      <c r="E495" s="555"/>
      <c r="F495" s="555"/>
      <c r="G495" s="555"/>
      <c r="H495" s="555"/>
      <c r="I495" s="555"/>
      <c r="J495" s="555"/>
      <c r="K495" s="555"/>
      <c r="L495" s="555"/>
      <c r="M495" s="555"/>
      <c r="N495" s="555"/>
      <c r="O495" s="556"/>
      <c r="P495" s="561" t="s">
        <v>70</v>
      </c>
      <c r="Q495" s="562"/>
      <c r="R495" s="562"/>
      <c r="S495" s="562"/>
      <c r="T495" s="562"/>
      <c r="U495" s="562"/>
      <c r="V495" s="563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x14ac:dyDescent="0.2">
      <c r="A496" s="555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1" t="s">
        <v>70</v>
      </c>
      <c r="Q496" s="562"/>
      <c r="R496" s="562"/>
      <c r="S496" s="562"/>
      <c r="T496" s="562"/>
      <c r="U496" s="562"/>
      <c r="V496" s="563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63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664"/>
      <c r="P497" s="696" t="s">
        <v>751</v>
      </c>
      <c r="Q497" s="661"/>
      <c r="R497" s="661"/>
      <c r="S497" s="661"/>
      <c r="T497" s="661"/>
      <c r="U497" s="661"/>
      <c r="V497" s="662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13041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13186.09</v>
      </c>
      <c r="Z497" s="37"/>
      <c r="AA497" s="544"/>
      <c r="AB497" s="544"/>
      <c r="AC497" s="544"/>
    </row>
    <row r="498" spans="1:32" x14ac:dyDescent="0.2">
      <c r="A498" s="555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664"/>
      <c r="P498" s="696" t="s">
        <v>752</v>
      </c>
      <c r="Q498" s="661"/>
      <c r="R498" s="661"/>
      <c r="S498" s="661"/>
      <c r="T498" s="661"/>
      <c r="U498" s="661"/>
      <c r="V498" s="662"/>
      <c r="W498" s="37" t="s">
        <v>68</v>
      </c>
      <c r="X498" s="543">
        <f>IFERROR(SUM(BM22:BM494),"0")</f>
        <v>13831.034968519572</v>
      </c>
      <c r="Y498" s="543">
        <f>IFERROR(SUM(BN22:BN494),"0")</f>
        <v>13984.196</v>
      </c>
      <c r="Z498" s="37"/>
      <c r="AA498" s="544"/>
      <c r="AB498" s="544"/>
      <c r="AC498" s="544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664"/>
      <c r="P499" s="696" t="s">
        <v>753</v>
      </c>
      <c r="Q499" s="661"/>
      <c r="R499" s="661"/>
      <c r="S499" s="661"/>
      <c r="T499" s="661"/>
      <c r="U499" s="661"/>
      <c r="V499" s="662"/>
      <c r="W499" s="37" t="s">
        <v>754</v>
      </c>
      <c r="X499" s="38">
        <f>ROUNDUP(SUM(BO22:BO494),0)</f>
        <v>24</v>
      </c>
      <c r="Y499" s="38">
        <f>ROUNDUP(SUM(BP22:BP494),0)</f>
        <v>24</v>
      </c>
      <c r="Z499" s="37"/>
      <c r="AA499" s="544"/>
      <c r="AB499" s="544"/>
      <c r="AC499" s="544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664"/>
      <c r="P500" s="696" t="s">
        <v>755</v>
      </c>
      <c r="Q500" s="661"/>
      <c r="R500" s="661"/>
      <c r="S500" s="661"/>
      <c r="T500" s="661"/>
      <c r="U500" s="661"/>
      <c r="V500" s="662"/>
      <c r="W500" s="37" t="s">
        <v>68</v>
      </c>
      <c r="X500" s="543">
        <f>GrossWeightTotal+PalletQtyTotal*25</f>
        <v>14431.034968519572</v>
      </c>
      <c r="Y500" s="543">
        <f>GrossWeightTotalR+PalletQtyTotalR*25</f>
        <v>14584.196</v>
      </c>
      <c r="Z500" s="37"/>
      <c r="AA500" s="544"/>
      <c r="AB500" s="544"/>
      <c r="AC500" s="544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664"/>
      <c r="P501" s="696" t="s">
        <v>756</v>
      </c>
      <c r="Q501" s="661"/>
      <c r="R501" s="661"/>
      <c r="S501" s="661"/>
      <c r="T501" s="661"/>
      <c r="U501" s="661"/>
      <c r="V501" s="662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2652.6379312884051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2677</v>
      </c>
      <c r="Z501" s="37"/>
      <c r="AA501" s="544"/>
      <c r="AB501" s="544"/>
      <c r="AC501" s="544"/>
    </row>
    <row r="502" spans="1:32" ht="14.25" customHeight="1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664"/>
      <c r="P502" s="696" t="s">
        <v>757</v>
      </c>
      <c r="Q502" s="661"/>
      <c r="R502" s="661"/>
      <c r="S502" s="661"/>
      <c r="T502" s="661"/>
      <c r="U502" s="661"/>
      <c r="V502" s="662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27.365199999999998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68" t="s">
        <v>101</v>
      </c>
      <c r="D504" s="627"/>
      <c r="E504" s="627"/>
      <c r="F504" s="627"/>
      <c r="G504" s="627"/>
      <c r="H504" s="628"/>
      <c r="I504" s="568" t="s">
        <v>253</v>
      </c>
      <c r="J504" s="627"/>
      <c r="K504" s="627"/>
      <c r="L504" s="627"/>
      <c r="M504" s="627"/>
      <c r="N504" s="627"/>
      <c r="O504" s="627"/>
      <c r="P504" s="627"/>
      <c r="Q504" s="627"/>
      <c r="R504" s="627"/>
      <c r="S504" s="628"/>
      <c r="T504" s="568" t="s">
        <v>538</v>
      </c>
      <c r="U504" s="628"/>
      <c r="V504" s="568" t="s">
        <v>594</v>
      </c>
      <c r="W504" s="627"/>
      <c r="X504" s="627"/>
      <c r="Y504" s="628"/>
      <c r="Z504" s="538" t="s">
        <v>648</v>
      </c>
      <c r="AA504" s="568" t="s">
        <v>709</v>
      </c>
      <c r="AB504" s="628"/>
      <c r="AC504" s="52"/>
      <c r="AF504" s="539"/>
    </row>
    <row r="505" spans="1:32" ht="14.25" customHeight="1" thickTop="1" x14ac:dyDescent="0.2">
      <c r="A505" s="758" t="s">
        <v>760</v>
      </c>
      <c r="B505" s="568" t="s">
        <v>62</v>
      </c>
      <c r="C505" s="568" t="s">
        <v>102</v>
      </c>
      <c r="D505" s="568" t="s">
        <v>117</v>
      </c>
      <c r="E505" s="568" t="s">
        <v>172</v>
      </c>
      <c r="F505" s="568" t="s">
        <v>192</v>
      </c>
      <c r="G505" s="568" t="s">
        <v>225</v>
      </c>
      <c r="H505" s="568" t="s">
        <v>101</v>
      </c>
      <c r="I505" s="568" t="s">
        <v>254</v>
      </c>
      <c r="J505" s="568" t="s">
        <v>294</v>
      </c>
      <c r="K505" s="568" t="s">
        <v>354</v>
      </c>
      <c r="L505" s="568" t="s">
        <v>397</v>
      </c>
      <c r="M505" s="568" t="s">
        <v>413</v>
      </c>
      <c r="N505" s="539"/>
      <c r="O505" s="568" t="s">
        <v>427</v>
      </c>
      <c r="P505" s="568" t="s">
        <v>437</v>
      </c>
      <c r="Q505" s="568" t="s">
        <v>444</v>
      </c>
      <c r="R505" s="568" t="s">
        <v>449</v>
      </c>
      <c r="S505" s="568" t="s">
        <v>528</v>
      </c>
      <c r="T505" s="568" t="s">
        <v>539</v>
      </c>
      <c r="U505" s="568" t="s">
        <v>574</v>
      </c>
      <c r="V505" s="568" t="s">
        <v>595</v>
      </c>
      <c r="W505" s="568" t="s">
        <v>625</v>
      </c>
      <c r="X505" s="568" t="s">
        <v>640</v>
      </c>
      <c r="Y505" s="568" t="s">
        <v>644</v>
      </c>
      <c r="Z505" s="568" t="s">
        <v>648</v>
      </c>
      <c r="AA505" s="568" t="s">
        <v>709</v>
      </c>
      <c r="AB505" s="568" t="s">
        <v>746</v>
      </c>
      <c r="AC505" s="52"/>
      <c r="AF505" s="539"/>
    </row>
    <row r="506" spans="1:32" ht="13.5" customHeight="1" thickBot="1" x14ac:dyDescent="0.25">
      <c r="A506" s="75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39"/>
      <c r="O506" s="569"/>
      <c r="P506" s="569"/>
      <c r="Q506" s="569"/>
      <c r="R506" s="569"/>
      <c r="S506" s="569"/>
      <c r="T506" s="569"/>
      <c r="U506" s="569"/>
      <c r="V506" s="569"/>
      <c r="W506" s="569"/>
      <c r="X506" s="569"/>
      <c r="Y506" s="569"/>
      <c r="Z506" s="569"/>
      <c r="AA506" s="569"/>
      <c r="AB506" s="569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376.40000000000003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604.6</v>
      </c>
      <c r="E507" s="46">
        <f>IFERROR(Y87*1,"0")+IFERROR(Y88*1,"0")+IFERROR(Y89*1,"0")+IFERROR(Y93*1,"0")+IFERROR(Y94*1,"0")+IFERROR(Y95*1,"0")+IFERROR(Y96*1,"0")</f>
        <v>408.6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903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671.88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3141.8999999999996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27.88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163.19999999999999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679.95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3285</v>
      </c>
      <c r="U507" s="46">
        <f>IFERROR(Y367*1,"0")+IFERROR(Y368*1,"0")+IFERROR(Y369*1,"0")+IFERROR(Y373*1,"0")+IFERROR(Y377*1,"0")+IFERROR(Y378*1,"0")+IFERROR(Y382*1,"0")</f>
        <v>1572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0</v>
      </c>
      <c r="W507" s="46">
        <f>IFERROR(Y406*1,"0")+IFERROR(Y410*1,"0")+IFERROR(Y411*1,"0")+IFERROR(Y412*1,"0")+IFERROR(Y413*1,"0")</f>
        <v>0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1351.68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D234:E234"/>
    <mergeCell ref="A383:O384"/>
    <mergeCell ref="P434:T434"/>
    <mergeCell ref="D244:E244"/>
    <mergeCell ref="P228:T228"/>
    <mergeCell ref="D342:E342"/>
    <mergeCell ref="D336:E336"/>
    <mergeCell ref="Q6:R6"/>
    <mergeCell ref="P200:T200"/>
    <mergeCell ref="P243:T243"/>
    <mergeCell ref="A118:O119"/>
    <mergeCell ref="P292:T292"/>
    <mergeCell ref="D102:E102"/>
    <mergeCell ref="P379:V379"/>
    <mergeCell ref="P495:V495"/>
    <mergeCell ref="P239:V239"/>
    <mergeCell ref="A257:Z257"/>
    <mergeCell ref="P439:T439"/>
    <mergeCell ref="P433:T433"/>
    <mergeCell ref="P262:T262"/>
    <mergeCell ref="A107:Z107"/>
    <mergeCell ref="A51:Z51"/>
    <mergeCell ref="A83:O84"/>
    <mergeCell ref="D468:E468"/>
    <mergeCell ref="P303:V303"/>
    <mergeCell ref="A58:O59"/>
    <mergeCell ref="P484:T484"/>
    <mergeCell ref="A478:Z478"/>
    <mergeCell ref="P436:T436"/>
    <mergeCell ref="D196:E196"/>
    <mergeCell ref="A424:O425"/>
    <mergeCell ref="P419:V41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P75:T75"/>
    <mergeCell ref="P342:T342"/>
    <mergeCell ref="D323:E323"/>
    <mergeCell ref="D394:E394"/>
    <mergeCell ref="D450:E450"/>
    <mergeCell ref="A263:O264"/>
    <mergeCell ref="D223:E223"/>
    <mergeCell ref="AD17:AF18"/>
    <mergeCell ref="A481:O482"/>
    <mergeCell ref="D101:E101"/>
    <mergeCell ref="A337:O338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D29:E29"/>
    <mergeCell ref="P344:T344"/>
    <mergeCell ref="D216:E216"/>
    <mergeCell ref="A134:O135"/>
    <mergeCell ref="A20:Z20"/>
    <mergeCell ref="A125:Z125"/>
    <mergeCell ref="D452:E452"/>
    <mergeCell ref="P371:V371"/>
    <mergeCell ref="D252:E252"/>
    <mergeCell ref="P110:T110"/>
    <mergeCell ref="A249:Z249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A9:C9"/>
    <mergeCell ref="D373:E373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I505:I506"/>
    <mergeCell ref="D436:E436"/>
    <mergeCell ref="A476:O477"/>
    <mergeCell ref="U505:U506"/>
    <mergeCell ref="K505:K506"/>
    <mergeCell ref="P346:T346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D150:E150"/>
    <mergeCell ref="P129:V129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H10:M10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H17:H18"/>
    <mergeCell ref="P261:T261"/>
    <mergeCell ref="D204:E204"/>
    <mergeCell ref="P388:T388"/>
    <mergeCell ref="P217:T217"/>
    <mergeCell ref="P459:T459"/>
    <mergeCell ref="D198:E198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J9:M9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P207:T207"/>
    <mergeCell ref="A372:Z372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5:V455"/>
    <mergeCell ref="P299:T299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A493:Z493"/>
    <mergeCell ref="P84:V84"/>
    <mergeCell ref="D43:E43"/>
    <mergeCell ref="P447:V447"/>
    <mergeCell ref="A272:Z272"/>
    <mergeCell ref="P216:T216"/>
    <mergeCell ref="A381:Z381"/>
    <mergeCell ref="D137:E137"/>
    <mergeCell ref="P124:V124"/>
    <mergeCell ref="P360:V360"/>
    <mergeCell ref="P489:T489"/>
    <mergeCell ref="D74:E74"/>
    <mergeCell ref="P151:V151"/>
    <mergeCell ref="P87:T87"/>
    <mergeCell ref="P451:T451"/>
    <mergeCell ref="D335:E335"/>
    <mergeCell ref="A203:Z203"/>
    <mergeCell ref="D68:E68"/>
    <mergeCell ref="P245:T245"/>
    <mergeCell ref="D188:E188"/>
    <mergeCell ref="A440:O441"/>
    <mergeCell ref="P224:T224"/>
    <mergeCell ref="P322:T322"/>
    <mergeCell ref="P260:T260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480:E480"/>
    <mergeCell ref="D109:E109"/>
    <mergeCell ref="P163:T163"/>
    <mergeCell ref="A14:M14"/>
    <mergeCell ref="D467:E467"/>
    <mergeCell ref="D345:E345"/>
    <mergeCell ref="P138:T138"/>
    <mergeCell ref="P383:V383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I17:I18"/>
    <mergeCell ref="A48:O49"/>
    <mergeCell ref="D306:E306"/>
    <mergeCell ref="P189:T189"/>
    <mergeCell ref="D377:E377"/>
    <mergeCell ref="P424:V424"/>
    <mergeCell ref="A246:O247"/>
    <mergeCell ref="P176:V176"/>
    <mergeCell ref="E505:E506"/>
    <mergeCell ref="P352:T352"/>
    <mergeCell ref="G505:G506"/>
    <mergeCell ref="P470:V470"/>
    <mergeCell ref="A326:Z326"/>
    <mergeCell ref="A120:Z120"/>
    <mergeCell ref="P276:V276"/>
    <mergeCell ref="P214:V214"/>
    <mergeCell ref="P270:V270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A111:O112"/>
    <mergeCell ref="P52:T52"/>
    <mergeCell ref="P201:V201"/>
    <mergeCell ref="D160:E160"/>
    <mergeCell ref="P139:V139"/>
    <mergeCell ref="A275:O276"/>
    <mergeCell ref="D162:E162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97:V497"/>
    <mergeCell ref="D1:F1"/>
    <mergeCell ref="A405:Z405"/>
    <mergeCell ref="J17:J18"/>
    <mergeCell ref="D82:E82"/>
    <mergeCell ref="L17:L18"/>
    <mergeCell ref="P359:V359"/>
    <mergeCell ref="P48:V48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D301:E301"/>
    <mergeCell ref="D245:E245"/>
    <mergeCell ref="A376:Z376"/>
    <mergeCell ref="P474:T474"/>
    <mergeCell ref="D224:E224"/>
    <mergeCell ref="P401:T401"/>
    <mergeCell ref="P268:T268"/>
    <mergeCell ref="D382:E382"/>
    <mergeCell ref="D69:E69"/>
    <mergeCell ref="P175:V175"/>
    <mergeCell ref="P398:V398"/>
    <mergeCell ref="P106:V106"/>
    <mergeCell ref="P33:V33"/>
    <mergeCell ref="P264:V264"/>
    <mergeCell ref="A387:Z387"/>
    <mergeCell ref="P462:V462"/>
    <mergeCell ref="A287:Z287"/>
    <mergeCell ref="A46:Z46"/>
    <mergeCell ref="D87:E87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P47:T47"/>
    <mergeCell ref="P111:V111"/>
    <mergeCell ref="D108:E108"/>
    <mergeCell ref="P429:T429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A60:Z60"/>
    <mergeCell ref="P477:V477"/>
    <mergeCell ref="A407:O408"/>
    <mergeCell ref="D494:E494"/>
    <mergeCell ref="P252:T252"/>
    <mergeCell ref="P81:T81"/>
    <mergeCell ref="D195:E195"/>
    <mergeCell ref="P56:T56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Q505:Q506"/>
    <mergeCell ref="D205:E205"/>
    <mergeCell ref="S505:S506"/>
    <mergeCell ref="A379:O380"/>
    <mergeCell ref="A330:O331"/>
    <mergeCell ref="A365:Z365"/>
    <mergeCell ref="D357:E357"/>
    <mergeCell ref="P172:T172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P432:T432"/>
    <mergeCell ref="D73:E73"/>
    <mergeCell ref="P30:T30"/>
    <mergeCell ref="P375:V375"/>
    <mergeCell ref="P179:V179"/>
    <mergeCell ref="P446:V446"/>
    <mergeCell ref="A374:O375"/>
    <mergeCell ref="A34:Z34"/>
    <mergeCell ref="D410:E410"/>
    <mergeCell ref="H9:I9"/>
    <mergeCell ref="P24:V24"/>
    <mergeCell ref="A490:O491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A80:Z80"/>
    <mergeCell ref="P402:V402"/>
    <mergeCell ref="P290:T290"/>
    <mergeCell ref="A311:O312"/>
    <mergeCell ref="P452:T452"/>
    <mergeCell ref="A258:Z258"/>
    <mergeCell ref="P37:V37"/>
    <mergeCell ref="P104:T104"/>
    <mergeCell ref="B17:B18"/>
    <mergeCell ref="D479:E479"/>
    <mergeCell ref="P441:V441"/>
    <mergeCell ref="D473:E473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453:T453"/>
    <mergeCell ref="P98:V98"/>
    <mergeCell ref="D94:E94"/>
    <mergeCell ref="P259:T259"/>
    <mergeCell ref="P148:T148"/>
    <mergeCell ref="P466:T466"/>
    <mergeCell ref="P122:T122"/>
    <mergeCell ref="P211:T211"/>
    <mergeCell ref="D132:E132"/>
    <mergeCell ref="P89:T89"/>
    <mergeCell ref="P309:T3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2025-10-01T08:22:21Z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