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A9029EF-6528-42BA-832C-0D3B6898FF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Z179" i="1"/>
  <c r="BP177" i="1"/>
  <c r="BN177" i="1"/>
  <c r="Z177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Z173" i="1" s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Z233" i="1" s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07" i="1"/>
  <c r="Z332" i="1"/>
  <c r="Z261" i="1"/>
  <c r="Z504" i="1"/>
  <c r="Z455" i="1"/>
  <c r="Z217" i="1"/>
  <c r="Z80" i="1"/>
  <c r="Z44" i="1"/>
  <c r="Z523" i="1" s="1"/>
  <c r="Y518" i="1"/>
  <c r="Z379" i="1"/>
  <c r="Z357" i="1"/>
  <c r="Z338" i="1"/>
  <c r="Z109" i="1"/>
  <c r="Z477" i="1"/>
  <c r="Z461" i="1"/>
  <c r="Z300" i="1"/>
  <c r="Z252" i="1"/>
</calcChain>
</file>

<file path=xl/sharedStrings.xml><?xml version="1.0" encoding="utf-8"?>
<sst xmlns="http://schemas.openxmlformats.org/spreadsheetml/2006/main" count="2340" uniqueCount="830">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</sst>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45837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Воскресенье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320</v>
      </c>
      <c r="Y42" s="584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80</v>
      </c>
      <c r="Y44" s="585">
        <f>IFERROR(Y41/H41,"0")+IFERROR(Y42/H42,"0")+IFERROR(Y43/H43,"0")</f>
        <v>80</v>
      </c>
      <c r="Z44" s="585">
        <f>IFERROR(IF(Z41="",0,Z41),"0")+IFERROR(IF(Z42="",0,Z42),"0")+IFERROR(IF(Z43="",0,Z43),"0")</f>
        <v>0.72160000000000002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320</v>
      </c>
      <c r="Y45" s="585">
        <f>IFERROR(SUM(Y41:Y43),"0")</f>
        <v>320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100</v>
      </c>
      <c r="Y58" s="585">
        <f>IFERROR(Y52/H52,"0")+IFERROR(Y53/H53,"0")+IFERROR(Y54/H54,"0")+IFERROR(Y55/H55,"0")+IFERROR(Y56/H56,"0")+IFERROR(Y57/H57,"0")</f>
        <v>100</v>
      </c>
      <c r="Z58" s="585">
        <f>IFERROR(IF(Z52="",0,Z52),"0")+IFERROR(IF(Z53="",0,Z53),"0")+IFERROR(IF(Z54="",0,Z54),"0")+IFERROR(IF(Z55="",0,Z55),"0")+IFERROR(IF(Z56="",0,Z56),"0")+IFERROR(IF(Z57="",0,Z57),"0")</f>
        <v>0.90200000000000002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450</v>
      </c>
      <c r="Y59" s="585">
        <f>IFERROR(SUM(Y52:Y57),"0")</f>
        <v>450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150</v>
      </c>
      <c r="Y61" s="58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225</v>
      </c>
      <c r="Y64" s="584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97.222222222222214</v>
      </c>
      <c r="Y65" s="585">
        <f>IFERROR(Y61/H61,"0")+IFERROR(Y62/H62,"0")+IFERROR(Y63/H63,"0")+IFERROR(Y64/H64,"0")</f>
        <v>98</v>
      </c>
      <c r="Z65" s="585">
        <f>IFERROR(IF(Z61="",0,Z61),"0")+IFERROR(IF(Z62="",0,Z62),"0")+IFERROR(IF(Z63="",0,Z63),"0")+IFERROR(IF(Z64="",0,Z64),"0")</f>
        <v>0.81255999999999995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375</v>
      </c>
      <c r="Y66" s="585">
        <f>IFERROR(SUM(Y61:Y64),"0")</f>
        <v>378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450</v>
      </c>
      <c r="Y91" s="58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100</v>
      </c>
      <c r="Y92" s="585">
        <f>IFERROR(Y89/H89,"0")+IFERROR(Y90/H90,"0")+IFERROR(Y91/H91,"0")</f>
        <v>100</v>
      </c>
      <c r="Z92" s="585">
        <f>IFERROR(IF(Z89="",0,Z89),"0")+IFERROR(IF(Z90="",0,Z90),"0")+IFERROR(IF(Z91="",0,Z91),"0")</f>
        <v>0.90200000000000002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450</v>
      </c>
      <c r="Y93" s="585">
        <f>IFERROR(SUM(Y89:Y91),"0")</f>
        <v>450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225</v>
      </c>
      <c r="Y99" s="584">
        <f t="shared" si="16"/>
        <v>226.8</v>
      </c>
      <c r="Z99" s="36">
        <f>IFERROR(IF(Y99=0,"",ROUNDUP(Y99/H99,0)*0.00651),"")</f>
        <v>0.54683999999999999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246</v>
      </c>
      <c r="BN99" s="64">
        <f t="shared" si="18"/>
        <v>247.96799999999999</v>
      </c>
      <c r="BO99" s="64">
        <f t="shared" si="19"/>
        <v>0.45787545787545786</v>
      </c>
      <c r="BP99" s="64">
        <f t="shared" si="20"/>
        <v>0.46153846153846156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83.333333333333329</v>
      </c>
      <c r="Y101" s="585">
        <f>IFERROR(Y95/H95,"0")+IFERROR(Y96/H96,"0")+IFERROR(Y97/H97,"0")+IFERROR(Y98/H98,"0")+IFERROR(Y99/H99,"0")+IFERROR(Y100/H100,"0")</f>
        <v>84</v>
      </c>
      <c r="Z101" s="585">
        <f>IFERROR(IF(Z95="",0,Z95),"0")+IFERROR(IF(Z96="",0,Z96),"0")+IFERROR(IF(Z97="",0,Z97),"0")+IFERROR(IF(Z98="",0,Z98),"0")+IFERROR(IF(Z99="",0,Z99),"0")+IFERROR(IF(Z100="",0,Z100),"0")</f>
        <v>0.54683999999999999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225</v>
      </c>
      <c r="Y102" s="585">
        <f>IFERROR(SUM(Y95:Y100),"0")</f>
        <v>226.8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135</v>
      </c>
      <c r="Y107" s="584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141.30000000000001</v>
      </c>
      <c r="BN107" s="64">
        <f>IFERROR(Y107*I107/H107,"0")</f>
        <v>141.30000000000001</v>
      </c>
      <c r="BO107" s="64">
        <f>IFERROR(1/J107*(X107/H107),"0")</f>
        <v>0.22727272727272729</v>
      </c>
      <c r="BP107" s="64">
        <f>IFERROR(1/J107*(Y107/H107),"0")</f>
        <v>0.22727272727272729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30</v>
      </c>
      <c r="Y109" s="585">
        <f>IFERROR(Y105/H105,"0")+IFERROR(Y106/H106,"0")+IFERROR(Y107/H107,"0")+IFERROR(Y108/H108,"0")</f>
        <v>30</v>
      </c>
      <c r="Z109" s="585">
        <f>IFERROR(IF(Z105="",0,Z105),"0")+IFERROR(IF(Z106="",0,Z106),"0")+IFERROR(IF(Z107="",0,Z107),"0")+IFERROR(IF(Z108="",0,Z108),"0")</f>
        <v>0.27060000000000001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135</v>
      </c>
      <c r="Y110" s="585">
        <f>IFERROR(SUM(Y105:Y108),"0")</f>
        <v>135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225</v>
      </c>
      <c r="Y121" s="584">
        <f>IFERROR(IF(X121="",0,CEILING((X121/$H121),1)*$H121),"")</f>
        <v>226.8</v>
      </c>
      <c r="Z121" s="36">
        <f>IFERROR(IF(Y121=0,"",ROUNDUP(Y121/H121,0)*0.00651),"")</f>
        <v>0.54683999999999999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246</v>
      </c>
      <c r="BN121" s="64">
        <f>IFERROR(Y121*I121/H121,"0")</f>
        <v>247.96799999999999</v>
      </c>
      <c r="BO121" s="64">
        <f>IFERROR(1/J121*(X121/H121),"0")</f>
        <v>0.45787545787545786</v>
      </c>
      <c r="BP121" s="64">
        <f>IFERROR(1/J121*(Y121/H121),"0")</f>
        <v>0.46153846153846156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95.679012345679013</v>
      </c>
      <c r="Y123" s="585">
        <f>IFERROR(Y118/H118,"0")+IFERROR(Y119/H119,"0")+IFERROR(Y120/H120,"0")+IFERROR(Y121/H121,"0")+IFERROR(Y122/H122,"0")</f>
        <v>97</v>
      </c>
      <c r="Z123" s="585">
        <f>IFERROR(IF(Z118="",0,Z118),"0")+IFERROR(IF(Z119="",0,Z119),"0")+IFERROR(IF(Z120="",0,Z120),"0")+IFERROR(IF(Z121="",0,Z121),"0")+IFERROR(IF(Z122="",0,Z122),"0")</f>
        <v>0.79357999999999995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325</v>
      </c>
      <c r="Y124" s="585">
        <f>IFERROR(SUM(Y118:Y122),"0")</f>
        <v>332.1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40</v>
      </c>
      <c r="Y133" s="584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12.5</v>
      </c>
      <c r="Y134" s="585">
        <f>IFERROR(Y132/H132,"0")+IFERROR(Y133/H133,"0")</f>
        <v>13</v>
      </c>
      <c r="Z134" s="585">
        <f>IFERROR(IF(Z132="",0,Z132),"0")+IFERROR(IF(Z133="",0,Z133),"0")</f>
        <v>8.4629999999999997E-2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40</v>
      </c>
      <c r="Y135" s="585">
        <f>IFERROR(SUM(Y132:Y133),"0")</f>
        <v>41.6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42</v>
      </c>
      <c r="Y137" s="584">
        <f>IFERROR(IF(X137="",0,CEILING((X137/$H137),1)*$H137),"")</f>
        <v>42</v>
      </c>
      <c r="Z137" s="36">
        <f>IFERROR(IF(Y137=0,"",ROUNDUP(Y137/H137,0)*0.00651),"")</f>
        <v>9.7650000000000001E-2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46.02</v>
      </c>
      <c r="BN137" s="64">
        <f>IFERROR(Y137*I137/H137,"0")</f>
        <v>46.02</v>
      </c>
      <c r="BO137" s="64">
        <f>IFERROR(1/J137*(X137/H137),"0")</f>
        <v>8.241758241758243E-2</v>
      </c>
      <c r="BP137" s="64">
        <f>IFERROR(1/J137*(Y137/H137),"0")</f>
        <v>8.241758241758243E-2</v>
      </c>
    </row>
    <row r="138" spans="1:68" ht="27" customHeight="1" x14ac:dyDescent="0.25">
      <c r="A138" s="54" t="s">
        <v>242</v>
      </c>
      <c r="B138" s="54" t="s">
        <v>245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15.000000000000002</v>
      </c>
      <c r="Y139" s="585">
        <f>IFERROR(Y137/H137,"0")+IFERROR(Y138/H138,"0")</f>
        <v>15.000000000000002</v>
      </c>
      <c r="Z139" s="585">
        <f>IFERROR(IF(Z137="",0,Z137),"0")+IFERROR(IF(Z138="",0,Z138),"0")</f>
        <v>9.7650000000000001E-2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42</v>
      </c>
      <c r="Y140" s="585">
        <f>IFERROR(SUM(Y137:Y138),"0")</f>
        <v>42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80</v>
      </c>
      <c r="Y164" s="584">
        <f t="shared" ref="Y164:Y172" si="21">IFERROR(IF(X164="",0,CEILING((X164/$H164),1)*$H164),"")</f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85.142857142857125</v>
      </c>
      <c r="BN164" s="64">
        <f t="shared" ref="BN164:BN172" si="23">IFERROR(Y164*I164/H164,"0")</f>
        <v>89.399999999999991</v>
      </c>
      <c r="BO164" s="64">
        <f t="shared" ref="BO164:BO172" si="24">IFERROR(1/J164*(X164/H164),"0")</f>
        <v>0.14430014430014429</v>
      </c>
      <c r="BP164" s="64">
        <f t="shared" ref="BP164:BP172" si="25">IFERROR(1/J164*(Y164/H164),"0")</f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140</v>
      </c>
      <c r="Y167" s="584">
        <f t="shared" si="21"/>
        <v>140.70000000000002</v>
      </c>
      <c r="Z167" s="36">
        <f>IFERROR(IF(Y167=0,"",ROUNDUP(Y167/H167,0)*0.00502),"")</f>
        <v>0.33634000000000003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148.66666666666666</v>
      </c>
      <c r="BN167" s="64">
        <f t="shared" si="23"/>
        <v>149.41</v>
      </c>
      <c r="BO167" s="64">
        <f t="shared" si="24"/>
        <v>0.28490028490028491</v>
      </c>
      <c r="BP167" s="64">
        <f t="shared" si="25"/>
        <v>0.28632478632478636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52.5</v>
      </c>
      <c r="Y168" s="584">
        <f t="shared" si="21"/>
        <v>52.5</v>
      </c>
      <c r="Z168" s="36">
        <f>IFERROR(IF(Y168=0,"",ROUNDUP(Y168/H168,0)*0.00502),"")</f>
        <v>0.1255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55.75</v>
      </c>
      <c r="BN168" s="64">
        <f t="shared" si="23"/>
        <v>55.75</v>
      </c>
      <c r="BO168" s="64">
        <f t="shared" si="24"/>
        <v>0.10683760683760685</v>
      </c>
      <c r="BP168" s="64">
        <f t="shared" si="25"/>
        <v>0.10683760683760685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35</v>
      </c>
      <c r="Y170" s="584">
        <f t="shared" si="21"/>
        <v>35.700000000000003</v>
      </c>
      <c r="Z170" s="36">
        <f>IFERROR(IF(Y170=0,"",ROUNDUP(Y170/H170,0)*0.00502),"")</f>
        <v>8.5339999999999999E-2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36.666666666666664</v>
      </c>
      <c r="BN170" s="64">
        <f t="shared" si="23"/>
        <v>37.4</v>
      </c>
      <c r="BO170" s="64">
        <f t="shared" si="24"/>
        <v>7.1225071225071226E-2</v>
      </c>
      <c r="BP170" s="64">
        <f t="shared" si="25"/>
        <v>7.2649572649572655E-2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155.95238095238093</v>
      </c>
      <c r="Y173" s="585">
        <f>IFERROR(Y164/H164,"0")+IFERROR(Y165/H165,"0")+IFERROR(Y166/H166,"0")+IFERROR(Y167/H167,"0")+IFERROR(Y168/H168,"0")+IFERROR(Y169/H169,"0")+IFERROR(Y170/H170,"0")+IFERROR(Y171/H171,"0")+IFERROR(Y172/H172,"0")</f>
        <v>158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0.98916000000000004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427.5</v>
      </c>
      <c r="Y174" s="585">
        <f>IFERROR(SUM(Y164:Y172),"0")</f>
        <v>434.7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11.111111111111112</v>
      </c>
      <c r="Y179" s="585">
        <f>IFERROR(Y176/H176,"0")+IFERROR(Y177/H177,"0")+IFERROR(Y178/H178,"0")</f>
        <v>12</v>
      </c>
      <c r="Z179" s="585">
        <f>IFERROR(IF(Z176="",0,Z176),"0")+IFERROR(IF(Z177="",0,Z177),"0")+IFERROR(IF(Z178="",0,Z178),"0")</f>
        <v>7.0800000000000002E-2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14.000000000000002</v>
      </c>
      <c r="Y180" s="585">
        <f>IFERROR(SUM(Y176:Y178),"0")</f>
        <v>15.120000000000001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5.6000000000000014</v>
      </c>
      <c r="Y182" s="584">
        <f>IFERROR(IF(X182="",0,CEILING((X182/$H182),1)*$H182),"")</f>
        <v>6.3</v>
      </c>
      <c r="Z182" s="36">
        <f>IFERROR(IF(Y182=0,"",ROUNDUP(Y182/H182,0)*0.0059),"")</f>
        <v>2.9499999999999998E-2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6.4444444444444455</v>
      </c>
      <c r="BN182" s="64">
        <f>IFERROR(Y182*I182/H182,"0")</f>
        <v>7.25</v>
      </c>
      <c r="BO182" s="64">
        <f>IFERROR(1/J182*(X182/H182),"0")</f>
        <v>2.0576131687242802E-2</v>
      </c>
      <c r="BP182" s="64">
        <f>IFERROR(1/J182*(Y182/H182),"0")</f>
        <v>2.3148148148148147E-2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4.4444444444444455</v>
      </c>
      <c r="Y183" s="585">
        <f>IFERROR(Y182/H182,"0")</f>
        <v>5</v>
      </c>
      <c r="Z183" s="585">
        <f>IFERROR(IF(Z182="",0,Z182),"0")</f>
        <v>2.9499999999999998E-2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5.6000000000000014</v>
      </c>
      <c r="Y184" s="585">
        <f>IFERROR(SUM(Y182:Y182),"0")</f>
        <v>6.3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100</v>
      </c>
      <c r="Y197" s="584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120</v>
      </c>
      <c r="Y199" s="584">
        <f t="shared" si="26"/>
        <v>124.2</v>
      </c>
      <c r="Z199" s="36">
        <f>IFERROR(IF(Y199=0,"",ROUNDUP(Y199/H199,0)*0.00902),"")</f>
        <v>0.20746000000000001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124.66666666666667</v>
      </c>
      <c r="BN199" s="64">
        <f t="shared" si="28"/>
        <v>129.03</v>
      </c>
      <c r="BO199" s="64">
        <f t="shared" si="29"/>
        <v>0.16835016835016836</v>
      </c>
      <c r="BP199" s="64">
        <f t="shared" si="30"/>
        <v>0.17424242424242425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120</v>
      </c>
      <c r="Y201" s="584">
        <f t="shared" si="26"/>
        <v>120.60000000000001</v>
      </c>
      <c r="Z201" s="36">
        <f>IFERROR(IF(Y201=0,"",ROUNDUP(Y201/H201,0)*0.00502),"")</f>
        <v>0.33634000000000003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128.66666666666666</v>
      </c>
      <c r="BN201" s="64">
        <f t="shared" si="28"/>
        <v>129.31</v>
      </c>
      <c r="BO201" s="64">
        <f t="shared" si="29"/>
        <v>0.28490028490028496</v>
      </c>
      <c r="BP201" s="64">
        <f t="shared" si="30"/>
        <v>0.28632478632478636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15</v>
      </c>
      <c r="Y202" s="584">
        <f t="shared" si="26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15.833333333333332</v>
      </c>
      <c r="BN202" s="64">
        <f t="shared" si="28"/>
        <v>17.099999999999998</v>
      </c>
      <c r="BO202" s="64">
        <f t="shared" si="29"/>
        <v>3.561253561253562E-2</v>
      </c>
      <c r="BP202" s="64">
        <f t="shared" si="30"/>
        <v>3.8461538461538464E-2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36</v>
      </c>
      <c r="Y203" s="584">
        <f t="shared" si="26"/>
        <v>36</v>
      </c>
      <c r="Z203" s="36">
        <f>IFERROR(IF(Y203=0,"",ROUNDUP(Y203/H203,0)*0.00502),"")</f>
        <v>0.1004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37.999999999999993</v>
      </c>
      <c r="BN203" s="64">
        <f t="shared" si="28"/>
        <v>37.999999999999993</v>
      </c>
      <c r="BO203" s="64">
        <f t="shared" si="29"/>
        <v>8.5470085470085472E-2</v>
      </c>
      <c r="BP203" s="64">
        <f t="shared" si="30"/>
        <v>8.5470085470085472E-2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15</v>
      </c>
      <c r="Y204" s="584">
        <f t="shared" si="26"/>
        <v>16.2</v>
      </c>
      <c r="Z204" s="36">
        <f>IFERROR(IF(Y204=0,"",ROUNDUP(Y204/H204,0)*0.00502),"")</f>
        <v>4.5179999999999998E-2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15.833333333333332</v>
      </c>
      <c r="BN204" s="64">
        <f t="shared" si="28"/>
        <v>17.099999999999998</v>
      </c>
      <c r="BO204" s="64">
        <f t="shared" si="29"/>
        <v>3.561253561253562E-2</v>
      </c>
      <c r="BP204" s="64">
        <f t="shared" si="30"/>
        <v>3.8461538461538464E-2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144.0740740740741</v>
      </c>
      <c r="Y205" s="585">
        <f>IFERROR(Y197/H197,"0")+IFERROR(Y198/H198,"0")+IFERROR(Y199/H199,"0")+IFERROR(Y200/H200,"0")+IFERROR(Y201/H201,"0")+IFERROR(Y202/H202,"0")+IFERROR(Y203/H203,"0")+IFERROR(Y204/H204,"0")</f>
        <v>147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0.90594000000000008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406</v>
      </c>
      <c r="Y206" s="585">
        <f>IFERROR(SUM(Y197:Y204),"0")</f>
        <v>415.8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100</v>
      </c>
      <c r="Y210" s="584">
        <f t="shared" si="31"/>
        <v>104.39999999999999</v>
      </c>
      <c r="Z210" s="36">
        <f>IFERROR(IF(Y210=0,"",ROUNDUP(Y210/H210,0)*0.01898),"")</f>
        <v>0.22776000000000002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105.96551724137932</v>
      </c>
      <c r="BN210" s="64">
        <f t="shared" si="33"/>
        <v>110.62799999999999</v>
      </c>
      <c r="BO210" s="64">
        <f t="shared" si="34"/>
        <v>0.1795977011494253</v>
      </c>
      <c r="BP210" s="64">
        <f t="shared" si="35"/>
        <v>0.1875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200</v>
      </c>
      <c r="Y211" s="584">
        <f t="shared" si="31"/>
        <v>201.6</v>
      </c>
      <c r="Z211" s="36">
        <f t="shared" ref="Z211:Z216" si="36">IFERROR(IF(Y211=0,"",ROUNDUP(Y211/H211,0)*0.00651),"")</f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222.5</v>
      </c>
      <c r="BN211" s="64">
        <f t="shared" si="33"/>
        <v>224.27999999999997</v>
      </c>
      <c r="BO211" s="64">
        <f t="shared" si="34"/>
        <v>0.45787545787545797</v>
      </c>
      <c r="BP211" s="64">
        <f t="shared" si="35"/>
        <v>0.46153846153846156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100</v>
      </c>
      <c r="Y215" s="584">
        <f t="shared" si="31"/>
        <v>100.8</v>
      </c>
      <c r="Z215" s="36">
        <f t="shared" si="36"/>
        <v>0.27342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110.5</v>
      </c>
      <c r="BN215" s="64">
        <f t="shared" si="33"/>
        <v>111.384</v>
      </c>
      <c r="BO215" s="64">
        <f t="shared" si="34"/>
        <v>0.22893772893772898</v>
      </c>
      <c r="BP215" s="64">
        <f t="shared" si="35"/>
        <v>0.23076923076923078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80</v>
      </c>
      <c r="Y216" s="584">
        <f t="shared" si="31"/>
        <v>81.599999999999994</v>
      </c>
      <c r="Z216" s="36">
        <f t="shared" si="36"/>
        <v>0.22134000000000001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88.6</v>
      </c>
      <c r="BN216" s="64">
        <f t="shared" si="33"/>
        <v>90.371999999999986</v>
      </c>
      <c r="BO216" s="64">
        <f t="shared" si="34"/>
        <v>0.18315018315018317</v>
      </c>
      <c r="BP216" s="64">
        <f t="shared" si="35"/>
        <v>0.18681318681318682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269.82758620689657</v>
      </c>
      <c r="Y217" s="585">
        <f>IFERROR(Y208/H208,"0")+IFERROR(Y209/H209,"0")+IFERROR(Y210/H210,"0")+IFERROR(Y211/H211,"0")+IFERROR(Y212/H212,"0")+IFERROR(Y213/H213,"0")+IFERROR(Y214/H214,"0")+IFERROR(Y215/H215,"0")+IFERROR(Y216/H216,"0")</f>
        <v>272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1.9203600000000001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720</v>
      </c>
      <c r="Y218" s="585">
        <f>IFERROR(SUM(Y208:Y216),"0")</f>
        <v>728.4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28</v>
      </c>
      <c r="Y220" s="584">
        <f>IFERROR(IF(X220="",0,CEILING((X220/$H220),1)*$H220),"")</f>
        <v>28.799999999999997</v>
      </c>
      <c r="Z220" s="36">
        <f>IFERROR(IF(Y220=0,"",ROUNDUP(Y220/H220,0)*0.00651),"")</f>
        <v>7.8119999999999995E-2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30.94</v>
      </c>
      <c r="BN220" s="64">
        <f>IFERROR(Y220*I220/H220,"0")</f>
        <v>31.824000000000002</v>
      </c>
      <c r="BO220" s="64">
        <f>IFERROR(1/J220*(X220/H220),"0")</f>
        <v>6.4102564102564111E-2</v>
      </c>
      <c r="BP220" s="64">
        <f>IFERROR(1/J220*(Y220/H220),"0")</f>
        <v>6.5934065934065936E-2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40</v>
      </c>
      <c r="Y221" s="584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44.20000000000001</v>
      </c>
      <c r="BN221" s="64">
        <f>IFERROR(Y221*I221/H221,"0")</f>
        <v>45.084000000000003</v>
      </c>
      <c r="BO221" s="64">
        <f>IFERROR(1/J221*(X221/H221),"0")</f>
        <v>9.1575091575091583E-2</v>
      </c>
      <c r="BP221" s="64">
        <f>IFERROR(1/J221*(Y221/H221),"0")</f>
        <v>9.3406593406593408E-2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28.333333333333336</v>
      </c>
      <c r="Y222" s="585">
        <f>IFERROR(Y220/H220,"0")+IFERROR(Y221/H221,"0")</f>
        <v>29</v>
      </c>
      <c r="Z222" s="585">
        <f>IFERROR(IF(Z220="",0,Z220),"0")+IFERROR(IF(Z221="",0,Z221),"0")</f>
        <v>0.18879000000000001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68</v>
      </c>
      <c r="Y223" s="585">
        <f>IFERROR(SUM(Y220:Y221),"0")</f>
        <v>69.599999999999994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200</v>
      </c>
      <c r="Y228" s="584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48</v>
      </c>
      <c r="Y229" s="584">
        <f t="shared" si="37"/>
        <v>48</v>
      </c>
      <c r="Z229" s="36">
        <f>IFERROR(IF(Y229=0,"",ROUNDUP(Y229/H229,0)*0.00902),"")</f>
        <v>0.10824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50.519999999999996</v>
      </c>
      <c r="BN229" s="64">
        <f t="shared" si="39"/>
        <v>50.519999999999996</v>
      </c>
      <c r="BO229" s="64">
        <f t="shared" si="40"/>
        <v>9.0909090909090912E-2</v>
      </c>
      <c r="BP229" s="64">
        <f t="shared" si="41"/>
        <v>9.0909090909090912E-2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100</v>
      </c>
      <c r="Y232" s="584">
        <f t="shared" si="37"/>
        <v>100</v>
      </c>
      <c r="Z232" s="36">
        <f>IFERROR(IF(Y232=0,"",ROUNDUP(Y232/H232,0)*0.00902),"")</f>
        <v>0.22550000000000001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105.25</v>
      </c>
      <c r="BN232" s="64">
        <f t="shared" si="39"/>
        <v>105.25</v>
      </c>
      <c r="BO232" s="64">
        <f t="shared" si="40"/>
        <v>0.18939393939393939</v>
      </c>
      <c r="BP232" s="64">
        <f t="shared" si="41"/>
        <v>0.18939393939393939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54.241379310344826</v>
      </c>
      <c r="Y233" s="585">
        <f>IFERROR(Y226/H226,"0")+IFERROR(Y227/H227,"0")+IFERROR(Y228/H228,"0")+IFERROR(Y229/H229,"0")+IFERROR(Y230/H230,"0")+IFERROR(Y231/H231,"0")+IFERROR(Y232/H232,"0")</f>
        <v>55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0.67537999999999998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348</v>
      </c>
      <c r="Y234" s="585">
        <f>IFERROR(SUM(Y226:Y232),"0")</f>
        <v>356.79999999999995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390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">
        <v>391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3.2407407407407409</v>
      </c>
      <c r="Y252" s="585">
        <f>IFERROR(Y246/H246,"0")+IFERROR(Y247/H247,"0")+IFERROR(Y248/H248,"0")+IFERROR(Y249/H249,"0")+IFERROR(Y250/H250,"0")+IFERROR(Y251/H251,"0")</f>
        <v>4</v>
      </c>
      <c r="Z252" s="585">
        <f>IFERROR(IF(Z246="",0,Z246),"0")+IFERROR(IF(Z247="",0,Z247),"0")+IFERROR(IF(Z248="",0,Z248),"0")+IFERROR(IF(Z249="",0,Z249),"0")+IFERROR(IF(Z250="",0,Z250),"0")+IFERROR(IF(Z251="",0,Z251),"0")</f>
        <v>2.3599999999999999E-2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7.0000000000000009</v>
      </c>
      <c r="Y253" s="585">
        <f>IFERROR(SUM(Y246:Y251),"0")</f>
        <v>8.64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80</v>
      </c>
      <c r="Y274" s="584">
        <f>IFERROR(IF(X274="",0,CEILING((X274/$H274),1)*$H274),"")</f>
        <v>81.599999999999994</v>
      </c>
      <c r="Z274" s="36">
        <f>IFERROR(IF(Y274=0,"",ROUNDUP(Y274/H274,0)*0.00651),"")</f>
        <v>0.22134000000000001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88.40000000000002</v>
      </c>
      <c r="BN274" s="64">
        <f>IFERROR(Y274*I274/H274,"0")</f>
        <v>90.168000000000006</v>
      </c>
      <c r="BO274" s="64">
        <f>IFERROR(1/J274*(X274/H274),"0")</f>
        <v>0.18315018315018317</v>
      </c>
      <c r="BP274" s="64">
        <f>IFERROR(1/J274*(Y274/H274),"0")</f>
        <v>0.18681318681318682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33.333333333333336</v>
      </c>
      <c r="Y276" s="585">
        <f>IFERROR(Y273/H273,"0")+IFERROR(Y274/H274,"0")+IFERROR(Y275/H275,"0")</f>
        <v>34</v>
      </c>
      <c r="Z276" s="585">
        <f>IFERROR(IF(Z273="",0,Z273),"0")+IFERROR(IF(Z274="",0,Z274),"0")+IFERROR(IF(Z275="",0,Z275),"0")</f>
        <v>0.22134000000000001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80</v>
      </c>
      <c r="Y277" s="585">
        <f>IFERROR(SUM(Y273:Y275),"0")</f>
        <v>81.599999999999994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8.3333333333333339</v>
      </c>
      <c r="Y310" s="585">
        <f>IFERROR(Y303/H303,"0")+IFERROR(Y304/H304,"0")+IFERROR(Y305/H305,"0")+IFERROR(Y306/H306,"0")+IFERROR(Y307/H307,"0")+IFERROR(Y308/H308,"0")+IFERROR(Y309/H309,"0")</f>
        <v>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5.8590000000000003E-2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15</v>
      </c>
      <c r="Y311" s="585">
        <f>IFERROR(SUM(Y303:Y309),"0")</f>
        <v>16.2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4.7619047619047619</v>
      </c>
      <c r="Y324" s="585">
        <f>IFERROR(Y321/H321,"0")+IFERROR(Y322/H322,"0")+IFERROR(Y323/H323,"0")</f>
        <v>5</v>
      </c>
      <c r="Z324" s="585">
        <f>IFERROR(IF(Z321="",0,Z321),"0")+IFERROR(IF(Z322="",0,Z322),"0")+IFERROR(IF(Z323="",0,Z323),"0")</f>
        <v>9.4899999999999998E-2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40</v>
      </c>
      <c r="Y325" s="585">
        <f>IFERROR(SUM(Y321:Y323),"0")</f>
        <v>42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50</v>
      </c>
      <c r="Y335" s="584">
        <f>IFERROR(IF(X335="",0,CEILING((X335/$H335),1)*$H335),"")</f>
        <v>50</v>
      </c>
      <c r="Z335" s="36">
        <f>IFERROR(IF(Y335=0,"",ROUNDUP(Y335/H335,0)*0.00474),"")</f>
        <v>0.11850000000000001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56.000000000000007</v>
      </c>
      <c r="BN335" s="64">
        <f>IFERROR(Y335*I335/H335,"0")</f>
        <v>56.000000000000007</v>
      </c>
      <c r="BO335" s="64">
        <f>IFERROR(1/J335*(X335/H335),"0")</f>
        <v>0.10504201680672269</v>
      </c>
      <c r="BP335" s="64">
        <f>IFERROR(1/J335*(Y335/H335),"0")</f>
        <v>0.10504201680672269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454.99999999999989</v>
      </c>
      <c r="Y344" s="584">
        <f>IFERROR(IF(X344="",0,CEILING((X344/$H344),1)*$H344),"")</f>
        <v>455.70000000000005</v>
      </c>
      <c r="Z344" s="36">
        <f>IFERROR(IF(Y344=0,"",ROUNDUP(Y344/H344,0)*0.00651),"")</f>
        <v>1.4126700000000001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506.99999999999977</v>
      </c>
      <c r="BN344" s="64">
        <f>IFERROR(Y344*I344/H344,"0")</f>
        <v>507.78</v>
      </c>
      <c r="BO344" s="64">
        <f>IFERROR(1/J344*(X344/H344),"0")</f>
        <v>1.1904761904761902</v>
      </c>
      <c r="BP344" s="64">
        <f>IFERROR(1/J344*(Y344/H344),"0")</f>
        <v>1.1923076923076923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516.66666666666663</v>
      </c>
      <c r="Y345" s="585">
        <f>IFERROR(Y342/H342,"0")+IFERROR(Y343/H343,"0")+IFERROR(Y344/H344,"0")</f>
        <v>517</v>
      </c>
      <c r="Z345" s="585">
        <f>IFERROR(IF(Z342="",0,Z342),"0")+IFERROR(IF(Z343="",0,Z343),"0")+IFERROR(IF(Z344="",0,Z344),"0")</f>
        <v>3.3656700000000002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1085</v>
      </c>
      <c r="Y346" s="585">
        <f>IFERROR(SUM(Y342:Y344),"0")</f>
        <v>1085.7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250</v>
      </c>
      <c r="Y352" s="584">
        <f t="shared" si="58"/>
        <v>255</v>
      </c>
      <c r="Z352" s="36">
        <f>IFERROR(IF(Y352=0,"",ROUNDUP(Y352/H352,0)*0.02175),"")</f>
        <v>0.36974999999999997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258</v>
      </c>
      <c r="BN352" s="64">
        <f t="shared" si="60"/>
        <v>263.16000000000003</v>
      </c>
      <c r="BO352" s="64">
        <f t="shared" si="61"/>
        <v>0.34722222222222221</v>
      </c>
      <c r="BP352" s="64">
        <f t="shared" si="62"/>
        <v>0.35416666666666663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35</v>
      </c>
      <c r="Y356" s="584">
        <f t="shared" si="58"/>
        <v>35</v>
      </c>
      <c r="Z356" s="36">
        <f>IFERROR(IF(Y356=0,"",ROUNDUP(Y356/H356,0)*0.00902),"")</f>
        <v>6.3140000000000002E-2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36.47</v>
      </c>
      <c r="BN356" s="64">
        <f t="shared" si="60"/>
        <v>36.47</v>
      </c>
      <c r="BO356" s="64">
        <f t="shared" si="61"/>
        <v>5.3030303030303032E-2</v>
      </c>
      <c r="BP356" s="64">
        <f t="shared" si="62"/>
        <v>5.3030303030303032E-2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23.666666666666668</v>
      </c>
      <c r="Y357" s="585">
        <f>IFERROR(Y350/H350,"0")+IFERROR(Y351/H351,"0")+IFERROR(Y352/H352,"0")+IFERROR(Y353/H353,"0")+IFERROR(Y354/H354,"0")+IFERROR(Y355/H355,"0")+IFERROR(Y356/H356,"0")</f>
        <v>24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0.43289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285</v>
      </c>
      <c r="Y358" s="585">
        <f>IFERROR(SUM(Y350:Y356),"0")</f>
        <v>290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12</v>
      </c>
      <c r="Y361" s="584">
        <f>IFERROR(IF(X361="",0,CEILING((X361/$H361),1)*$H361),"")</f>
        <v>12</v>
      </c>
      <c r="Z361" s="36">
        <f>IFERROR(IF(Y361=0,"",ROUNDUP(Y361/H361,0)*0.00902),"")</f>
        <v>2.7060000000000001E-2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12.629999999999999</v>
      </c>
      <c r="BN361" s="64">
        <f>IFERROR(Y361*I361/H361,"0")</f>
        <v>12.629999999999999</v>
      </c>
      <c r="BO361" s="64">
        <f>IFERROR(1/J361*(X361/H361),"0")</f>
        <v>2.2727272727272728E-2</v>
      </c>
      <c r="BP361" s="64">
        <f>IFERROR(1/J361*(Y361/H361),"0")</f>
        <v>2.2727272727272728E-2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36.333333333333336</v>
      </c>
      <c r="Y362" s="585">
        <f>IFERROR(Y360/H360,"0")+IFERROR(Y361/H361,"0")</f>
        <v>37</v>
      </c>
      <c r="Z362" s="585">
        <f>IFERROR(IF(Z360="",0,Z360),"0")+IFERROR(IF(Z361="",0,Z361),"0")</f>
        <v>0.76655999999999991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512</v>
      </c>
      <c r="Y363" s="585">
        <f>IFERROR(SUM(Y360:Y361),"0")</f>
        <v>522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87.5</v>
      </c>
      <c r="Y402" s="584">
        <f t="shared" si="63"/>
        <v>88.2</v>
      </c>
      <c r="Z402" s="36">
        <f t="shared" si="68"/>
        <v>0.21084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92.916666666666657</v>
      </c>
      <c r="BN402" s="64">
        <f t="shared" si="65"/>
        <v>93.66</v>
      </c>
      <c r="BO402" s="64">
        <f t="shared" si="66"/>
        <v>0.17806267806267806</v>
      </c>
      <c r="BP402" s="64">
        <f t="shared" si="67"/>
        <v>0.17948717948717952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58.333333333333329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59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0.29618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122.5</v>
      </c>
      <c r="Y408" s="585">
        <f>IFERROR(SUM(Y397:Y406),"0")</f>
        <v>123.9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3.333333333333333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2.0080000000000001E-2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7</v>
      </c>
      <c r="Y426" s="585">
        <f>IFERROR(SUM(Y421:Y424),"0")</f>
        <v>8.4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100</v>
      </c>
      <c r="Y440" s="584">
        <f t="shared" ref="Y440:Y454" si="69">IFERROR(IF(X440="",0,CEILING((X440/$H440),1)*$H440),"")</f>
        <v>100.32000000000001</v>
      </c>
      <c r="Z440" s="36">
        <f t="shared" ref="Z440:Z446" si="70">IFERROR(IF(Y440=0,"",ROUNDUP(Y440/H440,0)*0.01196),"")</f>
        <v>0.22724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106.81818181818181</v>
      </c>
      <c r="BN440" s="64">
        <f t="shared" ref="BN440:BN454" si="72">IFERROR(Y440*I440/H440,"0")</f>
        <v>107.16</v>
      </c>
      <c r="BO440" s="64">
        <f t="shared" ref="BO440:BO454" si="73">IFERROR(1/J440*(X440/H440),"0")</f>
        <v>0.18210955710955709</v>
      </c>
      <c r="BP440" s="64">
        <f t="shared" ref="BP440:BP454" si="74">IFERROR(1/J440*(Y440/H440),"0")</f>
        <v>0.18269230769230771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160</v>
      </c>
      <c r="Y445" s="584">
        <f t="shared" si="69"/>
        <v>163.68</v>
      </c>
      <c r="Z445" s="36">
        <f t="shared" si="70"/>
        <v>0.37075999999999998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170.90909090909091</v>
      </c>
      <c r="BN445" s="64">
        <f t="shared" si="72"/>
        <v>174.84</v>
      </c>
      <c r="BO445" s="64">
        <f t="shared" si="73"/>
        <v>0.29137529137529139</v>
      </c>
      <c r="BP445" s="64">
        <f t="shared" si="74"/>
        <v>0.29807692307692307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48</v>
      </c>
      <c r="Y453" s="584">
        <f t="shared" si="69"/>
        <v>50.4</v>
      </c>
      <c r="Z453" s="36">
        <f>IFERROR(IF(Y453=0,"",ROUNDUP(Y453/H453,0)*0.00902),"")</f>
        <v>0.12628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50.8</v>
      </c>
      <c r="BN453" s="64">
        <f t="shared" si="72"/>
        <v>53.339999999999996</v>
      </c>
      <c r="BO453" s="64">
        <f t="shared" si="73"/>
        <v>0.10101010101010101</v>
      </c>
      <c r="BP453" s="64">
        <f t="shared" si="74"/>
        <v>0.10606060606060606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62.575757575757564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64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0.72428000000000003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308</v>
      </c>
      <c r="Y456" s="585">
        <f>IFERROR(SUM(Y440:Y454),"0")</f>
        <v>314.39999999999998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30</v>
      </c>
      <c r="Y469" s="584">
        <f t="shared" si="75"/>
        <v>33.6</v>
      </c>
      <c r="Z469" s="36">
        <f>IFERROR(IF(Y469=0,"",ROUNDUP(Y469/H469,0)*0.00902),"")</f>
        <v>6.3140000000000002E-2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41.812500000000007</v>
      </c>
      <c r="BN469" s="64">
        <f t="shared" si="77"/>
        <v>46.830000000000005</v>
      </c>
      <c r="BO469" s="64">
        <f t="shared" si="78"/>
        <v>4.7348484848484848E-2</v>
      </c>
      <c r="BP469" s="64">
        <f t="shared" si="79"/>
        <v>5.3030303030303039E-2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30</v>
      </c>
      <c r="Y470" s="584">
        <f t="shared" si="75"/>
        <v>33.6</v>
      </c>
      <c r="Z470" s="36">
        <f>IFERROR(IF(Y470=0,"",ROUNDUP(Y470/H470,0)*0.00902),"")</f>
        <v>6.3140000000000002E-2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41.812500000000007</v>
      </c>
      <c r="BN470" s="64">
        <f t="shared" si="77"/>
        <v>46.830000000000005</v>
      </c>
      <c r="BO470" s="64">
        <f t="shared" si="78"/>
        <v>4.7348484848484848E-2</v>
      </c>
      <c r="BP470" s="64">
        <f t="shared" si="79"/>
        <v>5.3030303030303039E-2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12.5</v>
      </c>
      <c r="Y471" s="585">
        <f>IFERROR(Y464/H464,"0")+IFERROR(Y465/H465,"0")+IFERROR(Y466/H466,"0")+IFERROR(Y467/H467,"0")+IFERROR(Y468/H468,"0")+IFERROR(Y469/H469,"0")+IFERROR(Y470/H470,"0")</f>
        <v>14.000000000000002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0.12628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60</v>
      </c>
      <c r="Y472" s="585">
        <f>IFERROR(SUM(Y464:Y470),"0")</f>
        <v>67.2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7022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7113.78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7568.062975153839</v>
      </c>
      <c r="Y519" s="585">
        <f>IFERROR(SUM(BN22:BN515),"0")</f>
        <v>7668.4259999999986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14</v>
      </c>
      <c r="Y520" s="38">
        <f>ROUNDUP(SUM(BP22:BP515),0)</f>
        <v>15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7918.062975153839</v>
      </c>
      <c r="Y521" s="585">
        <f>GrossWeightTotalR+PalletQtyTotalR*25</f>
        <v>8043.4259999999986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2125.6306137455558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2148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16.531330000000001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320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828</v>
      </c>
      <c r="E528" s="46">
        <f>IFERROR(Y89*1,"0")+IFERROR(Y90*1,"0")+IFERROR(Y91*1,"0")+IFERROR(Y95*1,"0")+IFERROR(Y96*1,"0")+IFERROR(Y97*1,"0")+IFERROR(Y98*1,"0")+IFERROR(Y99*1,"0")+IFERROR(Y100*1,"0")</f>
        <v>676.8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467.1</v>
      </c>
      <c r="G528" s="46">
        <f>IFERROR(Y132*1,"0")+IFERROR(Y133*1,"0")+IFERROR(Y137*1,"0")+IFERROR(Y138*1,"0")+IFERROR(Y142*1,"0")+IFERROR(Y143*1,"0")</f>
        <v>144.32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456.12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1213.8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365.43999999999994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81.599999999999994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108.2</v>
      </c>
      <c r="S528" s="46">
        <f>IFERROR(Y342*1,"0")+IFERROR(Y343*1,"0")+IFERROR(Y344*1,"0")</f>
        <v>1085.7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812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123.9</v>
      </c>
      <c r="W528" s="46">
        <f>IFERROR(Y416*1,"0")+IFERROR(Y417*1,"0")+IFERROR(Y421*1,"0")+IFERROR(Y422*1,"0")+IFERROR(Y423*1,"0")+IFERROR(Y424*1,"0")</f>
        <v>8.4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381.6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