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DC8DE7-2D13-4B9E-8B3E-8E84DE0FB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26" i="1"/>
  <c r="BN126" i="1"/>
  <c r="Z154" i="1"/>
  <c r="BN154" i="1"/>
  <c r="Z168" i="1"/>
  <c r="BN168" i="1"/>
  <c r="Z178" i="1"/>
  <c r="BN178" i="1"/>
  <c r="Z201" i="1"/>
  <c r="BN201" i="1"/>
  <c r="Z213" i="1"/>
  <c r="BN213" i="1"/>
  <c r="Z230" i="1"/>
  <c r="BN230" i="1"/>
  <c r="Z250" i="1"/>
  <c r="BN250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BP121" i="1"/>
  <c r="BN121" i="1"/>
  <c r="Z121" i="1"/>
  <c r="BP138" i="1"/>
  <c r="BN138" i="1"/>
  <c r="Z138" i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9" i="1"/>
  <c r="J9" i="1"/>
  <c r="B528" i="1"/>
  <c r="X519" i="1"/>
  <c r="X521" i="1" s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W528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32" i="1"/>
  <c r="Z310" i="1"/>
  <c r="Z324" i="1"/>
  <c r="Z134" i="1"/>
  <c r="Z123" i="1"/>
  <c r="Z139" i="1"/>
  <c r="Z115" i="1"/>
  <c r="Z261" i="1"/>
  <c r="Z318" i="1"/>
  <c r="Z101" i="1"/>
  <c r="Y519" i="1"/>
  <c r="Z511" i="1"/>
  <c r="Z498" i="1"/>
  <c r="Z65" i="1"/>
  <c r="Y522" i="1"/>
  <c r="Y520" i="1"/>
  <c r="Z32" i="1"/>
  <c r="Z379" i="1"/>
  <c r="Z233" i="1"/>
  <c r="Z205" i="1"/>
  <c r="Z173" i="1"/>
  <c r="Z477" i="1"/>
  <c r="Z461" i="1"/>
  <c r="Z357" i="1"/>
  <c r="Z338" i="1"/>
  <c r="Z109" i="1"/>
  <c r="Z407" i="1"/>
  <c r="Z504" i="1"/>
  <c r="Z455" i="1"/>
  <c r="Z345" i="1"/>
  <c r="Z276" i="1"/>
  <c r="Z269" i="1"/>
  <c r="Z217" i="1"/>
  <c r="Z80" i="1"/>
  <c r="Z44" i="1"/>
  <c r="Y518" i="1"/>
  <c r="Z300" i="1"/>
  <c r="Z252" i="1"/>
  <c r="Z523" i="1" l="1"/>
  <c r="Y521" i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<sst xmlns="http://schemas.openxmlformats.org/spreadsheetml/2006/main" count="2341" uniqueCount="831">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</sst>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topLeftCell="A400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830</v>
      </c>
      <c r="I5" s="699"/>
      <c r="J5" s="699"/>
      <c r="K5" s="699"/>
      <c r="L5" s="699"/>
      <c r="M5" s="700"/>
      <c r="N5" s="58"/>
      <c r="P5" s="24" t="s">
        <v>10</v>
      </c>
      <c r="Q5" s="639">
        <v>45842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Пятница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1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776">
        <v>0.375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21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81"/>
      <c r="R10" s="782"/>
      <c r="U10" s="24" t="s">
        <v>23</v>
      </c>
      <c r="V10" s="899" t="s">
        <v>24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0"/>
      <c r="R11" s="640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29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30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31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33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35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11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3"/>
      <c r="R17" s="843"/>
      <c r="S17" s="843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4" t="s">
        <v>55</v>
      </c>
      <c r="AA17" s="654" t="s">
        <v>56</v>
      </c>
      <c r="AB17" s="654" t="s">
        <v>57</v>
      </c>
      <c r="AC17" s="654" t="s">
        <v>58</v>
      </c>
      <c r="AD17" s="654" t="s">
        <v>59</v>
      </c>
      <c r="AE17" s="655"/>
      <c r="AF17" s="656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61</v>
      </c>
      <c r="V18" s="67" t="s">
        <v>62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1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72</v>
      </c>
      <c r="Q23" s="615"/>
      <c r="R23" s="615"/>
      <c r="S23" s="615"/>
      <c r="T23" s="615"/>
      <c r="U23" s="615"/>
      <c r="V23" s="616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72</v>
      </c>
      <c r="Q24" s="615"/>
      <c r="R24" s="615"/>
      <c r="S24" s="615"/>
      <c r="T24" s="615"/>
      <c r="U24" s="615"/>
      <c r="V24" s="616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72</v>
      </c>
      <c r="Q32" s="615"/>
      <c r="R32" s="615"/>
      <c r="S32" s="615"/>
      <c r="T32" s="615"/>
      <c r="U32" s="615"/>
      <c r="V32" s="616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72</v>
      </c>
      <c r="Q33" s="615"/>
      <c r="R33" s="615"/>
      <c r="S33" s="615"/>
      <c r="T33" s="615"/>
      <c r="U33" s="615"/>
      <c r="V33" s="616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72</v>
      </c>
      <c r="Q36" s="615"/>
      <c r="R36" s="615"/>
      <c r="S36" s="615"/>
      <c r="T36" s="615"/>
      <c r="U36" s="615"/>
      <c r="V36" s="616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72</v>
      </c>
      <c r="Q37" s="615"/>
      <c r="R37" s="615"/>
      <c r="S37" s="615"/>
      <c r="T37" s="615"/>
      <c r="U37" s="615"/>
      <c r="V37" s="616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20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9"/>
      <c r="R42" s="599"/>
      <c r="S42" s="599"/>
      <c r="T42" s="600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9"/>
      <c r="R43" s="599"/>
      <c r="S43" s="599"/>
      <c r="T43" s="600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72</v>
      </c>
      <c r="Q44" s="615"/>
      <c r="R44" s="615"/>
      <c r="S44" s="615"/>
      <c r="T44" s="615"/>
      <c r="U44" s="615"/>
      <c r="V44" s="616"/>
      <c r="W44" s="37" t="s">
        <v>73</v>
      </c>
      <c r="X44" s="585">
        <f>IFERROR(X41/H41,"0")+IFERROR(X42/H42,"0")+IFERROR(X43/H43,"0")</f>
        <v>1.8518518518518516</v>
      </c>
      <c r="Y44" s="585">
        <f>IFERROR(Y41/H41,"0")+IFERROR(Y42/H42,"0")+IFERROR(Y43/H43,"0")</f>
        <v>2</v>
      </c>
      <c r="Z44" s="585">
        <f>IFERROR(IF(Z41="",0,Z41),"0")+IFERROR(IF(Z42="",0,Z42),"0")+IFERROR(IF(Z43="",0,Z43),"0")</f>
        <v>3.7960000000000001E-2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72</v>
      </c>
      <c r="Q45" s="615"/>
      <c r="R45" s="615"/>
      <c r="S45" s="615"/>
      <c r="T45" s="615"/>
      <c r="U45" s="615"/>
      <c r="V45" s="616"/>
      <c r="W45" s="37" t="s">
        <v>70</v>
      </c>
      <c r="X45" s="585">
        <f>IFERROR(SUM(X41:X43),"0")</f>
        <v>20</v>
      </c>
      <c r="Y45" s="585">
        <f>IFERROR(SUM(Y41:Y43),"0")</f>
        <v>21.6</v>
      </c>
      <c r="Z45" s="37"/>
      <c r="AA45" s="586"/>
      <c r="AB45" s="586"/>
      <c r="AC45" s="586"/>
    </row>
    <row r="46" spans="1:68" ht="14.25" hidden="1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72</v>
      </c>
      <c r="Q48" s="615"/>
      <c r="R48" s="615"/>
      <c r="S48" s="615"/>
      <c r="T48" s="615"/>
      <c r="U48" s="615"/>
      <c r="V48" s="616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72</v>
      </c>
      <c r="Q49" s="615"/>
      <c r="R49" s="615"/>
      <c r="S49" s="615"/>
      <c r="T49" s="615"/>
      <c r="U49" s="615"/>
      <c r="V49" s="616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72</v>
      </c>
      <c r="Q58" s="615"/>
      <c r="R58" s="615"/>
      <c r="S58" s="615"/>
      <c r="T58" s="615"/>
      <c r="U58" s="615"/>
      <c r="V58" s="616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72</v>
      </c>
      <c r="Q59" s="615"/>
      <c r="R59" s="615"/>
      <c r="S59" s="615"/>
      <c r="T59" s="615"/>
      <c r="U59" s="615"/>
      <c r="V59" s="616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30</v>
      </c>
      <c r="Y61" s="58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72</v>
      </c>
      <c r="Q65" s="615"/>
      <c r="R65" s="615"/>
      <c r="S65" s="615"/>
      <c r="T65" s="615"/>
      <c r="U65" s="615"/>
      <c r="V65" s="616"/>
      <c r="W65" s="37" t="s">
        <v>73</v>
      </c>
      <c r="X65" s="585">
        <f>IFERROR(X61/H61,"0")+IFERROR(X62/H62,"0")+IFERROR(X63/H63,"0")+IFERROR(X64/H64,"0")</f>
        <v>2.7777777777777777</v>
      </c>
      <c r="Y65" s="585">
        <f>IFERROR(Y61/H61,"0")+IFERROR(Y62/H62,"0")+IFERROR(Y63/H63,"0")+IFERROR(Y64/H64,"0")</f>
        <v>3.0000000000000004</v>
      </c>
      <c r="Z65" s="585">
        <f>IFERROR(IF(Z61="",0,Z61),"0")+IFERROR(IF(Z62="",0,Z62),"0")+IFERROR(IF(Z63="",0,Z63),"0")+IFERROR(IF(Z64="",0,Z64),"0")</f>
        <v>5.6940000000000004E-2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72</v>
      </c>
      <c r="Q66" s="615"/>
      <c r="R66" s="615"/>
      <c r="S66" s="615"/>
      <c r="T66" s="615"/>
      <c r="U66" s="615"/>
      <c r="V66" s="616"/>
      <c r="W66" s="37" t="s">
        <v>70</v>
      </c>
      <c r="X66" s="585">
        <f>IFERROR(SUM(X61:X64),"0")</f>
        <v>30</v>
      </c>
      <c r="Y66" s="585">
        <f>IFERROR(SUM(Y61:Y64),"0")</f>
        <v>32.400000000000006</v>
      </c>
      <c r="Z66" s="37"/>
      <c r="AA66" s="586"/>
      <c r="AB66" s="586"/>
      <c r="AC66" s="586"/>
    </row>
    <row r="67" spans="1:68" ht="14.25" hidden="1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72</v>
      </c>
      <c r="Q71" s="615"/>
      <c r="R71" s="615"/>
      <c r="S71" s="615"/>
      <c r="T71" s="615"/>
      <c r="U71" s="615"/>
      <c r="V71" s="616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72</v>
      </c>
      <c r="Q72" s="615"/>
      <c r="R72" s="615"/>
      <c r="S72" s="615"/>
      <c r="T72" s="615"/>
      <c r="U72" s="615"/>
      <c r="V72" s="616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72</v>
      </c>
      <c r="Q80" s="615"/>
      <c r="R80" s="615"/>
      <c r="S80" s="615"/>
      <c r="T80" s="615"/>
      <c r="U80" s="615"/>
      <c r="V80" s="616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72</v>
      </c>
      <c r="Q81" s="615"/>
      <c r="R81" s="615"/>
      <c r="S81" s="615"/>
      <c r="T81" s="615"/>
      <c r="U81" s="615"/>
      <c r="V81" s="616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72</v>
      </c>
      <c r="Q85" s="615"/>
      <c r="R85" s="615"/>
      <c r="S85" s="615"/>
      <c r="T85" s="615"/>
      <c r="U85" s="615"/>
      <c r="V85" s="616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72</v>
      </c>
      <c r="Q86" s="615"/>
      <c r="R86" s="615"/>
      <c r="S86" s="615"/>
      <c r="T86" s="615"/>
      <c r="U86" s="615"/>
      <c r="V86" s="616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30</v>
      </c>
      <c r="Y89" s="58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185</v>
      </c>
      <c r="B91" s="54" t="s">
        <v>186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72</v>
      </c>
      <c r="Q92" s="615"/>
      <c r="R92" s="615"/>
      <c r="S92" s="615"/>
      <c r="T92" s="615"/>
      <c r="U92" s="615"/>
      <c r="V92" s="616"/>
      <c r="W92" s="37" t="s">
        <v>73</v>
      </c>
      <c r="X92" s="585">
        <f>IFERROR(X89/H89,"0")+IFERROR(X90/H90,"0")+IFERROR(X91/H91,"0")</f>
        <v>2.7777777777777777</v>
      </c>
      <c r="Y92" s="585">
        <f>IFERROR(Y89/H89,"0")+IFERROR(Y90/H90,"0")+IFERROR(Y91/H91,"0")</f>
        <v>3.0000000000000004</v>
      </c>
      <c r="Z92" s="585">
        <f>IFERROR(IF(Z89="",0,Z89),"0")+IFERROR(IF(Z90="",0,Z90),"0")+IFERROR(IF(Z91="",0,Z91),"0")</f>
        <v>5.6940000000000004E-2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72</v>
      </c>
      <c r="Q93" s="615"/>
      <c r="R93" s="615"/>
      <c r="S93" s="615"/>
      <c r="T93" s="615"/>
      <c r="U93" s="615"/>
      <c r="V93" s="616"/>
      <c r="W93" s="37" t="s">
        <v>70</v>
      </c>
      <c r="X93" s="585">
        <f>IFERROR(SUM(X89:X91),"0")</f>
        <v>30</v>
      </c>
      <c r="Y93" s="585">
        <f>IFERROR(SUM(Y89:Y91),"0")</f>
        <v>32.400000000000006</v>
      </c>
      <c r="Z93" s="37"/>
      <c r="AA93" s="586"/>
      <c r="AB93" s="586"/>
      <c r="AC93" s="586"/>
    </row>
    <row r="94" spans="1:68" ht="14.25" hidden="1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7" t="s">
        <v>189</v>
      </c>
      <c r="Q95" s="599"/>
      <c r="R95" s="599"/>
      <c r="S95" s="599"/>
      <c r="T95" s="600"/>
      <c r="U95" s="34"/>
      <c r="V95" s="34"/>
      <c r="W95" s="35" t="s">
        <v>70</v>
      </c>
      <c r="X95" s="583">
        <v>40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42.562962962962963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7.7160493827160503E-2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197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72</v>
      </c>
      <c r="Q101" s="615"/>
      <c r="R101" s="615"/>
      <c r="S101" s="615"/>
      <c r="T101" s="615"/>
      <c r="U101" s="615"/>
      <c r="V101" s="616"/>
      <c r="W101" s="37" t="s">
        <v>73</v>
      </c>
      <c r="X101" s="585">
        <f>IFERROR(X95/H95,"0")+IFERROR(X96/H96,"0")+IFERROR(X97/H97,"0")+IFERROR(X98/H98,"0")+IFERROR(X99/H99,"0")+IFERROR(X100/H100,"0")</f>
        <v>4.9382716049382722</v>
      </c>
      <c r="Y101" s="585">
        <f>IFERROR(Y95/H95,"0")+IFERROR(Y96/H96,"0")+IFERROR(Y97/H97,"0")+IFERROR(Y98/H98,"0")+IFERROR(Y99/H99,"0")+IFERROR(Y100/H100,"0")</f>
        <v>5</v>
      </c>
      <c r="Z101" s="585">
        <f>IFERROR(IF(Z95="",0,Z95),"0")+IFERROR(IF(Z96="",0,Z96),"0")+IFERROR(IF(Z97="",0,Z97),"0")+IFERROR(IF(Z98="",0,Z98),"0")+IFERROR(IF(Z99="",0,Z99),"0")+IFERROR(IF(Z100="",0,Z100),"0")</f>
        <v>9.4899999999999998E-2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72</v>
      </c>
      <c r="Q102" s="615"/>
      <c r="R102" s="615"/>
      <c r="S102" s="615"/>
      <c r="T102" s="615"/>
      <c r="U102" s="615"/>
      <c r="V102" s="616"/>
      <c r="W102" s="37" t="s">
        <v>70</v>
      </c>
      <c r="X102" s="585">
        <f>IFERROR(SUM(X95:X100),"0")</f>
        <v>40</v>
      </c>
      <c r="Y102" s="585">
        <f>IFERROR(SUM(Y95:Y100),"0")</f>
        <v>40.5</v>
      </c>
      <c r="Z102" s="37"/>
      <c r="AA102" s="586"/>
      <c r="AB102" s="586"/>
      <c r="AC102" s="586"/>
    </row>
    <row r="103" spans="1:68" ht="16.5" hidden="1" customHeight="1" x14ac:dyDescent="0.25">
      <c r="A103" s="624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203</v>
      </c>
      <c r="B105" s="54" t="s">
        <v>204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72</v>
      </c>
      <c r="Q109" s="615"/>
      <c r="R109" s="615"/>
      <c r="S109" s="615"/>
      <c r="T109" s="615"/>
      <c r="U109" s="615"/>
      <c r="V109" s="616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72</v>
      </c>
      <c r="Q110" s="615"/>
      <c r="R110" s="615"/>
      <c r="S110" s="615"/>
      <c r="T110" s="615"/>
      <c r="U110" s="615"/>
      <c r="V110" s="616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72</v>
      </c>
      <c r="Q115" s="615"/>
      <c r="R115" s="615"/>
      <c r="S115" s="615"/>
      <c r="T115" s="615"/>
      <c r="U115" s="615"/>
      <c r="V115" s="616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72</v>
      </c>
      <c r="Q116" s="615"/>
      <c r="R116" s="615"/>
      <c r="S116" s="615"/>
      <c r="T116" s="615"/>
      <c r="U116" s="615"/>
      <c r="V116" s="616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8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75</v>
      </c>
      <c r="Y119" s="584">
        <f>IFERROR(IF(X119="",0,CEILING((X119/$H119),1)*$H119),"")</f>
        <v>81</v>
      </c>
      <c r="Z119" s="36">
        <f>IFERROR(IF(Y119=0,"",ROUNDUP(Y119/H119,0)*0.01898),"")</f>
        <v>0.1898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79.749999999999986</v>
      </c>
      <c r="BN119" s="64">
        <f>IFERROR(Y119*I119/H119,"0")</f>
        <v>86.13000000000001</v>
      </c>
      <c r="BO119" s="64">
        <f>IFERROR(1/J119*(X119/H119),"0")</f>
        <v>0.14467592592592593</v>
      </c>
      <c r="BP119" s="64">
        <f>IFERROR(1/J119*(Y119/H119),"0")</f>
        <v>0.15625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228</v>
      </c>
      <c r="B122" s="54" t="s">
        <v>229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72</v>
      </c>
      <c r="Q123" s="615"/>
      <c r="R123" s="615"/>
      <c r="S123" s="615"/>
      <c r="T123" s="615"/>
      <c r="U123" s="615"/>
      <c r="V123" s="616"/>
      <c r="W123" s="37" t="s">
        <v>73</v>
      </c>
      <c r="X123" s="585">
        <f>IFERROR(X118/H118,"0")+IFERROR(X119/H119,"0")+IFERROR(X120/H120,"0")+IFERROR(X121/H121,"0")+IFERROR(X122/H122,"0")</f>
        <v>9.2592592592592595</v>
      </c>
      <c r="Y123" s="585">
        <f>IFERROR(Y118/H118,"0")+IFERROR(Y119/H119,"0")+IFERROR(Y120/H120,"0")+IFERROR(Y121/H121,"0")+IFERROR(Y122/H122,"0")</f>
        <v>10</v>
      </c>
      <c r="Z123" s="585">
        <f>IFERROR(IF(Z118="",0,Z118),"0")+IFERROR(IF(Z119="",0,Z119),"0")+IFERROR(IF(Z120="",0,Z120),"0")+IFERROR(IF(Z121="",0,Z121),"0")+IFERROR(IF(Z122="",0,Z122),"0")</f>
        <v>0.1898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72</v>
      </c>
      <c r="Q124" s="615"/>
      <c r="R124" s="615"/>
      <c r="S124" s="615"/>
      <c r="T124" s="615"/>
      <c r="U124" s="615"/>
      <c r="V124" s="616"/>
      <c r="W124" s="37" t="s">
        <v>70</v>
      </c>
      <c r="X124" s="585">
        <f>IFERROR(SUM(X118:X122),"0")</f>
        <v>75</v>
      </c>
      <c r="Y124" s="585">
        <f>IFERROR(SUM(Y118:Y122),"0")</f>
        <v>81</v>
      </c>
      <c r="Z124" s="37"/>
      <c r="AA124" s="586"/>
      <c r="AB124" s="586"/>
      <c r="AC124" s="586"/>
    </row>
    <row r="125" spans="1:68" ht="14.25" hidden="1" customHeight="1" x14ac:dyDescent="0.25">
      <c r="A125" s="597" t="s">
        <v>172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234</v>
      </c>
      <c r="B127" s="54" t="s">
        <v>235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72</v>
      </c>
      <c r="Q128" s="615"/>
      <c r="R128" s="615"/>
      <c r="S128" s="615"/>
      <c r="T128" s="615"/>
      <c r="U128" s="615"/>
      <c r="V128" s="616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72</v>
      </c>
      <c r="Q129" s="615"/>
      <c r="R129" s="615"/>
      <c r="S129" s="615"/>
      <c r="T129" s="615"/>
      <c r="U129" s="615"/>
      <c r="V129" s="616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237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238</v>
      </c>
      <c r="B133" s="54" t="s">
        <v>241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72</v>
      </c>
      <c r="Q134" s="615"/>
      <c r="R134" s="615"/>
      <c r="S134" s="615"/>
      <c r="T134" s="615"/>
      <c r="U134" s="615"/>
      <c r="V134" s="616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72</v>
      </c>
      <c r="Q135" s="615"/>
      <c r="R135" s="615"/>
      <c r="S135" s="615"/>
      <c r="T135" s="615"/>
      <c r="U135" s="615"/>
      <c r="V135" s="616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72</v>
      </c>
      <c r="Q139" s="615"/>
      <c r="R139" s="615"/>
      <c r="S139" s="615"/>
      <c r="T139" s="615"/>
      <c r="U139" s="615"/>
      <c r="V139" s="616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72</v>
      </c>
      <c r="Q140" s="615"/>
      <c r="R140" s="615"/>
      <c r="S140" s="615"/>
      <c r="T140" s="615"/>
      <c r="U140" s="615"/>
      <c r="V140" s="616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246</v>
      </c>
      <c r="B143" s="54" t="s">
        <v>248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72</v>
      </c>
      <c r="Q144" s="615"/>
      <c r="R144" s="615"/>
      <c r="S144" s="615"/>
      <c r="T144" s="615"/>
      <c r="U144" s="615"/>
      <c r="V144" s="616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72</v>
      </c>
      <c r="Q145" s="615"/>
      <c r="R145" s="615"/>
      <c r="S145" s="615"/>
      <c r="T145" s="615"/>
      <c r="U145" s="615"/>
      <c r="V145" s="616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72</v>
      </c>
      <c r="Q149" s="615"/>
      <c r="R149" s="615"/>
      <c r="S149" s="615"/>
      <c r="T149" s="615"/>
      <c r="U149" s="615"/>
      <c r="V149" s="616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72</v>
      </c>
      <c r="Q150" s="615"/>
      <c r="R150" s="615"/>
      <c r="S150" s="615"/>
      <c r="T150" s="615"/>
      <c r="U150" s="615"/>
      <c r="V150" s="616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72</v>
      </c>
      <c r="Q155" s="615"/>
      <c r="R155" s="615"/>
      <c r="S155" s="615"/>
      <c r="T155" s="615"/>
      <c r="U155" s="615"/>
      <c r="V155" s="616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72</v>
      </c>
      <c r="Q156" s="615"/>
      <c r="R156" s="615"/>
      <c r="S156" s="615"/>
      <c r="T156" s="615"/>
      <c r="U156" s="615"/>
      <c r="V156" s="616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261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262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137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72</v>
      </c>
      <c r="Q161" s="615"/>
      <c r="R161" s="615"/>
      <c r="S161" s="615"/>
      <c r="T161" s="615"/>
      <c r="U161" s="615"/>
      <c r="V161" s="616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72</v>
      </c>
      <c r="Q162" s="615"/>
      <c r="R162" s="615"/>
      <c r="S162" s="615"/>
      <c r="T162" s="615"/>
      <c r="U162" s="615"/>
      <c r="V162" s="616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266</v>
      </c>
      <c r="B164" s="54" t="s">
        <v>267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20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</v>
      </c>
      <c r="BN166" s="64">
        <f t="shared" si="23"/>
        <v>22.049999999999997</v>
      </c>
      <c r="BO166" s="64">
        <f t="shared" si="24"/>
        <v>3.6075036075036072E-2</v>
      </c>
      <c r="BP166" s="64">
        <f t="shared" si="25"/>
        <v>3.787878787878788E-2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282</v>
      </c>
      <c r="B170" s="54" t="s">
        <v>283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72</v>
      </c>
      <c r="Q173" s="615"/>
      <c r="R173" s="615"/>
      <c r="S173" s="615"/>
      <c r="T173" s="615"/>
      <c r="U173" s="615"/>
      <c r="V173" s="616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9.5238095238095237</v>
      </c>
      <c r="Y173" s="585">
        <f>IFERROR(Y164/H164,"0")+IFERROR(Y165/H165,"0")+IFERROR(Y166/H166,"0")+IFERROR(Y167/H167,"0")+IFERROR(Y168/H168,"0")+IFERROR(Y169/H169,"0")+IFERROR(Y170/H170,"0")+IFERROR(Y171/H171,"0")+IFERROR(Y172/H172,"0")</f>
        <v>10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9.0200000000000002E-2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72</v>
      </c>
      <c r="Q174" s="615"/>
      <c r="R174" s="615"/>
      <c r="S174" s="615"/>
      <c r="T174" s="615"/>
      <c r="U174" s="615"/>
      <c r="V174" s="616"/>
      <c r="W174" s="37" t="s">
        <v>70</v>
      </c>
      <c r="X174" s="585">
        <f>IFERROR(SUM(X164:X172),"0")</f>
        <v>40</v>
      </c>
      <c r="Y174" s="585">
        <f>IFERROR(SUM(Y164:Y172),"0")</f>
        <v>42</v>
      </c>
      <c r="Z174" s="37"/>
      <c r="AA174" s="586"/>
      <c r="AB174" s="586"/>
      <c r="AC174" s="586"/>
    </row>
    <row r="175" spans="1:68" ht="14.25" hidden="1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72</v>
      </c>
      <c r="Q179" s="615"/>
      <c r="R179" s="615"/>
      <c r="S179" s="615"/>
      <c r="T179" s="615"/>
      <c r="U179" s="615"/>
      <c r="V179" s="616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72</v>
      </c>
      <c r="Q180" s="615"/>
      <c r="R180" s="615"/>
      <c r="S180" s="615"/>
      <c r="T180" s="615"/>
      <c r="U180" s="615"/>
      <c r="V180" s="616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299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72</v>
      </c>
      <c r="Q183" s="615"/>
      <c r="R183" s="615"/>
      <c r="S183" s="615"/>
      <c r="T183" s="615"/>
      <c r="U183" s="615"/>
      <c r="V183" s="616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72</v>
      </c>
      <c r="Q184" s="615"/>
      <c r="R184" s="615"/>
      <c r="S184" s="615"/>
      <c r="T184" s="615"/>
      <c r="U184" s="615"/>
      <c r="V184" s="616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302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72</v>
      </c>
      <c r="Q189" s="615"/>
      <c r="R189" s="615"/>
      <c r="S189" s="615"/>
      <c r="T189" s="615"/>
      <c r="U189" s="615"/>
      <c r="V189" s="616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72</v>
      </c>
      <c r="Q190" s="615"/>
      <c r="R190" s="615"/>
      <c r="S190" s="615"/>
      <c r="T190" s="615"/>
      <c r="U190" s="615"/>
      <c r="V190" s="616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137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72</v>
      </c>
      <c r="Q194" s="615"/>
      <c r="R194" s="615"/>
      <c r="S194" s="615"/>
      <c r="T194" s="615"/>
      <c r="U194" s="615"/>
      <c r="V194" s="616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72</v>
      </c>
      <c r="Q195" s="615"/>
      <c r="R195" s="615"/>
      <c r="S195" s="615"/>
      <c r="T195" s="615"/>
      <c r="U195" s="615"/>
      <c r="V195" s="616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30</v>
      </c>
      <c r="Y197" s="584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30</v>
      </c>
      <c r="Y199" s="58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hidden="1" customHeight="1" x14ac:dyDescent="0.25">
      <c r="A201" s="54" t="s">
        <v>325</v>
      </c>
      <c r="B201" s="54" t="s">
        <v>326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327</v>
      </c>
      <c r="B202" s="54" t="s">
        <v>328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72</v>
      </c>
      <c r="Q205" s="615"/>
      <c r="R205" s="615"/>
      <c r="S205" s="615"/>
      <c r="T205" s="615"/>
      <c r="U205" s="615"/>
      <c r="V205" s="616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16.666666666666664</v>
      </c>
      <c r="Y205" s="585">
        <f>IFERROR(Y197/H197,"0")+IFERROR(Y198/H198,"0")+IFERROR(Y199/H199,"0")+IFERROR(Y200/H200,"0")+IFERROR(Y201/H201,"0")+IFERROR(Y202/H202,"0")+IFERROR(Y203/H203,"0")+IFERROR(Y204/H204,"0")</f>
        <v>18.000000000000004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0.16236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72</v>
      </c>
      <c r="Q206" s="615"/>
      <c r="R206" s="615"/>
      <c r="S206" s="615"/>
      <c r="T206" s="615"/>
      <c r="U206" s="615"/>
      <c r="V206" s="616"/>
      <c r="W206" s="37" t="s">
        <v>70</v>
      </c>
      <c r="X206" s="585">
        <f>IFERROR(SUM(X197:X204),"0")</f>
        <v>90</v>
      </c>
      <c r="Y206" s="585">
        <f>IFERROR(SUM(Y197:Y204),"0")</f>
        <v>97.200000000000017</v>
      </c>
      <c r="Z206" s="37"/>
      <c r="AA206" s="586"/>
      <c r="AB206" s="586"/>
      <c r="AC206" s="586"/>
    </row>
    <row r="207" spans="1:68" ht="14.25" hidden="1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339</v>
      </c>
      <c r="B210" s="54" t="s">
        <v>340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72</v>
      </c>
      <c r="Q217" s="615"/>
      <c r="R217" s="615"/>
      <c r="S217" s="615"/>
      <c r="T217" s="615"/>
      <c r="U217" s="615"/>
      <c r="V217" s="616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72</v>
      </c>
      <c r="Q218" s="615"/>
      <c r="R218" s="615"/>
      <c r="S218" s="615"/>
      <c r="T218" s="615"/>
      <c r="U218" s="615"/>
      <c r="V218" s="616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7" t="s">
        <v>172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357</v>
      </c>
      <c r="B220" s="54" t="s">
        <v>358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360</v>
      </c>
      <c r="B221" s="54" t="s">
        <v>361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72</v>
      </c>
      <c r="Q222" s="615"/>
      <c r="R222" s="615"/>
      <c r="S222" s="615"/>
      <c r="T222" s="615"/>
      <c r="U222" s="615"/>
      <c r="V222" s="616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72</v>
      </c>
      <c r="Q223" s="615"/>
      <c r="R223" s="615"/>
      <c r="S223" s="615"/>
      <c r="T223" s="615"/>
      <c r="U223" s="615"/>
      <c r="V223" s="616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380</v>
      </c>
      <c r="B232" s="54" t="s">
        <v>381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72</v>
      </c>
      <c r="Q233" s="615"/>
      <c r="R233" s="615"/>
      <c r="S233" s="615"/>
      <c r="T233" s="615"/>
      <c r="U233" s="615"/>
      <c r="V233" s="616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72</v>
      </c>
      <c r="Q234" s="615"/>
      <c r="R234" s="615"/>
      <c r="S234" s="615"/>
      <c r="T234" s="615"/>
      <c r="U234" s="615"/>
      <c r="V234" s="616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137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72</v>
      </c>
      <c r="Q238" s="615"/>
      <c r="R238" s="615"/>
      <c r="S238" s="615"/>
      <c r="T238" s="615"/>
      <c r="U238" s="615"/>
      <c r="V238" s="616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72</v>
      </c>
      <c r="Q239" s="615"/>
      <c r="R239" s="615"/>
      <c r="S239" s="615"/>
      <c r="T239" s="615"/>
      <c r="U239" s="615"/>
      <c r="V239" s="616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386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7">
        <v>4680115886803</v>
      </c>
      <c r="E241" s="588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69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7">
        <v>4680115886803</v>
      </c>
      <c r="E242" s="588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79" t="s">
        <v>391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72</v>
      </c>
      <c r="Q243" s="615"/>
      <c r="R243" s="615"/>
      <c r="S243" s="615"/>
      <c r="T243" s="615"/>
      <c r="U243" s="615"/>
      <c r="V243" s="616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72</v>
      </c>
      <c r="Q244" s="615"/>
      <c r="R244" s="615"/>
      <c r="S244" s="615"/>
      <c r="T244" s="615"/>
      <c r="U244" s="615"/>
      <c r="V244" s="616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392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90" t="s">
        <v>398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72</v>
      </c>
      <c r="Q252" s="615"/>
      <c r="R252" s="615"/>
      <c r="S252" s="615"/>
      <c r="T252" s="615"/>
      <c r="U252" s="615"/>
      <c r="V252" s="616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72</v>
      </c>
      <c r="Q253" s="615"/>
      <c r="R253" s="615"/>
      <c r="S253" s="615"/>
      <c r="T253" s="615"/>
      <c r="U253" s="615"/>
      <c r="V253" s="616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406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40</v>
      </c>
      <c r="Y257" s="584">
        <f>IFERROR(IF(X257="",0,CEILING((X257/$H257),1)*$H257),"")</f>
        <v>43.2</v>
      </c>
      <c r="Z257" s="36">
        <f>IFERROR(IF(Y257=0,"",ROUNDUP(Y257/H257,0)*0.01898),"")</f>
        <v>7.5920000000000001E-2</v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41.611111111111107</v>
      </c>
      <c r="BN257" s="64">
        <f>IFERROR(Y257*I257/H257,"0")</f>
        <v>44.94</v>
      </c>
      <c r="BO257" s="64">
        <f>IFERROR(1/J257*(X257/H257),"0")</f>
        <v>5.7870370370370364E-2</v>
      </c>
      <c r="BP257" s="64">
        <f>IFERROR(1/J257*(Y257/H257),"0")</f>
        <v>6.25E-2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72</v>
      </c>
      <c r="Q261" s="615"/>
      <c r="R261" s="615"/>
      <c r="S261" s="615"/>
      <c r="T261" s="615"/>
      <c r="U261" s="615"/>
      <c r="V261" s="616"/>
      <c r="W261" s="37" t="s">
        <v>73</v>
      </c>
      <c r="X261" s="585">
        <f>IFERROR(X256/H256,"0")+IFERROR(X257/H257,"0")+IFERROR(X258/H258,"0")+IFERROR(X259/H259,"0")+IFERROR(X260/H260,"0")</f>
        <v>3.7037037037037033</v>
      </c>
      <c r="Y261" s="585">
        <f>IFERROR(Y256/H256,"0")+IFERROR(Y257/H257,"0")+IFERROR(Y258/H258,"0")+IFERROR(Y259/H259,"0")+IFERROR(Y260/H260,"0")</f>
        <v>4</v>
      </c>
      <c r="Z261" s="585">
        <f>IFERROR(IF(Z256="",0,Z256),"0")+IFERROR(IF(Z257="",0,Z257),"0")+IFERROR(IF(Z258="",0,Z258),"0")+IFERROR(IF(Z259="",0,Z259),"0")+IFERROR(IF(Z260="",0,Z260),"0")</f>
        <v>7.5920000000000001E-2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72</v>
      </c>
      <c r="Q262" s="615"/>
      <c r="R262" s="615"/>
      <c r="S262" s="615"/>
      <c r="T262" s="615"/>
      <c r="U262" s="615"/>
      <c r="V262" s="616"/>
      <c r="W262" s="37" t="s">
        <v>70</v>
      </c>
      <c r="X262" s="585">
        <f>IFERROR(SUM(X256:X260),"0")</f>
        <v>40</v>
      </c>
      <c r="Y262" s="585">
        <f>IFERROR(SUM(Y256:Y260),"0")</f>
        <v>43.2</v>
      </c>
      <c r="Z262" s="37"/>
      <c r="AA262" s="586"/>
      <c r="AB262" s="586"/>
      <c r="AC262" s="586"/>
    </row>
    <row r="263" spans="1:68" ht="16.5" hidden="1" customHeight="1" x14ac:dyDescent="0.25">
      <c r="A263" s="624" t="s">
        <v>422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80" t="s">
        <v>433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72</v>
      </c>
      <c r="Q269" s="615"/>
      <c r="R269" s="615"/>
      <c r="S269" s="615"/>
      <c r="T269" s="615"/>
      <c r="U269" s="615"/>
      <c r="V269" s="616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72</v>
      </c>
      <c r="Q270" s="615"/>
      <c r="R270" s="615"/>
      <c r="S270" s="615"/>
      <c r="T270" s="615"/>
      <c r="U270" s="615"/>
      <c r="V270" s="616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435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439</v>
      </c>
      <c r="B274" s="54" t="s">
        <v>440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442</v>
      </c>
      <c r="B275" s="54" t="s">
        <v>443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72</v>
      </c>
      <c r="Q276" s="615"/>
      <c r="R276" s="615"/>
      <c r="S276" s="615"/>
      <c r="T276" s="615"/>
      <c r="U276" s="615"/>
      <c r="V276" s="616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72</v>
      </c>
      <c r="Q277" s="615"/>
      <c r="R277" s="615"/>
      <c r="S277" s="615"/>
      <c r="T277" s="615"/>
      <c r="U277" s="615"/>
      <c r="V277" s="616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445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72</v>
      </c>
      <c r="Q281" s="615"/>
      <c r="R281" s="615"/>
      <c r="S281" s="615"/>
      <c r="T281" s="615"/>
      <c r="U281" s="615"/>
      <c r="V281" s="616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72</v>
      </c>
      <c r="Q282" s="615"/>
      <c r="R282" s="615"/>
      <c r="S282" s="615"/>
      <c r="T282" s="615"/>
      <c r="U282" s="615"/>
      <c r="V282" s="616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72</v>
      </c>
      <c r="Q285" s="615"/>
      <c r="R285" s="615"/>
      <c r="S285" s="615"/>
      <c r="T285" s="615"/>
      <c r="U285" s="615"/>
      <c r="V285" s="616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72</v>
      </c>
      <c r="Q286" s="615"/>
      <c r="R286" s="615"/>
      <c r="S286" s="615"/>
      <c r="T286" s="615"/>
      <c r="U286" s="615"/>
      <c r="V286" s="616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452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72</v>
      </c>
      <c r="Q290" s="615"/>
      <c r="R290" s="615"/>
      <c r="S290" s="615"/>
      <c r="T290" s="615"/>
      <c r="U290" s="615"/>
      <c r="V290" s="616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72</v>
      </c>
      <c r="Q291" s="615"/>
      <c r="R291" s="615"/>
      <c r="S291" s="615"/>
      <c r="T291" s="615"/>
      <c r="U291" s="615"/>
      <c r="V291" s="616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457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72</v>
      </c>
      <c r="Q300" s="615"/>
      <c r="R300" s="615"/>
      <c r="S300" s="615"/>
      <c r="T300" s="615"/>
      <c r="U300" s="615"/>
      <c r="V300" s="616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72</v>
      </c>
      <c r="Q301" s="615"/>
      <c r="R301" s="615"/>
      <c r="S301" s="615"/>
      <c r="T301" s="615"/>
      <c r="U301" s="615"/>
      <c r="V301" s="616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15</v>
      </c>
      <c r="Y303" s="584">
        <f t="shared" ref="Y303:Y309" si="53">IFERROR(IF(X303="",0,CEILING((X303/$H303),1)*$H303),"")</f>
        <v>16.8</v>
      </c>
      <c r="Z303" s="36">
        <f>IFERROR(IF(Y303=0,"",ROUNDUP(Y303/H303,0)*0.00902),"")</f>
        <v>3.6080000000000001E-2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15.964285714285714</v>
      </c>
      <c r="BN303" s="64">
        <f t="shared" ref="BN303:BN309" si="55">IFERROR(Y303*I303/H303,"0")</f>
        <v>17.88</v>
      </c>
      <c r="BO303" s="64">
        <f t="shared" ref="BO303:BO309" si="56">IFERROR(1/J303*(X303/H303),"0")</f>
        <v>2.7056277056277056E-2</v>
      </c>
      <c r="BP303" s="64">
        <f t="shared" ref="BP303:BP309" si="57">IFERROR(1/J303*(Y303/H303),"0")</f>
        <v>3.0303030303030304E-2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72</v>
      </c>
      <c r="Q310" s="615"/>
      <c r="R310" s="615"/>
      <c r="S310" s="615"/>
      <c r="T310" s="615"/>
      <c r="U310" s="615"/>
      <c r="V310" s="616"/>
      <c r="W310" s="37" t="s">
        <v>73</v>
      </c>
      <c r="X310" s="585">
        <f>IFERROR(X303/H303,"0")+IFERROR(X304/H304,"0")+IFERROR(X305/H305,"0")+IFERROR(X306/H306,"0")+IFERROR(X307/H307,"0")+IFERROR(X308/H308,"0")+IFERROR(X309/H309,"0")</f>
        <v>3.5714285714285712</v>
      </c>
      <c r="Y310" s="585">
        <f>IFERROR(Y303/H303,"0")+IFERROR(Y304/H304,"0")+IFERROR(Y305/H305,"0")+IFERROR(Y306/H306,"0")+IFERROR(Y307/H307,"0")+IFERROR(Y308/H308,"0")+IFERROR(Y309/H309,"0")</f>
        <v>4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3.6080000000000001E-2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72</v>
      </c>
      <c r="Q311" s="615"/>
      <c r="R311" s="615"/>
      <c r="S311" s="615"/>
      <c r="T311" s="615"/>
      <c r="U311" s="615"/>
      <c r="V311" s="616"/>
      <c r="W311" s="37" t="s">
        <v>70</v>
      </c>
      <c r="X311" s="585">
        <f>IFERROR(SUM(X303:X309),"0")</f>
        <v>15</v>
      </c>
      <c r="Y311" s="585">
        <f>IFERROR(SUM(Y303:Y309),"0")</f>
        <v>16.8</v>
      </c>
      <c r="Z311" s="37"/>
      <c r="AA311" s="586"/>
      <c r="AB311" s="586"/>
      <c r="AC311" s="586"/>
    </row>
    <row r="312" spans="1:68" ht="14.25" hidden="1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72</v>
      </c>
      <c r="Q318" s="615"/>
      <c r="R318" s="615"/>
      <c r="S318" s="615"/>
      <c r="T318" s="615"/>
      <c r="U318" s="615"/>
      <c r="V318" s="616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72</v>
      </c>
      <c r="Q319" s="615"/>
      <c r="R319" s="615"/>
      <c r="S319" s="615"/>
      <c r="T319" s="615"/>
      <c r="U319" s="615"/>
      <c r="V319" s="616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172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24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25.59692307692308</v>
      </c>
      <c r="BN322" s="64">
        <f>IFERROR(Y322*I322/H322,"0")</f>
        <v>33.276000000000003</v>
      </c>
      <c r="BO322" s="64">
        <f>IFERROR(1/J322*(X322/H322),"0")</f>
        <v>4.807692307692308E-2</v>
      </c>
      <c r="BP322" s="64">
        <f>IFERROR(1/J322*(Y322/H322),"0")</f>
        <v>6.25E-2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72</v>
      </c>
      <c r="Q324" s="615"/>
      <c r="R324" s="615"/>
      <c r="S324" s="615"/>
      <c r="T324" s="615"/>
      <c r="U324" s="615"/>
      <c r="V324" s="616"/>
      <c r="W324" s="37" t="s">
        <v>73</v>
      </c>
      <c r="X324" s="585">
        <f>IFERROR(X321/H321,"0")+IFERROR(X322/H322,"0")+IFERROR(X323/H323,"0")</f>
        <v>3.0769230769230771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72</v>
      </c>
      <c r="Q325" s="615"/>
      <c r="R325" s="615"/>
      <c r="S325" s="615"/>
      <c r="T325" s="615"/>
      <c r="U325" s="615"/>
      <c r="V325" s="616"/>
      <c r="W325" s="37" t="s">
        <v>70</v>
      </c>
      <c r="X325" s="585">
        <f>IFERROR(SUM(X321:X323),"0")</f>
        <v>24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hidden="1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3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2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3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72</v>
      </c>
      <c r="Q332" s="615"/>
      <c r="R332" s="615"/>
      <c r="S332" s="615"/>
      <c r="T332" s="615"/>
      <c r="U332" s="615"/>
      <c r="V332" s="616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72</v>
      </c>
      <c r="Q333" s="615"/>
      <c r="R333" s="615"/>
      <c r="S333" s="615"/>
      <c r="T333" s="615"/>
      <c r="U333" s="615"/>
      <c r="V333" s="616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72</v>
      </c>
      <c r="Q338" s="615"/>
      <c r="R338" s="615"/>
      <c r="S338" s="615"/>
      <c r="T338" s="615"/>
      <c r="U338" s="615"/>
      <c r="V338" s="616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72</v>
      </c>
      <c r="Q339" s="615"/>
      <c r="R339" s="615"/>
      <c r="S339" s="615"/>
      <c r="T339" s="615"/>
      <c r="U339" s="615"/>
      <c r="V339" s="616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72</v>
      </c>
      <c r="Q345" s="615"/>
      <c r="R345" s="615"/>
      <c r="S345" s="615"/>
      <c r="T345" s="615"/>
      <c r="U345" s="615"/>
      <c r="V345" s="616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72</v>
      </c>
      <c r="Q346" s="615"/>
      <c r="R346" s="615"/>
      <c r="S346" s="615"/>
      <c r="T346" s="615"/>
      <c r="U346" s="615"/>
      <c r="V346" s="616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120</v>
      </c>
      <c r="Y350" s="584">
        <f t="shared" ref="Y350:Y356" si="58">IFERROR(IF(X350="",0,CEILING((X350/$H350),1)*$H350),"")</f>
        <v>120</v>
      </c>
      <c r="Z350" s="36">
        <f>IFERROR(IF(Y350=0,"",ROUNDUP(Y350/H350,0)*0.02175),"")</f>
        <v>0.17399999999999999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123.84</v>
      </c>
      <c r="BN350" s="64">
        <f t="shared" ref="BN350:BN356" si="60">IFERROR(Y350*I350/H350,"0")</f>
        <v>123.84</v>
      </c>
      <c r="BO350" s="64">
        <f t="shared" ref="BO350:BO356" si="61">IFERROR(1/J350*(X350/H350),"0")</f>
        <v>0.16666666666666666</v>
      </c>
      <c r="BP350" s="64">
        <f t="shared" ref="BP350:BP356" si="62">IFERROR(1/J350*(Y350/H350),"0")</f>
        <v>0.16666666666666666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300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72</v>
      </c>
      <c r="Q357" s="615"/>
      <c r="R357" s="615"/>
      <c r="S357" s="615"/>
      <c r="T357" s="615"/>
      <c r="U357" s="615"/>
      <c r="V357" s="616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41.333333333333336</v>
      </c>
      <c r="Y357" s="585">
        <f>IFERROR(Y350/H350,"0")+IFERROR(Y351/H351,"0")+IFERROR(Y352/H352,"0")+IFERROR(Y353/H353,"0")+IFERROR(Y354/H354,"0")+IFERROR(Y355/H355,"0")+IFERROR(Y356/H356,"0")</f>
        <v>42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0.91349999999999998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72</v>
      </c>
      <c r="Q358" s="615"/>
      <c r="R358" s="615"/>
      <c r="S358" s="615"/>
      <c r="T358" s="615"/>
      <c r="U358" s="615"/>
      <c r="V358" s="616"/>
      <c r="W358" s="37" t="s">
        <v>70</v>
      </c>
      <c r="X358" s="585">
        <f>IFERROR(SUM(X350:X356),"0")</f>
        <v>620</v>
      </c>
      <c r="Y358" s="585">
        <f>IFERROR(SUM(Y350:Y356),"0")</f>
        <v>630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137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75</v>
      </c>
      <c r="Y360" s="584">
        <f>IFERROR(IF(X360="",0,CEILING((X360/$H360),1)*$H360),"")</f>
        <v>75</v>
      </c>
      <c r="Z360" s="36">
        <f>IFERROR(IF(Y360=0,"",ROUNDUP(Y360/H360,0)*0.02175),"")</f>
        <v>0.10874999999999999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77.400000000000006</v>
      </c>
      <c r="BN360" s="64">
        <f>IFERROR(Y360*I360/H360,"0")</f>
        <v>77.400000000000006</v>
      </c>
      <c r="BO360" s="64">
        <f>IFERROR(1/J360*(X360/H360),"0")</f>
        <v>0.10416666666666666</v>
      </c>
      <c r="BP360" s="64">
        <f>IFERROR(1/J360*(Y360/H360),"0")</f>
        <v>0.10416666666666666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72</v>
      </c>
      <c r="Q362" s="615"/>
      <c r="R362" s="615"/>
      <c r="S362" s="615"/>
      <c r="T362" s="615"/>
      <c r="U362" s="615"/>
      <c r="V362" s="616"/>
      <c r="W362" s="37" t="s">
        <v>73</v>
      </c>
      <c r="X362" s="585">
        <f>IFERROR(X360/H360,"0")+IFERROR(X361/H361,"0")</f>
        <v>5</v>
      </c>
      <c r="Y362" s="585">
        <f>IFERROR(Y360/H360,"0")+IFERROR(Y361/H361,"0")</f>
        <v>5</v>
      </c>
      <c r="Z362" s="585">
        <f>IFERROR(IF(Z360="",0,Z360),"0")+IFERROR(IF(Z361="",0,Z361),"0")</f>
        <v>0.10874999999999999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72</v>
      </c>
      <c r="Q363" s="615"/>
      <c r="R363" s="615"/>
      <c r="S363" s="615"/>
      <c r="T363" s="615"/>
      <c r="U363" s="615"/>
      <c r="V363" s="616"/>
      <c r="W363" s="37" t="s">
        <v>70</v>
      </c>
      <c r="X363" s="585">
        <f>IFERROR(SUM(X360:X361),"0")</f>
        <v>75</v>
      </c>
      <c r="Y363" s="585">
        <f>IFERROR(SUM(Y360:Y361),"0")</f>
        <v>75</v>
      </c>
      <c r="Z363" s="37"/>
      <c r="AA363" s="586"/>
      <c r="AB363" s="586"/>
      <c r="AC363" s="586"/>
    </row>
    <row r="364" spans="1:68" ht="14.25" hidden="1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72</v>
      </c>
      <c r="Q367" s="615"/>
      <c r="R367" s="615"/>
      <c r="S367" s="615"/>
      <c r="T367" s="615"/>
      <c r="U367" s="615"/>
      <c r="V367" s="616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72</v>
      </c>
      <c r="Q368" s="615"/>
      <c r="R368" s="615"/>
      <c r="S368" s="615"/>
      <c r="T368" s="615"/>
      <c r="U368" s="615"/>
      <c r="V368" s="616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172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72</v>
      </c>
      <c r="Q371" s="615"/>
      <c r="R371" s="615"/>
      <c r="S371" s="615"/>
      <c r="T371" s="615"/>
      <c r="U371" s="615"/>
      <c r="V371" s="616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72</v>
      </c>
      <c r="Q372" s="615"/>
      <c r="R372" s="615"/>
      <c r="S372" s="615"/>
      <c r="T372" s="615"/>
      <c r="U372" s="615"/>
      <c r="V372" s="616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20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20.725000000000001</v>
      </c>
      <c r="BN377" s="64">
        <f>IFERROR(Y377*I377/H377,"0")</f>
        <v>24.87</v>
      </c>
      <c r="BO377" s="64">
        <f>IFERROR(1/J377*(X377/H377),"0")</f>
        <v>2.6041666666666668E-2</v>
      </c>
      <c r="BP377" s="64">
        <f>IFERROR(1/J377*(Y377/H377),"0")</f>
        <v>3.125E-2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72</v>
      </c>
      <c r="Q379" s="615"/>
      <c r="R379" s="615"/>
      <c r="S379" s="615"/>
      <c r="T379" s="615"/>
      <c r="U379" s="615"/>
      <c r="V379" s="616"/>
      <c r="W379" s="37" t="s">
        <v>73</v>
      </c>
      <c r="X379" s="585">
        <f>IFERROR(X375/H375,"0")+IFERROR(X376/H376,"0")+IFERROR(X377/H377,"0")+IFERROR(X378/H378,"0")</f>
        <v>1.6666666666666667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72</v>
      </c>
      <c r="Q380" s="615"/>
      <c r="R380" s="615"/>
      <c r="S380" s="615"/>
      <c r="T380" s="615"/>
      <c r="U380" s="615"/>
      <c r="V380" s="616"/>
      <c r="W380" s="37" t="s">
        <v>70</v>
      </c>
      <c r="X380" s="585">
        <f>IFERROR(SUM(X375:X378),"0")</f>
        <v>20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hidden="1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72</v>
      </c>
      <c r="Q383" s="615"/>
      <c r="R383" s="615"/>
      <c r="S383" s="615"/>
      <c r="T383" s="615"/>
      <c r="U383" s="615"/>
      <c r="V383" s="616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72</v>
      </c>
      <c r="Q384" s="615"/>
      <c r="R384" s="615"/>
      <c r="S384" s="615"/>
      <c r="T384" s="615"/>
      <c r="U384" s="615"/>
      <c r="V384" s="616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72</v>
      </c>
      <c r="Q388" s="615"/>
      <c r="R388" s="615"/>
      <c r="S388" s="615"/>
      <c r="T388" s="615"/>
      <c r="U388" s="615"/>
      <c r="V388" s="616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72</v>
      </c>
      <c r="Q389" s="615"/>
      <c r="R389" s="615"/>
      <c r="S389" s="615"/>
      <c r="T389" s="615"/>
      <c r="U389" s="615"/>
      <c r="V389" s="616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7" t="s">
        <v>172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72</v>
      </c>
      <c r="Q392" s="615"/>
      <c r="R392" s="615"/>
      <c r="S392" s="615"/>
      <c r="T392" s="615"/>
      <c r="U392" s="615"/>
      <c r="V392" s="616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72</v>
      </c>
      <c r="Q393" s="615"/>
      <c r="R393" s="615"/>
      <c r="S393" s="615"/>
      <c r="T393" s="615"/>
      <c r="U393" s="615"/>
      <c r="V393" s="616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20</v>
      </c>
      <c r="Y397" s="584">
        <f t="shared" ref="Y397:Y406" si="63">IFERROR(IF(X397="",0,CEILING((X397/$H397),1)*$H397),"")</f>
        <v>21.6</v>
      </c>
      <c r="Z397" s="36">
        <f>IFERROR(IF(Y397=0,"",ROUNDUP(Y397/H397,0)*0.00902),"")</f>
        <v>3.6080000000000001E-2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20.777777777777779</v>
      </c>
      <c r="BN397" s="64">
        <f t="shared" ref="BN397:BN406" si="65">IFERROR(Y397*I397/H397,"0")</f>
        <v>22.44</v>
      </c>
      <c r="BO397" s="64">
        <f t="shared" ref="BO397:BO406" si="66">IFERROR(1/J397*(X397/H397),"0")</f>
        <v>2.8058361391694722E-2</v>
      </c>
      <c r="BP397" s="64">
        <f t="shared" ref="BP397:BP406" si="67">IFERROR(1/J397*(Y397/H397),"0")</f>
        <v>3.0303030303030304E-2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20</v>
      </c>
      <c r="Y400" s="584">
        <f t="shared" si="63"/>
        <v>21.6</v>
      </c>
      <c r="Z400" s="36">
        <f>IFERROR(IF(Y400=0,"",ROUNDUP(Y400/H400,0)*0.00902),"")</f>
        <v>3.6080000000000001E-2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20.777777777777779</v>
      </c>
      <c r="BN400" s="64">
        <f t="shared" si="65"/>
        <v>22.44</v>
      </c>
      <c r="BO400" s="64">
        <f t="shared" si="66"/>
        <v>2.8058361391694722E-2</v>
      </c>
      <c r="BP400" s="64">
        <f t="shared" si="67"/>
        <v>3.0303030303030304E-2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72</v>
      </c>
      <c r="Q407" s="615"/>
      <c r="R407" s="615"/>
      <c r="S407" s="615"/>
      <c r="T407" s="615"/>
      <c r="U407" s="615"/>
      <c r="V407" s="616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7.4074074074074066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7.2160000000000002E-2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72</v>
      </c>
      <c r="Q408" s="615"/>
      <c r="R408" s="615"/>
      <c r="S408" s="615"/>
      <c r="T408" s="615"/>
      <c r="U408" s="615"/>
      <c r="V408" s="616"/>
      <c r="W408" s="37" t="s">
        <v>70</v>
      </c>
      <c r="X408" s="585">
        <f>IFERROR(SUM(X397:X406),"0")</f>
        <v>40</v>
      </c>
      <c r="Y408" s="585">
        <f>IFERROR(SUM(Y397:Y406),"0")</f>
        <v>43.2</v>
      </c>
      <c r="Z408" s="37"/>
      <c r="AA408" s="586"/>
      <c r="AB408" s="586"/>
      <c r="AC408" s="586"/>
    </row>
    <row r="409" spans="1:68" ht="14.25" hidden="1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72</v>
      </c>
      <c r="Q412" s="615"/>
      <c r="R412" s="615"/>
      <c r="S412" s="615"/>
      <c r="T412" s="615"/>
      <c r="U412" s="615"/>
      <c r="V412" s="616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72</v>
      </c>
      <c r="Q413" s="615"/>
      <c r="R413" s="615"/>
      <c r="S413" s="615"/>
      <c r="T413" s="615"/>
      <c r="U413" s="615"/>
      <c r="V413" s="616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137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72</v>
      </c>
      <c r="Q418" s="615"/>
      <c r="R418" s="615"/>
      <c r="S418" s="615"/>
      <c r="T418" s="615"/>
      <c r="U418" s="615"/>
      <c r="V418" s="616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72</v>
      </c>
      <c r="Q419" s="615"/>
      <c r="R419" s="615"/>
      <c r="S419" s="615"/>
      <c r="T419" s="615"/>
      <c r="U419" s="615"/>
      <c r="V419" s="616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15</v>
      </c>
      <c r="Y421" s="584">
        <f>IFERROR(IF(X421="",0,CEILING((X421/$H421),1)*$H421),"")</f>
        <v>16.200000000000003</v>
      </c>
      <c r="Z421" s="36">
        <f>IFERROR(IF(Y421=0,"",ROUNDUP(Y421/H421,0)*0.00902),"")</f>
        <v>2.7060000000000001E-2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15.583333333333334</v>
      </c>
      <c r="BN421" s="64">
        <f>IFERROR(Y421*I421/H421,"0")</f>
        <v>16.830000000000002</v>
      </c>
      <c r="BO421" s="64">
        <f>IFERROR(1/J421*(X421/H421),"0")</f>
        <v>2.1043771043771045E-2</v>
      </c>
      <c r="BP421" s="64">
        <f>IFERROR(1/J421*(Y421/H421),"0")</f>
        <v>2.2727272727272731E-2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72</v>
      </c>
      <c r="Q425" s="615"/>
      <c r="R425" s="615"/>
      <c r="S425" s="615"/>
      <c r="T425" s="615"/>
      <c r="U425" s="615"/>
      <c r="V425" s="616"/>
      <c r="W425" s="37" t="s">
        <v>73</v>
      </c>
      <c r="X425" s="585">
        <f>IFERROR(X421/H421,"0")+IFERROR(X422/H422,"0")+IFERROR(X423/H423,"0")+IFERROR(X424/H424,"0")</f>
        <v>2.7777777777777777</v>
      </c>
      <c r="Y425" s="585">
        <f>IFERROR(Y421/H421,"0")+IFERROR(Y422/H422,"0")+IFERROR(Y423/H423,"0")+IFERROR(Y424/H424,"0")</f>
        <v>3.0000000000000004</v>
      </c>
      <c r="Z425" s="585">
        <f>IFERROR(IF(Z421="",0,Z421),"0")+IFERROR(IF(Z422="",0,Z422),"0")+IFERROR(IF(Z423="",0,Z423),"0")+IFERROR(IF(Z424="",0,Z424),"0")</f>
        <v>2.7060000000000001E-2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72</v>
      </c>
      <c r="Q426" s="615"/>
      <c r="R426" s="615"/>
      <c r="S426" s="615"/>
      <c r="T426" s="615"/>
      <c r="U426" s="615"/>
      <c r="V426" s="616"/>
      <c r="W426" s="37" t="s">
        <v>70</v>
      </c>
      <c r="X426" s="585">
        <f>IFERROR(SUM(X421:X424),"0")</f>
        <v>15</v>
      </c>
      <c r="Y426" s="585">
        <f>IFERROR(SUM(Y421:Y424),"0")</f>
        <v>16.200000000000003</v>
      </c>
      <c r="Z426" s="37"/>
      <c r="AA426" s="586"/>
      <c r="AB426" s="586"/>
      <c r="AC426" s="586"/>
    </row>
    <row r="427" spans="1:68" ht="16.5" hidden="1" customHeight="1" x14ac:dyDescent="0.25">
      <c r="A427" s="624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72</v>
      </c>
      <c r="Q430" s="615"/>
      <c r="R430" s="615"/>
      <c r="S430" s="615"/>
      <c r="T430" s="615"/>
      <c r="U430" s="615"/>
      <c r="V430" s="616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72</v>
      </c>
      <c r="Q431" s="615"/>
      <c r="R431" s="615"/>
      <c r="S431" s="615"/>
      <c r="T431" s="615"/>
      <c r="U431" s="615"/>
      <c r="V431" s="616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72</v>
      </c>
      <c r="Q435" s="615"/>
      <c r="R435" s="615"/>
      <c r="S435" s="615"/>
      <c r="T435" s="615"/>
      <c r="U435" s="615"/>
      <c r="V435" s="616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72</v>
      </c>
      <c r="Q436" s="615"/>
      <c r="R436" s="615"/>
      <c r="S436" s="615"/>
      <c r="T436" s="615"/>
      <c r="U436" s="615"/>
      <c r="V436" s="616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20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21.363636363636363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3.6421911421911424E-2</v>
      </c>
      <c r="BP440" s="64">
        <f t="shared" ref="BP440:BP454" si="74">IFERROR(1/J440*(Y440/H440),"0")</f>
        <v>3.8461538461538464E-2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40</v>
      </c>
      <c r="Y442" s="584">
        <f t="shared" si="69"/>
        <v>42.24</v>
      </c>
      <c r="Z442" s="36">
        <f t="shared" si="70"/>
        <v>9.5680000000000001E-2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42.727272727272727</v>
      </c>
      <c r="BN442" s="64">
        <f t="shared" si="72"/>
        <v>45.12</v>
      </c>
      <c r="BO442" s="64">
        <f t="shared" si="73"/>
        <v>7.2843822843822847E-2</v>
      </c>
      <c r="BP442" s="64">
        <f t="shared" si="74"/>
        <v>7.6923076923076927E-2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5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65</v>
      </c>
      <c r="Y445" s="584">
        <f t="shared" si="69"/>
        <v>68.64</v>
      </c>
      <c r="Z445" s="36">
        <f t="shared" si="70"/>
        <v>0.15548000000000001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69.431818181818173</v>
      </c>
      <c r="BN445" s="64">
        <f t="shared" si="72"/>
        <v>73.319999999999993</v>
      </c>
      <c r="BO445" s="64">
        <f t="shared" si="73"/>
        <v>0.11837121212121213</v>
      </c>
      <c r="BP445" s="64">
        <f t="shared" si="74"/>
        <v>0.125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7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72</v>
      </c>
      <c r="Q455" s="615"/>
      <c r="R455" s="615"/>
      <c r="S455" s="615"/>
      <c r="T455" s="615"/>
      <c r="U455" s="615"/>
      <c r="V455" s="616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23.674242424242422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0.29900000000000004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72</v>
      </c>
      <c r="Q456" s="615"/>
      <c r="R456" s="615"/>
      <c r="S456" s="615"/>
      <c r="T456" s="615"/>
      <c r="U456" s="615"/>
      <c r="V456" s="616"/>
      <c r="W456" s="37" t="s">
        <v>70</v>
      </c>
      <c r="X456" s="585">
        <f>IFERROR(SUM(X440:X454),"0")</f>
        <v>125</v>
      </c>
      <c r="Y456" s="585">
        <f>IFERROR(SUM(Y440:Y454),"0")</f>
        <v>132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137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65</v>
      </c>
      <c r="Y458" s="584">
        <f>IFERROR(IF(X458="",0,CEILING((X458/$H458),1)*$H458),"")</f>
        <v>68.64</v>
      </c>
      <c r="Z458" s="36">
        <f>IFERROR(IF(Y458=0,"",ROUNDUP(Y458/H458,0)*0.01196),"")</f>
        <v>0.15548000000000001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69.431818181818173</v>
      </c>
      <c r="BN458" s="64">
        <f>IFERROR(Y458*I458/H458,"0")</f>
        <v>73.319999999999993</v>
      </c>
      <c r="BO458" s="64">
        <f>IFERROR(1/J458*(X458/H458),"0")</f>
        <v>0.11837121212121213</v>
      </c>
      <c r="BP458" s="64">
        <f>IFERROR(1/J458*(Y458/H458),"0")</f>
        <v>0.125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72</v>
      </c>
      <c r="Q461" s="615"/>
      <c r="R461" s="615"/>
      <c r="S461" s="615"/>
      <c r="T461" s="615"/>
      <c r="U461" s="615"/>
      <c r="V461" s="616"/>
      <c r="W461" s="37" t="s">
        <v>73</v>
      </c>
      <c r="X461" s="585">
        <f>IFERROR(X458/H458,"0")+IFERROR(X459/H459,"0")+IFERROR(X460/H460,"0")</f>
        <v>12.310606060606061</v>
      </c>
      <c r="Y461" s="585">
        <f>IFERROR(Y458/H458,"0")+IFERROR(Y459/H459,"0")+IFERROR(Y460/H460,"0")</f>
        <v>13</v>
      </c>
      <c r="Z461" s="585">
        <f>IFERROR(IF(Z458="",0,Z458),"0")+IFERROR(IF(Z459="",0,Z459),"0")+IFERROR(IF(Z460="",0,Z460),"0")</f>
        <v>0.15548000000000001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72</v>
      </c>
      <c r="Q462" s="615"/>
      <c r="R462" s="615"/>
      <c r="S462" s="615"/>
      <c r="T462" s="615"/>
      <c r="U462" s="615"/>
      <c r="V462" s="616"/>
      <c r="W462" s="37" t="s">
        <v>70</v>
      </c>
      <c r="X462" s="585">
        <f>IFERROR(SUM(X458:X460),"0")</f>
        <v>65</v>
      </c>
      <c r="Y462" s="585">
        <f>IFERROR(SUM(Y458:Y460),"0")</f>
        <v>68.64</v>
      </c>
      <c r="Z462" s="37"/>
      <c r="AA462" s="586"/>
      <c r="AB462" s="586"/>
      <c r="AC462" s="586"/>
    </row>
    <row r="463" spans="1:68" ht="14.25" hidden="1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20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21.363636363636363</v>
      </c>
      <c r="BN464" s="64">
        <f t="shared" ref="BN464:BN470" si="77">IFERROR(Y464*I464/H464,"0")</f>
        <v>22.56</v>
      </c>
      <c r="BO464" s="64">
        <f t="shared" ref="BO464:BO470" si="78">IFERROR(1/J464*(X464/H464),"0")</f>
        <v>3.6421911421911424E-2</v>
      </c>
      <c r="BP464" s="64">
        <f t="shared" ref="BP464:BP470" si="79">IFERROR(1/J464*(Y464/H464),"0")</f>
        <v>3.8461538461538464E-2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40</v>
      </c>
      <c r="Y466" s="584">
        <f t="shared" si="75"/>
        <v>42.24</v>
      </c>
      <c r="Z466" s="36">
        <f>IFERROR(IF(Y466=0,"",ROUNDUP(Y466/H466,0)*0.01196),"")</f>
        <v>9.5680000000000001E-2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42.727272727272727</v>
      </c>
      <c r="BN466" s="64">
        <f t="shared" si="77"/>
        <v>45.12</v>
      </c>
      <c r="BO466" s="64">
        <f t="shared" si="78"/>
        <v>7.2843822843822847E-2</v>
      </c>
      <c r="BP466" s="64">
        <f t="shared" si="79"/>
        <v>7.6923076923076927E-2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72</v>
      </c>
      <c r="Q471" s="615"/>
      <c r="R471" s="615"/>
      <c r="S471" s="615"/>
      <c r="T471" s="615"/>
      <c r="U471" s="615"/>
      <c r="V471" s="616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11.363636363636363</v>
      </c>
      <c r="Y471" s="585">
        <f>IFERROR(Y464/H464,"0")+IFERROR(Y465/H465,"0")+IFERROR(Y466/H466,"0")+IFERROR(Y467/H467,"0")+IFERROR(Y468/H468,"0")+IFERROR(Y469/H469,"0")+IFERROR(Y470/H470,"0")</f>
        <v>12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0.14352000000000001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72</v>
      </c>
      <c r="Q472" s="615"/>
      <c r="R472" s="615"/>
      <c r="S472" s="615"/>
      <c r="T472" s="615"/>
      <c r="U472" s="615"/>
      <c r="V472" s="616"/>
      <c r="W472" s="37" t="s">
        <v>70</v>
      </c>
      <c r="X472" s="585">
        <f>IFERROR(SUM(X464:X470),"0")</f>
        <v>60</v>
      </c>
      <c r="Y472" s="585">
        <f>IFERROR(SUM(Y464:Y470),"0")</f>
        <v>63.36</v>
      </c>
      <c r="Z472" s="37"/>
      <c r="AA472" s="586"/>
      <c r="AB472" s="586"/>
      <c r="AC472" s="586"/>
    </row>
    <row r="473" spans="1:68" ht="14.25" hidden="1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72</v>
      </c>
      <c r="Q477" s="615"/>
      <c r="R477" s="615"/>
      <c r="S477" s="615"/>
      <c r="T477" s="615"/>
      <c r="U477" s="615"/>
      <c r="V477" s="616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72</v>
      </c>
      <c r="Q478" s="615"/>
      <c r="R478" s="615"/>
      <c r="S478" s="615"/>
      <c r="T478" s="615"/>
      <c r="U478" s="615"/>
      <c r="V478" s="616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63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4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1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0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72</v>
      </c>
      <c r="Q486" s="615"/>
      <c r="R486" s="615"/>
      <c r="S486" s="615"/>
      <c r="T486" s="615"/>
      <c r="U486" s="615"/>
      <c r="V486" s="616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72</v>
      </c>
      <c r="Q487" s="615"/>
      <c r="R487" s="615"/>
      <c r="S487" s="615"/>
      <c r="T487" s="615"/>
      <c r="U487" s="615"/>
      <c r="V487" s="616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137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3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6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3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7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72</v>
      </c>
      <c r="Q493" s="615"/>
      <c r="R493" s="615"/>
      <c r="S493" s="615"/>
      <c r="T493" s="615"/>
      <c r="U493" s="615"/>
      <c r="V493" s="616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72</v>
      </c>
      <c r="Q494" s="615"/>
      <c r="R494" s="615"/>
      <c r="S494" s="615"/>
      <c r="T494" s="615"/>
      <c r="U494" s="615"/>
      <c r="V494" s="616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30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72</v>
      </c>
      <c r="Q498" s="615"/>
      <c r="R498" s="615"/>
      <c r="S498" s="615"/>
      <c r="T498" s="615"/>
      <c r="U498" s="615"/>
      <c r="V498" s="616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72</v>
      </c>
      <c r="Q499" s="615"/>
      <c r="R499" s="615"/>
      <c r="S499" s="615"/>
      <c r="T499" s="615"/>
      <c r="U499" s="615"/>
      <c r="V499" s="616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2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8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150</v>
      </c>
      <c r="Y502" s="584">
        <f>IFERROR(IF(X502="",0,CEILING((X502/$H502),1)*$H502),"")</f>
        <v>156</v>
      </c>
      <c r="Z502" s="36">
        <f>IFERROR(IF(Y502=0,"",ROUNDUP(Y502/H502,0)*0.01898),"")</f>
        <v>0.37959999999999999</v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159.98076923076925</v>
      </c>
      <c r="BN502" s="64">
        <f>IFERROR(Y502*I502/H502,"0")</f>
        <v>166.38000000000002</v>
      </c>
      <c r="BO502" s="64">
        <f>IFERROR(1/J502*(X502/H502),"0")</f>
        <v>0.30048076923076922</v>
      </c>
      <c r="BP502" s="64">
        <f>IFERROR(1/J502*(Y502/H502),"0")</f>
        <v>0.3125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38" t="s">
        <v>786</v>
      </c>
      <c r="Q503" s="599"/>
      <c r="R503" s="599"/>
      <c r="S503" s="599"/>
      <c r="T503" s="600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72</v>
      </c>
      <c r="Q504" s="615"/>
      <c r="R504" s="615"/>
      <c r="S504" s="615"/>
      <c r="T504" s="615"/>
      <c r="U504" s="615"/>
      <c r="V504" s="616"/>
      <c r="W504" s="37" t="s">
        <v>73</v>
      </c>
      <c r="X504" s="585">
        <f>IFERROR(X501/H501,"0")+IFERROR(X502/H502,"0")+IFERROR(X503/H503,"0")</f>
        <v>19.23076923076923</v>
      </c>
      <c r="Y504" s="585">
        <f>IFERROR(Y501/H501,"0")+IFERROR(Y502/H502,"0")+IFERROR(Y503/H503,"0")</f>
        <v>20</v>
      </c>
      <c r="Z504" s="585">
        <f>IFERROR(IF(Z501="",0,Z501),"0")+IFERROR(IF(Z502="",0,Z502),"0")+IFERROR(IF(Z503="",0,Z503),"0")</f>
        <v>0.37959999999999999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72</v>
      </c>
      <c r="Q505" s="615"/>
      <c r="R505" s="615"/>
      <c r="S505" s="615"/>
      <c r="T505" s="615"/>
      <c r="U505" s="615"/>
      <c r="V505" s="616"/>
      <c r="W505" s="37" t="s">
        <v>70</v>
      </c>
      <c r="X505" s="585">
        <f>IFERROR(SUM(X501:X503),"0")</f>
        <v>150</v>
      </c>
      <c r="Y505" s="585">
        <f>IFERROR(SUM(Y501:Y503),"0")</f>
        <v>156</v>
      </c>
      <c r="Z505" s="37"/>
      <c r="AA505" s="586"/>
      <c r="AB505" s="586"/>
      <c r="AC505" s="586"/>
    </row>
    <row r="506" spans="1:68" ht="14.25" hidden="1" customHeight="1" x14ac:dyDescent="0.25">
      <c r="A506" s="597" t="s">
        <v>172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3" t="s">
        <v>789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56" t="s">
        <v>792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32" t="s">
        <v>795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25" t="s">
        <v>798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72</v>
      </c>
      <c r="Q511" s="615"/>
      <c r="R511" s="615"/>
      <c r="S511" s="615"/>
      <c r="T511" s="615"/>
      <c r="U511" s="615"/>
      <c r="V511" s="616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72</v>
      </c>
      <c r="Q512" s="615"/>
      <c r="R512" s="615"/>
      <c r="S512" s="615"/>
      <c r="T512" s="615"/>
      <c r="U512" s="615"/>
      <c r="V512" s="616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799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137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0" t="s">
        <v>802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72</v>
      </c>
      <c r="Q516" s="615"/>
      <c r="R516" s="615"/>
      <c r="S516" s="615"/>
      <c r="T516" s="615"/>
      <c r="U516" s="615"/>
      <c r="V516" s="616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72</v>
      </c>
      <c r="Q517" s="615"/>
      <c r="R517" s="615"/>
      <c r="S517" s="615"/>
      <c r="T517" s="615"/>
      <c r="U517" s="615"/>
      <c r="V517" s="616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804</v>
      </c>
      <c r="Q518" s="627"/>
      <c r="R518" s="627"/>
      <c r="S518" s="627"/>
      <c r="T518" s="627"/>
      <c r="U518" s="627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1574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1646.7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805</v>
      </c>
      <c r="Q519" s="627"/>
      <c r="R519" s="627"/>
      <c r="S519" s="627"/>
      <c r="T519" s="627"/>
      <c r="U519" s="627"/>
      <c r="V519" s="611"/>
      <c r="W519" s="37" t="s">
        <v>70</v>
      </c>
      <c r="X519" s="585">
        <f>IFERROR(SUM(BM22:BM515),"0")</f>
        <v>1646.6233320383321</v>
      </c>
      <c r="Y519" s="585">
        <f>IFERROR(SUM(BN22:BN515),"0")</f>
        <v>1723.1009999999997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806</v>
      </c>
      <c r="Q520" s="627"/>
      <c r="R520" s="627"/>
      <c r="S520" s="627"/>
      <c r="T520" s="627"/>
      <c r="U520" s="627"/>
      <c r="V520" s="611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808</v>
      </c>
      <c r="Q521" s="627"/>
      <c r="R521" s="627"/>
      <c r="S521" s="627"/>
      <c r="T521" s="627"/>
      <c r="U521" s="627"/>
      <c r="V521" s="611"/>
      <c r="W521" s="37" t="s">
        <v>70</v>
      </c>
      <c r="X521" s="585">
        <f>GrossWeightTotal+PalletQtyTotal*25</f>
        <v>1721.6233320383321</v>
      </c>
      <c r="Y521" s="585">
        <f>GrossWeightTotalR+PalletQtyTotalR*25</f>
        <v>1798.1009999999997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809</v>
      </c>
      <c r="Q522" s="627"/>
      <c r="R522" s="627"/>
      <c r="S522" s="627"/>
      <c r="T522" s="627"/>
      <c r="U522" s="627"/>
      <c r="V522" s="611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182.91190907857575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810</v>
      </c>
      <c r="Q523" s="627"/>
      <c r="R523" s="627"/>
      <c r="S523" s="627"/>
      <c r="T523" s="627"/>
      <c r="U523" s="627"/>
      <c r="V523" s="611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3.0140499999999997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619" t="s">
        <v>101</v>
      </c>
      <c r="D525" s="628"/>
      <c r="E525" s="628"/>
      <c r="F525" s="628"/>
      <c r="G525" s="628"/>
      <c r="H525" s="629"/>
      <c r="I525" s="619" t="s">
        <v>261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555</v>
      </c>
      <c r="U525" s="629"/>
      <c r="V525" s="619" t="s">
        <v>612</v>
      </c>
      <c r="W525" s="628"/>
      <c r="X525" s="628"/>
      <c r="Y525" s="629"/>
      <c r="Z525" s="580" t="s">
        <v>671</v>
      </c>
      <c r="AA525" s="619" t="s">
        <v>741</v>
      </c>
      <c r="AB525" s="629"/>
      <c r="AC525" s="52"/>
      <c r="AF525" s="581"/>
    </row>
    <row r="526" spans="1:68" ht="14.25" customHeight="1" thickTop="1" x14ac:dyDescent="0.2">
      <c r="A526" s="693" t="s">
        <v>813</v>
      </c>
      <c r="B526" s="619" t="s">
        <v>63</v>
      </c>
      <c r="C526" s="619" t="s">
        <v>102</v>
      </c>
      <c r="D526" s="619" t="s">
        <v>119</v>
      </c>
      <c r="E526" s="619" t="s">
        <v>179</v>
      </c>
      <c r="F526" s="619" t="s">
        <v>202</v>
      </c>
      <c r="G526" s="619" t="s">
        <v>237</v>
      </c>
      <c r="H526" s="619" t="s">
        <v>101</v>
      </c>
      <c r="I526" s="619" t="s">
        <v>262</v>
      </c>
      <c r="J526" s="619" t="s">
        <v>302</v>
      </c>
      <c r="K526" s="619" t="s">
        <v>363</v>
      </c>
      <c r="L526" s="619" t="s">
        <v>406</v>
      </c>
      <c r="M526" s="619" t="s">
        <v>422</v>
      </c>
      <c r="N526" s="581"/>
      <c r="O526" s="619" t="s">
        <v>435</v>
      </c>
      <c r="P526" s="619" t="s">
        <v>445</v>
      </c>
      <c r="Q526" s="619" t="s">
        <v>452</v>
      </c>
      <c r="R526" s="619" t="s">
        <v>457</v>
      </c>
      <c r="S526" s="619" t="s">
        <v>545</v>
      </c>
      <c r="T526" s="619" t="s">
        <v>556</v>
      </c>
      <c r="U526" s="619" t="s">
        <v>590</v>
      </c>
      <c r="V526" s="619" t="s">
        <v>613</v>
      </c>
      <c r="W526" s="619" t="s">
        <v>645</v>
      </c>
      <c r="X526" s="619" t="s">
        <v>663</v>
      </c>
      <c r="Y526" s="619" t="s">
        <v>667</v>
      </c>
      <c r="Z526" s="619" t="s">
        <v>671</v>
      </c>
      <c r="AA526" s="619" t="s">
        <v>741</v>
      </c>
      <c r="AB526" s="619" t="s">
        <v>799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21.6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32.400000000000006</v>
      </c>
      <c r="E528" s="46">
        <f>IFERROR(Y89*1,"0")+IFERROR(Y90*1,"0")+IFERROR(Y91*1,"0")+IFERROR(Y95*1,"0")+IFERROR(Y96*1,"0")+IFERROR(Y97*1,"0")+IFERROR(Y98*1,"0")+IFERROR(Y99*1,"0")+IFERROR(Y100*1,"0")</f>
        <v>72.900000000000006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81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97.200000000000017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43.2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705</v>
      </c>
      <c r="U528" s="46">
        <f>IFERROR(Y375*1,"0")+IFERROR(Y376*1,"0")+IFERROR(Y377*1,"0")+IFERROR(Y378*1,"0")+IFERROR(Y382*1,"0")+IFERROR(Y386*1,"0")+IFERROR(Y387*1,"0")+IFERROR(Y391*1,"0")</f>
        <v>24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43.2</v>
      </c>
      <c r="W528" s="46">
        <f>IFERROR(Y416*1,"0")+IFERROR(Y417*1,"0")+IFERROR(Y421*1,"0")+IFERROR(Y422*1,"0")+IFERROR(Y423*1,"0")+IFERROR(Y424*1,"0")</f>
        <v>16.200000000000003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156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74,00"/>
        <filter val="1 646,62"/>
        <filter val="1 721,62"/>
        <filter val="1,67"/>
        <filter val="1,85"/>
        <filter val="11,36"/>
        <filter val="12,31"/>
        <filter val="120,00"/>
        <filter val="125,00"/>
        <filter val="15,00"/>
        <filter val="150,00"/>
        <filter val="16,67"/>
        <filter val="182,91"/>
        <filter val="19,23"/>
        <filter val="2,78"/>
        <filter val="20,00"/>
        <filter val="200,00"/>
        <filter val="23,67"/>
        <filter val="24,00"/>
        <filter val="3"/>
        <filter val="3,08"/>
        <filter val="3,57"/>
        <filter val="3,70"/>
        <filter val="30,00"/>
        <filter val="300,00"/>
        <filter val="4,94"/>
        <filter val="40,00"/>
        <filter val="41,33"/>
        <filter val="5,00"/>
        <filter val="60,00"/>
        <filter val="620,00"/>
        <filter val="65,00"/>
        <filter val="7,41"/>
        <filter val="75,00"/>
        <filter val="9,26"/>
        <filter val="9,52"/>
        <filter val="90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