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EB8A26-57B4-49E4-ADF1-24E2C2FB63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83" i="1" l="1"/>
  <c r="BN83" i="1"/>
  <c r="Z83" i="1"/>
  <c r="BP112" i="1"/>
  <c r="BN112" i="1"/>
  <c r="Z112" i="1"/>
  <c r="Y149" i="1"/>
  <c r="BP148" i="1"/>
  <c r="BN148" i="1"/>
  <c r="Z148" i="1"/>
  <c r="Z149" i="1" s="1"/>
  <c r="BP152" i="1"/>
  <c r="BN152" i="1"/>
  <c r="Z152" i="1"/>
  <c r="Y184" i="1"/>
  <c r="Y183" i="1"/>
  <c r="BP182" i="1"/>
  <c r="BN182" i="1"/>
  <c r="Z182" i="1"/>
  <c r="Z183" i="1" s="1"/>
  <c r="BP187" i="1"/>
  <c r="BN187" i="1"/>
  <c r="Z187" i="1"/>
  <c r="BP215" i="1"/>
  <c r="BN215" i="1"/>
  <c r="Z215" i="1"/>
  <c r="BP257" i="1"/>
  <c r="BN257" i="1"/>
  <c r="Z257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X518" i="1"/>
  <c r="Y32" i="1"/>
  <c r="Z42" i="1"/>
  <c r="BN42" i="1"/>
  <c r="D528" i="1"/>
  <c r="BP55" i="1"/>
  <c r="BN55" i="1"/>
  <c r="BP69" i="1"/>
  <c r="BN69" i="1"/>
  <c r="Z69" i="1"/>
  <c r="BP97" i="1"/>
  <c r="BN97" i="1"/>
  <c r="Z97" i="1"/>
  <c r="BP122" i="1"/>
  <c r="BN122" i="1"/>
  <c r="Z122" i="1"/>
  <c r="BP170" i="1"/>
  <c r="BN170" i="1"/>
  <c r="Z170" i="1"/>
  <c r="BP203" i="1"/>
  <c r="BN203" i="1"/>
  <c r="Z203" i="1"/>
  <c r="BP232" i="1"/>
  <c r="BN232" i="1"/>
  <c r="Z232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81" i="1"/>
  <c r="E528" i="1"/>
  <c r="BP95" i="1"/>
  <c r="BN95" i="1"/>
  <c r="Z95" i="1"/>
  <c r="BP108" i="1"/>
  <c r="BN108" i="1"/>
  <c r="Z108" i="1"/>
  <c r="BP120" i="1"/>
  <c r="BN120" i="1"/>
  <c r="Z120" i="1"/>
  <c r="BP143" i="1"/>
  <c r="BN143" i="1"/>
  <c r="Z143" i="1"/>
  <c r="BP168" i="1"/>
  <c r="BN168" i="1"/>
  <c r="Z168" i="1"/>
  <c r="BP178" i="1"/>
  <c r="BN178" i="1"/>
  <c r="Z178" i="1"/>
  <c r="BP201" i="1"/>
  <c r="BN201" i="1"/>
  <c r="Z201" i="1"/>
  <c r="BP213" i="1"/>
  <c r="BN213" i="1"/>
  <c r="Z213" i="1"/>
  <c r="BP230" i="1"/>
  <c r="BN230" i="1"/>
  <c r="Z230" i="1"/>
  <c r="BP250" i="1"/>
  <c r="BN250" i="1"/>
  <c r="Z250" i="1"/>
  <c r="BP295" i="1"/>
  <c r="BN295" i="1"/>
  <c r="Z295" i="1"/>
  <c r="Z22" i="1"/>
  <c r="Z23" i="1" s="1"/>
  <c r="BN22" i="1"/>
  <c r="BP22" i="1"/>
  <c r="Z26" i="1"/>
  <c r="BN26" i="1"/>
  <c r="BP26" i="1"/>
  <c r="Z30" i="1"/>
  <c r="BN30" i="1"/>
  <c r="C528" i="1"/>
  <c r="Z53" i="1"/>
  <c r="BN53" i="1"/>
  <c r="Z57" i="1"/>
  <c r="BN57" i="1"/>
  <c r="Y65" i="1"/>
  <c r="Z63" i="1"/>
  <c r="BN63" i="1"/>
  <c r="Y71" i="1"/>
  <c r="Z75" i="1"/>
  <c r="BN75" i="1"/>
  <c r="Z79" i="1"/>
  <c r="BN79" i="1"/>
  <c r="Y85" i="1"/>
  <c r="Z90" i="1"/>
  <c r="BN90" i="1"/>
  <c r="BP99" i="1"/>
  <c r="BN99" i="1"/>
  <c r="Z99" i="1"/>
  <c r="BP114" i="1"/>
  <c r="BN114" i="1"/>
  <c r="Z114" i="1"/>
  <c r="Y128" i="1"/>
  <c r="BP126" i="1"/>
  <c r="BN126" i="1"/>
  <c r="Z126" i="1"/>
  <c r="BP154" i="1"/>
  <c r="BN154" i="1"/>
  <c r="Z154" i="1"/>
  <c r="Y161" i="1"/>
  <c r="BP160" i="1"/>
  <c r="BN160" i="1"/>
  <c r="Z160" i="1"/>
  <c r="Z161" i="1" s="1"/>
  <c r="BP164" i="1"/>
  <c r="BN164" i="1"/>
  <c r="Z164" i="1"/>
  <c r="BP172" i="1"/>
  <c r="BN172" i="1"/>
  <c r="Z172" i="1"/>
  <c r="BP193" i="1"/>
  <c r="BN193" i="1"/>
  <c r="Z193" i="1"/>
  <c r="BP197" i="1"/>
  <c r="BN197" i="1"/>
  <c r="Z197" i="1"/>
  <c r="BP209" i="1"/>
  <c r="BN209" i="1"/>
  <c r="Z209" i="1"/>
  <c r="BP221" i="1"/>
  <c r="BN221" i="1"/>
  <c r="Z221" i="1"/>
  <c r="BP226" i="1"/>
  <c r="BN226" i="1"/>
  <c r="Z226" i="1"/>
  <c r="Y238" i="1"/>
  <c r="BP236" i="1"/>
  <c r="BN236" i="1"/>
  <c r="Z236" i="1"/>
  <c r="BP259" i="1"/>
  <c r="BN259" i="1"/>
  <c r="Z259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24" i="1"/>
  <c r="Y156" i="1"/>
  <c r="Y155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425" i="1"/>
  <c r="H9" i="1"/>
  <c r="A10" i="1"/>
  <c r="Y33" i="1"/>
  <c r="Y37" i="1"/>
  <c r="Y45" i="1"/>
  <c r="Y49" i="1"/>
  <c r="Y58" i="1"/>
  <c r="Y66" i="1"/>
  <c r="Y72" i="1"/>
  <c r="Y80" i="1"/>
  <c r="Y86" i="1"/>
  <c r="Y93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BP165" i="1"/>
  <c r="BN165" i="1"/>
  <c r="Z165" i="1"/>
  <c r="BP169" i="1"/>
  <c r="BN169" i="1"/>
  <c r="Z169" i="1"/>
  <c r="Y173" i="1"/>
  <c r="BP177" i="1"/>
  <c r="BN177" i="1"/>
  <c r="Z177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F528" i="1"/>
  <c r="F9" i="1"/>
  <c r="J9" i="1"/>
  <c r="B528" i="1"/>
  <c r="X519" i="1"/>
  <c r="X520" i="1"/>
  <c r="X522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Y101" i="1"/>
  <c r="Z96" i="1"/>
  <c r="BN96" i="1"/>
  <c r="BP98" i="1"/>
  <c r="BN98" i="1"/>
  <c r="Z98" i="1"/>
  <c r="BP107" i="1"/>
  <c r="BN107" i="1"/>
  <c r="Z107" i="1"/>
  <c r="Y116" i="1"/>
  <c r="Y115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Z310" i="1" s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276" i="1" l="1"/>
  <c r="Z243" i="1"/>
  <c r="Z222" i="1"/>
  <c r="Z173" i="1"/>
  <c r="Z155" i="1"/>
  <c r="Z92" i="1"/>
  <c r="Z71" i="1"/>
  <c r="Z58" i="1"/>
  <c r="X521" i="1"/>
  <c r="Z179" i="1"/>
  <c r="Z65" i="1"/>
  <c r="Y522" i="1"/>
  <c r="Y520" i="1"/>
  <c r="Z32" i="1"/>
  <c r="Z511" i="1"/>
  <c r="Z425" i="1"/>
  <c r="Z418" i="1"/>
  <c r="Z269" i="1"/>
  <c r="Z318" i="1"/>
  <c r="Z233" i="1"/>
  <c r="Z101" i="1"/>
  <c r="Y519" i="1"/>
  <c r="Y521" i="1" s="1"/>
  <c r="Z205" i="1"/>
  <c r="Z144" i="1"/>
  <c r="Z407" i="1"/>
  <c r="Z332" i="1"/>
  <c r="Z261" i="1"/>
  <c r="Z504" i="1"/>
  <c r="Z455" i="1"/>
  <c r="Z217" i="1"/>
  <c r="Z80" i="1"/>
  <c r="Z44" i="1"/>
  <c r="Y518" i="1"/>
  <c r="Z379" i="1"/>
  <c r="Z357" i="1"/>
  <c r="Z338" i="1"/>
  <c r="Z109" i="1"/>
  <c r="Z477" i="1"/>
  <c r="Z461" i="1"/>
  <c r="Z300" i="1"/>
  <c r="Z252" i="1"/>
  <c r="Z523" i="1" l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<sst xmlns="http://schemas.openxmlformats.org/spreadsheetml/2006/main" count="2341" uniqueCount="831">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</sst>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830</v>
      </c>
      <c r="I5" s="838"/>
      <c r="J5" s="838"/>
      <c r="K5" s="838"/>
      <c r="L5" s="838"/>
      <c r="M5" s="667"/>
      <c r="N5" s="58"/>
      <c r="P5" s="24" t="s">
        <v>10</v>
      </c>
      <c r="Q5" s="900">
        <v>45842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Пятница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320</v>
      </c>
      <c r="Y42" s="584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80</v>
      </c>
      <c r="Y44" s="585">
        <f>IFERROR(Y41/H41,"0")+IFERROR(Y42/H42,"0")+IFERROR(Y43/H43,"0")</f>
        <v>80</v>
      </c>
      <c r="Z44" s="585">
        <f>IFERROR(IF(Z41="",0,Z41),"0")+IFERROR(IF(Z42="",0,Z42),"0")+IFERROR(IF(Z43="",0,Z43),"0")</f>
        <v>0.72160000000000002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320</v>
      </c>
      <c r="Y45" s="585">
        <f>IFERROR(SUM(Y41:Y43),"0")</f>
        <v>320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450</v>
      </c>
      <c r="Y57" s="58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100</v>
      </c>
      <c r="Y58" s="585">
        <f>IFERROR(Y52/H52,"0")+IFERROR(Y53/H53,"0")+IFERROR(Y54/H54,"0")+IFERROR(Y55/H55,"0")+IFERROR(Y56/H56,"0")+IFERROR(Y57/H57,"0")</f>
        <v>100</v>
      </c>
      <c r="Z58" s="585">
        <f>IFERROR(IF(Z52="",0,Z52),"0")+IFERROR(IF(Z53="",0,Z53),"0")+IFERROR(IF(Z54="",0,Z54),"0")+IFERROR(IF(Z55="",0,Z55),"0")+IFERROR(IF(Z56="",0,Z56),"0")+IFERROR(IF(Z57="",0,Z57),"0")</f>
        <v>0.90200000000000002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450</v>
      </c>
      <c r="Y59" s="585">
        <f>IFERROR(SUM(Y52:Y57),"0")</f>
        <v>450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150</v>
      </c>
      <c r="Y61" s="584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225</v>
      </c>
      <c r="Y64" s="584">
        <f>IFERROR(IF(X64="",0,CEILING((X64/$H64),1)*$H64),"")</f>
        <v>226.8</v>
      </c>
      <c r="Z64" s="36">
        <f>IFERROR(IF(Y64=0,"",ROUNDUP(Y64/H64,0)*0.00651),"")</f>
        <v>0.54683999999999999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239.99999999999997</v>
      </c>
      <c r="BN64" s="64">
        <f>IFERROR(Y64*I64/H64,"0")</f>
        <v>241.91999999999996</v>
      </c>
      <c r="BO64" s="64">
        <f>IFERROR(1/J64*(X64/H64),"0")</f>
        <v>0.45787545787545786</v>
      </c>
      <c r="BP64" s="64">
        <f>IFERROR(1/J64*(Y64/H64),"0")</f>
        <v>0.46153846153846156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97.222222222222214</v>
      </c>
      <c r="Y65" s="585">
        <f>IFERROR(Y61/H61,"0")+IFERROR(Y62/H62,"0")+IFERROR(Y63/H63,"0")+IFERROR(Y64/H64,"0")</f>
        <v>98</v>
      </c>
      <c r="Z65" s="585">
        <f>IFERROR(IF(Z61="",0,Z61),"0")+IFERROR(IF(Z62="",0,Z62),"0")+IFERROR(IF(Z63="",0,Z63),"0")+IFERROR(IF(Z64="",0,Z64),"0")</f>
        <v>0.81255999999999995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375</v>
      </c>
      <c r="Y66" s="585">
        <f>IFERROR(SUM(Y61:Y64),"0")</f>
        <v>378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450</v>
      </c>
      <c r="Y91" s="584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100</v>
      </c>
      <c r="Y92" s="585">
        <f>IFERROR(Y89/H89,"0")+IFERROR(Y90/H90,"0")+IFERROR(Y91/H91,"0")</f>
        <v>100</v>
      </c>
      <c r="Z92" s="585">
        <f>IFERROR(IF(Z89="",0,Z89),"0")+IFERROR(IF(Z90="",0,Z90),"0")+IFERROR(IF(Z91="",0,Z91),"0")</f>
        <v>0.90200000000000002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450</v>
      </c>
      <c r="Y93" s="585">
        <f>IFERROR(SUM(Y89:Y91),"0")</f>
        <v>450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225</v>
      </c>
      <c r="Y99" s="584">
        <f t="shared" si="16"/>
        <v>226.8</v>
      </c>
      <c r="Z99" s="36">
        <f>IFERROR(IF(Y99=0,"",ROUNDUP(Y99/H99,0)*0.00651),"")</f>
        <v>0.54683999999999999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246</v>
      </c>
      <c r="BN99" s="64">
        <f t="shared" si="18"/>
        <v>247.96799999999999</v>
      </c>
      <c r="BO99" s="64">
        <f t="shared" si="19"/>
        <v>0.45787545787545786</v>
      </c>
      <c r="BP99" s="64">
        <f t="shared" si="20"/>
        <v>0.46153846153846156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83.333333333333329</v>
      </c>
      <c r="Y101" s="585">
        <f>IFERROR(Y95/H95,"0")+IFERROR(Y96/H96,"0")+IFERROR(Y97/H97,"0")+IFERROR(Y98/H98,"0")+IFERROR(Y99/H99,"0")+IFERROR(Y100/H100,"0")</f>
        <v>84</v>
      </c>
      <c r="Z101" s="585">
        <f>IFERROR(IF(Z95="",0,Z95),"0")+IFERROR(IF(Z96="",0,Z96),"0")+IFERROR(IF(Z97="",0,Z97),"0")+IFERROR(IF(Z98="",0,Z98),"0")+IFERROR(IF(Z99="",0,Z99),"0")+IFERROR(IF(Z100="",0,Z100),"0")</f>
        <v>0.54683999999999999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225</v>
      </c>
      <c r="Y102" s="585">
        <f>IFERROR(SUM(Y95:Y100),"0")</f>
        <v>226.8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135</v>
      </c>
      <c r="Y107" s="584">
        <f>IFERROR(IF(X107="",0,CEILING((X107/$H107),1)*$H107),"")</f>
        <v>135</v>
      </c>
      <c r="Z107" s="36">
        <f>IFERROR(IF(Y107=0,"",ROUNDUP(Y107/H107,0)*0.00902),"")</f>
        <v>0.27060000000000001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141.30000000000001</v>
      </c>
      <c r="BN107" s="64">
        <f>IFERROR(Y107*I107/H107,"0")</f>
        <v>141.30000000000001</v>
      </c>
      <c r="BO107" s="64">
        <f>IFERROR(1/J107*(X107/H107),"0")</f>
        <v>0.22727272727272729</v>
      </c>
      <c r="BP107" s="64">
        <f>IFERROR(1/J107*(Y107/H107),"0")</f>
        <v>0.22727272727272729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30</v>
      </c>
      <c r="Y109" s="585">
        <f>IFERROR(Y105/H105,"0")+IFERROR(Y106/H106,"0")+IFERROR(Y107/H107,"0")+IFERROR(Y108/H108,"0")</f>
        <v>30</v>
      </c>
      <c r="Z109" s="585">
        <f>IFERROR(IF(Z105="",0,Z105),"0")+IFERROR(IF(Z106="",0,Z106),"0")+IFERROR(IF(Z107="",0,Z107),"0")+IFERROR(IF(Z108="",0,Z108),"0")</f>
        <v>0.27060000000000001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135</v>
      </c>
      <c r="Y110" s="585">
        <f>IFERROR(SUM(Y105:Y108),"0")</f>
        <v>135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100</v>
      </c>
      <c r="Y119" s="584">
        <f>IFERROR(IF(X119="",0,CEILING((X119/$H119),1)*$H119),"")</f>
        <v>105.3</v>
      </c>
      <c r="Z119" s="36">
        <f>IFERROR(IF(Y119=0,"",ROUNDUP(Y119/H119,0)*0.01898),"")</f>
        <v>0.24674000000000001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106.33333333333333</v>
      </c>
      <c r="BN119" s="64">
        <f>IFERROR(Y119*I119/H119,"0")</f>
        <v>111.96900000000001</v>
      </c>
      <c r="BO119" s="64">
        <f>IFERROR(1/J119*(X119/H119),"0")</f>
        <v>0.19290123456790123</v>
      </c>
      <c r="BP119" s="64">
        <f>IFERROR(1/J119*(Y119/H119),"0")</f>
        <v>0.203125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225</v>
      </c>
      <c r="Y121" s="584">
        <f>IFERROR(IF(X121="",0,CEILING((X121/$H121),1)*$H121),"")</f>
        <v>226.8</v>
      </c>
      <c r="Z121" s="36">
        <f>IFERROR(IF(Y121=0,"",ROUNDUP(Y121/H121,0)*0.00651),"")</f>
        <v>0.54683999999999999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246</v>
      </c>
      <c r="BN121" s="64">
        <f>IFERROR(Y121*I121/H121,"0")</f>
        <v>247.96799999999999</v>
      </c>
      <c r="BO121" s="64">
        <f>IFERROR(1/J121*(X121/H121),"0")</f>
        <v>0.45787545787545786</v>
      </c>
      <c r="BP121" s="64">
        <f>IFERROR(1/J121*(Y121/H121),"0")</f>
        <v>0.46153846153846156</v>
      </c>
    </row>
    <row r="122" spans="1:68" ht="16.5" hidden="1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95.679012345679013</v>
      </c>
      <c r="Y123" s="585">
        <f>IFERROR(Y118/H118,"0")+IFERROR(Y119/H119,"0")+IFERROR(Y120/H120,"0")+IFERROR(Y121/H121,"0")+IFERROR(Y122/H122,"0")</f>
        <v>97</v>
      </c>
      <c r="Z123" s="585">
        <f>IFERROR(IF(Z118="",0,Z118),"0")+IFERROR(IF(Z119="",0,Z119),"0")+IFERROR(IF(Z120="",0,Z120),"0")+IFERROR(IF(Z121="",0,Z121),"0")+IFERROR(IF(Z122="",0,Z122),"0")</f>
        <v>0.79357999999999995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325</v>
      </c>
      <c r="Y124" s="585">
        <f>IFERROR(SUM(Y118:Y122),"0")</f>
        <v>332.1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40</v>
      </c>
      <c r="Y133" s="584">
        <f>IFERROR(IF(X133="",0,CEILING((X133/$H133),1)*$H133),"")</f>
        <v>41.6</v>
      </c>
      <c r="Z133" s="36">
        <f>IFERROR(IF(Y133=0,"",ROUNDUP(Y133/H133,0)*0.00651),"")</f>
        <v>8.4629999999999997E-2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42.249999999999993</v>
      </c>
      <c r="BN133" s="64">
        <f>IFERROR(Y133*I133/H133,"0")</f>
        <v>43.94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12.5</v>
      </c>
      <c r="Y134" s="585">
        <f>IFERROR(Y132/H132,"0")+IFERROR(Y133/H133,"0")</f>
        <v>13</v>
      </c>
      <c r="Z134" s="585">
        <f>IFERROR(IF(Z132="",0,Z132),"0")+IFERROR(IF(Z133="",0,Z133),"0")</f>
        <v>8.4629999999999997E-2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40</v>
      </c>
      <c r="Y135" s="585">
        <f>IFERROR(SUM(Y132:Y133),"0")</f>
        <v>41.6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42</v>
      </c>
      <c r="Y137" s="584">
        <f>IFERROR(IF(X137="",0,CEILING((X137/$H137),1)*$H137),"")</f>
        <v>42</v>
      </c>
      <c r="Z137" s="36">
        <f>IFERROR(IF(Y137=0,"",ROUNDUP(Y137/H137,0)*0.00651),"")</f>
        <v>9.7650000000000001E-2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46.02</v>
      </c>
      <c r="BN137" s="64">
        <f>IFERROR(Y137*I137/H137,"0")</f>
        <v>46.02</v>
      </c>
      <c r="BO137" s="64">
        <f>IFERROR(1/J137*(X137/H137),"0")</f>
        <v>8.241758241758243E-2</v>
      </c>
      <c r="BP137" s="64">
        <f>IFERROR(1/J137*(Y137/H137),"0")</f>
        <v>8.241758241758243E-2</v>
      </c>
    </row>
    <row r="138" spans="1:68" ht="27" hidden="1" customHeight="1" x14ac:dyDescent="0.25">
      <c r="A138" s="54" t="s">
        <v>242</v>
      </c>
      <c r="B138" s="54" t="s">
        <v>245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15.000000000000002</v>
      </c>
      <c r="Y139" s="585">
        <f>IFERROR(Y137/H137,"0")+IFERROR(Y138/H138,"0")</f>
        <v>15.000000000000002</v>
      </c>
      <c r="Z139" s="585">
        <f>IFERROR(IF(Z137="",0,Z137),"0")+IFERROR(IF(Z138="",0,Z138),"0")</f>
        <v>9.7650000000000001E-2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42</v>
      </c>
      <c r="Y140" s="585">
        <f>IFERROR(SUM(Y137:Y138),"0")</f>
        <v>42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59.400000000000013</v>
      </c>
      <c r="Y143" s="584">
        <f>IFERROR(IF(X143="",0,CEILING((X143/$H143),1)*$H143),"")</f>
        <v>60.720000000000006</v>
      </c>
      <c r="Z143" s="36">
        <f>IFERROR(IF(Y143=0,"",ROUNDUP(Y143/H143,0)*0.00651),"")</f>
        <v>0.14973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65.430000000000007</v>
      </c>
      <c r="BN143" s="64">
        <f>IFERROR(Y143*I143/H143,"0")</f>
        <v>66.884</v>
      </c>
      <c r="BO143" s="64">
        <f>IFERROR(1/J143*(X143/H143),"0")</f>
        <v>0.12362637362637366</v>
      </c>
      <c r="BP143" s="64">
        <f>IFERROR(1/J143*(Y143/H143),"0")</f>
        <v>0.1263736263736264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22.500000000000004</v>
      </c>
      <c r="Y144" s="585">
        <f>IFERROR(Y142/H142,"0")+IFERROR(Y143/H143,"0")</f>
        <v>23</v>
      </c>
      <c r="Z144" s="585">
        <f>IFERROR(IF(Z142="",0,Z142),"0")+IFERROR(IF(Z143="",0,Z143),"0")</f>
        <v>0.14973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59.400000000000013</v>
      </c>
      <c r="Y145" s="585">
        <f>IFERROR(SUM(Y142:Y143),"0")</f>
        <v>60.720000000000006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80</v>
      </c>
      <c r="Y164" s="584">
        <f t="shared" ref="Y164:Y172" si="21">IFERROR(IF(X164="",0,CEILING((X164/$H164),1)*$H164),"")</f>
        <v>84</v>
      </c>
      <c r="Z164" s="36">
        <f>IFERROR(IF(Y164=0,"",ROUNDUP(Y164/H164,0)*0.00902),"")</f>
        <v>0.1804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85.142857142857125</v>
      </c>
      <c r="BN164" s="64">
        <f t="shared" ref="BN164:BN172" si="23">IFERROR(Y164*I164/H164,"0")</f>
        <v>89.399999999999991</v>
      </c>
      <c r="BO164" s="64">
        <f t="shared" ref="BO164:BO172" si="24">IFERROR(1/J164*(X164/H164),"0")</f>
        <v>0.14430014430014429</v>
      </c>
      <c r="BP164" s="64">
        <f t="shared" ref="BP164:BP172" si="25">IFERROR(1/J164*(Y164/H164),"0")</f>
        <v>0.15151515151515152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20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21.285714285714281</v>
      </c>
      <c r="BN165" s="64">
        <f t="shared" si="23"/>
        <v>22.349999999999998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100</v>
      </c>
      <c r="Y166" s="584">
        <f t="shared" si="21"/>
        <v>100.80000000000001</v>
      </c>
      <c r="Z166" s="36">
        <f>IFERROR(IF(Y166=0,"",ROUNDUP(Y166/H166,0)*0.00902),"")</f>
        <v>0.21648000000000001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105</v>
      </c>
      <c r="BN166" s="64">
        <f t="shared" si="23"/>
        <v>105.84000000000002</v>
      </c>
      <c r="BO166" s="64">
        <f t="shared" si="24"/>
        <v>0.18037518037518038</v>
      </c>
      <c r="BP166" s="64">
        <f t="shared" si="25"/>
        <v>0.18181818181818182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140</v>
      </c>
      <c r="Y167" s="584">
        <f t="shared" si="21"/>
        <v>140.70000000000002</v>
      </c>
      <c r="Z167" s="36">
        <f>IFERROR(IF(Y167=0,"",ROUNDUP(Y167/H167,0)*0.00502),"")</f>
        <v>0.33634000000000003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148.66666666666666</v>
      </c>
      <c r="BN167" s="64">
        <f t="shared" si="23"/>
        <v>149.41</v>
      </c>
      <c r="BO167" s="64">
        <f t="shared" si="24"/>
        <v>0.28490028490028491</v>
      </c>
      <c r="BP167" s="64">
        <f t="shared" si="25"/>
        <v>0.28632478632478636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52.5</v>
      </c>
      <c r="Y168" s="584">
        <f t="shared" si="21"/>
        <v>52.5</v>
      </c>
      <c r="Z168" s="36">
        <f>IFERROR(IF(Y168=0,"",ROUNDUP(Y168/H168,0)*0.00502),"")</f>
        <v>0.1255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55.75</v>
      </c>
      <c r="BN168" s="64">
        <f t="shared" si="23"/>
        <v>55.75</v>
      </c>
      <c r="BO168" s="64">
        <f t="shared" si="24"/>
        <v>0.10683760683760685</v>
      </c>
      <c r="BP168" s="64">
        <f t="shared" si="25"/>
        <v>0.10683760683760685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35</v>
      </c>
      <c r="Y170" s="584">
        <f t="shared" si="21"/>
        <v>35.700000000000003</v>
      </c>
      <c r="Z170" s="36">
        <f>IFERROR(IF(Y170=0,"",ROUNDUP(Y170/H170,0)*0.00502),"")</f>
        <v>8.5339999999999999E-2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36.666666666666664</v>
      </c>
      <c r="BN170" s="64">
        <f t="shared" si="23"/>
        <v>37.4</v>
      </c>
      <c r="BO170" s="64">
        <f t="shared" si="24"/>
        <v>7.1225071225071226E-2</v>
      </c>
      <c r="BP170" s="64">
        <f t="shared" si="25"/>
        <v>7.2649572649572655E-2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155.95238095238093</v>
      </c>
      <c r="Y173" s="585">
        <f>IFERROR(Y164/H164,"0")+IFERROR(Y165/H165,"0")+IFERROR(Y166/H166,"0")+IFERROR(Y167/H167,"0")+IFERROR(Y168/H168,"0")+IFERROR(Y169/H169,"0")+IFERROR(Y170/H170,"0")+IFERROR(Y171/H171,"0")+IFERROR(Y172/H172,"0")</f>
        <v>158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0.98916000000000004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427.5</v>
      </c>
      <c r="Y174" s="585">
        <f>IFERROR(SUM(Y164:Y172),"0")</f>
        <v>434.7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7.0000000000000009</v>
      </c>
      <c r="Y177" s="58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7.0000000000000009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11.111111111111112</v>
      </c>
      <c r="Y179" s="585">
        <f>IFERROR(Y176/H176,"0")+IFERROR(Y177/H177,"0")+IFERROR(Y178/H178,"0")</f>
        <v>12</v>
      </c>
      <c r="Z179" s="585">
        <f>IFERROR(IF(Z176="",0,Z176),"0")+IFERROR(IF(Z177="",0,Z177),"0")+IFERROR(IF(Z178="",0,Z178),"0")</f>
        <v>7.0800000000000002E-2</v>
      </c>
      <c r="AA179" s="586"/>
      <c r="AB179" s="586"/>
      <c r="AC179" s="586"/>
    </row>
    <row r="180" spans="1:68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14.000000000000002</v>
      </c>
      <c r="Y180" s="585">
        <f>IFERROR(SUM(Y176:Y178),"0")</f>
        <v>15.120000000000001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5.6000000000000014</v>
      </c>
      <c r="Y182" s="584">
        <f>IFERROR(IF(X182="",0,CEILING((X182/$H182),1)*$H182),"")</f>
        <v>6.3</v>
      </c>
      <c r="Z182" s="36">
        <f>IFERROR(IF(Y182=0,"",ROUNDUP(Y182/H182,0)*0.0059),"")</f>
        <v>2.9499999999999998E-2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6.4444444444444455</v>
      </c>
      <c r="BN182" s="64">
        <f>IFERROR(Y182*I182/H182,"0")</f>
        <v>7.25</v>
      </c>
      <c r="BO182" s="64">
        <f>IFERROR(1/J182*(X182/H182),"0")</f>
        <v>2.0576131687242802E-2</v>
      </c>
      <c r="BP182" s="64">
        <f>IFERROR(1/J182*(Y182/H182),"0")</f>
        <v>2.3148148148148147E-2</v>
      </c>
    </row>
    <row r="183" spans="1:68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4.4444444444444455</v>
      </c>
      <c r="Y183" s="585">
        <f>IFERROR(Y182/H182,"0")</f>
        <v>5</v>
      </c>
      <c r="Z183" s="585">
        <f>IFERROR(IF(Z182="",0,Z182),"0")</f>
        <v>2.9499999999999998E-2</v>
      </c>
      <c r="AA183" s="586"/>
      <c r="AB183" s="586"/>
      <c r="AC183" s="586"/>
    </row>
    <row r="184" spans="1:68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5.6000000000000014</v>
      </c>
      <c r="Y184" s="585">
        <f>IFERROR(SUM(Y182:Y182),"0")</f>
        <v>6.3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100</v>
      </c>
      <c r="Y197" s="584">
        <f t="shared" ref="Y197:Y204" si="26">IFERROR(IF(X197="",0,CEILING((X197/$H197),1)*$H197),"")</f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103.88888888888889</v>
      </c>
      <c r="BN197" s="64">
        <f t="shared" ref="BN197:BN204" si="28">IFERROR(Y197*I197/H197,"0")</f>
        <v>106.59000000000002</v>
      </c>
      <c r="BO197" s="64">
        <f t="shared" ref="BO197:BO204" si="29">IFERROR(1/J197*(X197/H197),"0")</f>
        <v>0.14029180695847362</v>
      </c>
      <c r="BP197" s="64">
        <f t="shared" ref="BP197:BP204" si="30">IFERROR(1/J197*(Y197/H197),"0")</f>
        <v>0.14393939393939395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120</v>
      </c>
      <c r="Y199" s="584">
        <f t="shared" si="26"/>
        <v>124.2</v>
      </c>
      <c r="Z199" s="36">
        <f>IFERROR(IF(Y199=0,"",ROUNDUP(Y199/H199,0)*0.00902),"")</f>
        <v>0.20746000000000001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124.66666666666667</v>
      </c>
      <c r="BN199" s="64">
        <f t="shared" si="28"/>
        <v>129.03</v>
      </c>
      <c r="BO199" s="64">
        <f t="shared" si="29"/>
        <v>0.16835016835016836</v>
      </c>
      <c r="BP199" s="64">
        <f t="shared" si="30"/>
        <v>0.17424242424242425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120</v>
      </c>
      <c r="Y201" s="584">
        <f t="shared" si="26"/>
        <v>120.60000000000001</v>
      </c>
      <c r="Z201" s="36">
        <f>IFERROR(IF(Y201=0,"",ROUNDUP(Y201/H201,0)*0.00502),"")</f>
        <v>0.33634000000000003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128.66666666666666</v>
      </c>
      <c r="BN201" s="64">
        <f t="shared" si="28"/>
        <v>129.31</v>
      </c>
      <c r="BO201" s="64">
        <f t="shared" si="29"/>
        <v>0.28490028490028496</v>
      </c>
      <c r="BP201" s="64">
        <f t="shared" si="30"/>
        <v>0.28632478632478636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15</v>
      </c>
      <c r="Y202" s="584">
        <f t="shared" si="26"/>
        <v>16.2</v>
      </c>
      <c r="Z202" s="36">
        <f>IFERROR(IF(Y202=0,"",ROUNDUP(Y202/H202,0)*0.00502),"")</f>
        <v>4.5179999999999998E-2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15.833333333333332</v>
      </c>
      <c r="BN202" s="64">
        <f t="shared" si="28"/>
        <v>17.099999999999998</v>
      </c>
      <c r="BO202" s="64">
        <f t="shared" si="29"/>
        <v>3.561253561253562E-2</v>
      </c>
      <c r="BP202" s="64">
        <f t="shared" si="30"/>
        <v>3.8461538461538464E-2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36</v>
      </c>
      <c r="Y203" s="584">
        <f t="shared" si="26"/>
        <v>36</v>
      </c>
      <c r="Z203" s="36">
        <f>IFERROR(IF(Y203=0,"",ROUNDUP(Y203/H203,0)*0.00502),"")</f>
        <v>0.1004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37.999999999999993</v>
      </c>
      <c r="BN203" s="64">
        <f t="shared" si="28"/>
        <v>37.999999999999993</v>
      </c>
      <c r="BO203" s="64">
        <f t="shared" si="29"/>
        <v>8.5470085470085472E-2</v>
      </c>
      <c r="BP203" s="64">
        <f t="shared" si="30"/>
        <v>8.5470085470085472E-2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15</v>
      </c>
      <c r="Y204" s="584">
        <f t="shared" si="26"/>
        <v>16.2</v>
      </c>
      <c r="Z204" s="36">
        <f>IFERROR(IF(Y204=0,"",ROUNDUP(Y204/H204,0)*0.00502),"")</f>
        <v>4.5179999999999998E-2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15.833333333333332</v>
      </c>
      <c r="BN204" s="64">
        <f t="shared" si="28"/>
        <v>17.099999999999998</v>
      </c>
      <c r="BO204" s="64">
        <f t="shared" si="29"/>
        <v>3.561253561253562E-2</v>
      </c>
      <c r="BP204" s="64">
        <f t="shared" si="30"/>
        <v>3.8461538461538464E-2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144.0740740740741</v>
      </c>
      <c r="Y205" s="585">
        <f>IFERROR(Y197/H197,"0")+IFERROR(Y198/H198,"0")+IFERROR(Y199/H199,"0")+IFERROR(Y200/H200,"0")+IFERROR(Y201/H201,"0")+IFERROR(Y202/H202,"0")+IFERROR(Y203/H203,"0")+IFERROR(Y204/H204,"0")</f>
        <v>147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0.90594000000000008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406</v>
      </c>
      <c r="Y206" s="585">
        <f>IFERROR(SUM(Y197:Y204),"0")</f>
        <v>415.8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100</v>
      </c>
      <c r="Y210" s="584">
        <f t="shared" si="31"/>
        <v>104.39999999999999</v>
      </c>
      <c r="Z210" s="36">
        <f>IFERROR(IF(Y210=0,"",ROUNDUP(Y210/H210,0)*0.01898),"")</f>
        <v>0.22776000000000002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105.96551724137932</v>
      </c>
      <c r="BN210" s="64">
        <f t="shared" si="33"/>
        <v>110.62799999999999</v>
      </c>
      <c r="BO210" s="64">
        <f t="shared" si="34"/>
        <v>0.1795977011494253</v>
      </c>
      <c r="BP210" s="64">
        <f t="shared" si="35"/>
        <v>0.1875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200</v>
      </c>
      <c r="Y211" s="584">
        <f t="shared" si="31"/>
        <v>201.6</v>
      </c>
      <c r="Z211" s="36">
        <f t="shared" ref="Z211:Z216" si="36">IFERROR(IF(Y211=0,"",ROUNDUP(Y211/H211,0)*0.00651),"")</f>
        <v>0.54683999999999999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222.5</v>
      </c>
      <c r="BN211" s="64">
        <f t="shared" si="33"/>
        <v>224.27999999999997</v>
      </c>
      <c r="BO211" s="64">
        <f t="shared" si="34"/>
        <v>0.45787545787545797</v>
      </c>
      <c r="BP211" s="64">
        <f t="shared" si="35"/>
        <v>0.46153846153846156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240</v>
      </c>
      <c r="Y213" s="584">
        <f t="shared" si="31"/>
        <v>240</v>
      </c>
      <c r="Z213" s="36">
        <f t="shared" si="36"/>
        <v>0.65100000000000002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265.20000000000005</v>
      </c>
      <c r="BN213" s="64">
        <f t="shared" si="33"/>
        <v>265.20000000000005</v>
      </c>
      <c r="BO213" s="64">
        <f t="shared" si="34"/>
        <v>0.5494505494505495</v>
      </c>
      <c r="BP213" s="64">
        <f t="shared" si="35"/>
        <v>0.5494505494505495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100</v>
      </c>
      <c r="Y215" s="584">
        <f t="shared" si="31"/>
        <v>100.8</v>
      </c>
      <c r="Z215" s="36">
        <f t="shared" si="36"/>
        <v>0.27342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110.5</v>
      </c>
      <c r="BN215" s="64">
        <f t="shared" si="33"/>
        <v>111.384</v>
      </c>
      <c r="BO215" s="64">
        <f t="shared" si="34"/>
        <v>0.22893772893772898</v>
      </c>
      <c r="BP215" s="64">
        <f t="shared" si="35"/>
        <v>0.23076923076923078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80</v>
      </c>
      <c r="Y216" s="584">
        <f t="shared" si="31"/>
        <v>81.599999999999994</v>
      </c>
      <c r="Z216" s="36">
        <f t="shared" si="36"/>
        <v>0.22134000000000001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88.6</v>
      </c>
      <c r="BN216" s="64">
        <f t="shared" si="33"/>
        <v>90.371999999999986</v>
      </c>
      <c r="BO216" s="64">
        <f t="shared" si="34"/>
        <v>0.18315018315018317</v>
      </c>
      <c r="BP216" s="64">
        <f t="shared" si="35"/>
        <v>0.18681318681318682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269.82758620689657</v>
      </c>
      <c r="Y217" s="585">
        <f>IFERROR(Y208/H208,"0")+IFERROR(Y209/H209,"0")+IFERROR(Y210/H210,"0")+IFERROR(Y211/H211,"0")+IFERROR(Y212/H212,"0")+IFERROR(Y213/H213,"0")+IFERROR(Y214/H214,"0")+IFERROR(Y215/H215,"0")+IFERROR(Y216/H216,"0")</f>
        <v>272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1.9203600000000001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720</v>
      </c>
      <c r="Y218" s="585">
        <f>IFERROR(SUM(Y208:Y216),"0")</f>
        <v>728.4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28</v>
      </c>
      <c r="Y220" s="584">
        <f>IFERROR(IF(X220="",0,CEILING((X220/$H220),1)*$H220),"")</f>
        <v>28.799999999999997</v>
      </c>
      <c r="Z220" s="36">
        <f>IFERROR(IF(Y220=0,"",ROUNDUP(Y220/H220,0)*0.00651),"")</f>
        <v>7.8119999999999995E-2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30.94</v>
      </c>
      <c r="BN220" s="64">
        <f>IFERROR(Y220*I220/H220,"0")</f>
        <v>31.824000000000002</v>
      </c>
      <c r="BO220" s="64">
        <f>IFERROR(1/J220*(X220/H220),"0")</f>
        <v>6.4102564102564111E-2</v>
      </c>
      <c r="BP220" s="64">
        <f>IFERROR(1/J220*(Y220/H220),"0")</f>
        <v>6.5934065934065936E-2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40</v>
      </c>
      <c r="Y221" s="584">
        <f>IFERROR(IF(X221="",0,CEILING((X221/$H221),1)*$H221),"")</f>
        <v>40.799999999999997</v>
      </c>
      <c r="Z221" s="36">
        <f>IFERROR(IF(Y221=0,"",ROUNDUP(Y221/H221,0)*0.00651),"")</f>
        <v>0.11067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44.20000000000001</v>
      </c>
      <c r="BN221" s="64">
        <f>IFERROR(Y221*I221/H221,"0")</f>
        <v>45.084000000000003</v>
      </c>
      <c r="BO221" s="64">
        <f>IFERROR(1/J221*(X221/H221),"0")</f>
        <v>9.1575091575091583E-2</v>
      </c>
      <c r="BP221" s="64">
        <f>IFERROR(1/J221*(Y221/H221),"0")</f>
        <v>9.3406593406593408E-2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28.333333333333336</v>
      </c>
      <c r="Y222" s="585">
        <f>IFERROR(Y220/H220,"0")+IFERROR(Y221/H221,"0")</f>
        <v>29</v>
      </c>
      <c r="Z222" s="585">
        <f>IFERROR(IF(Z220="",0,Z220),"0")+IFERROR(IF(Z221="",0,Z221),"0")</f>
        <v>0.18879000000000001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68</v>
      </c>
      <c r="Y223" s="585">
        <f>IFERROR(SUM(Y220:Y221),"0")</f>
        <v>69.599999999999994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200</v>
      </c>
      <c r="Y228" s="584">
        <f t="shared" si="37"/>
        <v>208.79999999999998</v>
      </c>
      <c r="Z228" s="36">
        <f>IFERROR(IF(Y228=0,"",ROUNDUP(Y228/H228,0)*0.01898),"")</f>
        <v>0.34164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207.5</v>
      </c>
      <c r="BN228" s="64">
        <f t="shared" si="39"/>
        <v>216.63</v>
      </c>
      <c r="BO228" s="64">
        <f t="shared" si="40"/>
        <v>0.26939655172413796</v>
      </c>
      <c r="BP228" s="64">
        <f t="shared" si="41"/>
        <v>0.28125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48</v>
      </c>
      <c r="Y229" s="584">
        <f t="shared" si="37"/>
        <v>48</v>
      </c>
      <c r="Z229" s="36">
        <f>IFERROR(IF(Y229=0,"",ROUNDUP(Y229/H229,0)*0.00902),"")</f>
        <v>0.10824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50.519999999999996</v>
      </c>
      <c r="BN229" s="64">
        <f t="shared" si="39"/>
        <v>50.519999999999996</v>
      </c>
      <c r="BO229" s="64">
        <f t="shared" si="40"/>
        <v>9.0909090909090912E-2</v>
      </c>
      <c r="BP229" s="64">
        <f t="shared" si="41"/>
        <v>9.0909090909090912E-2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100</v>
      </c>
      <c r="Y232" s="584">
        <f t="shared" si="37"/>
        <v>100</v>
      </c>
      <c r="Z232" s="36">
        <f>IFERROR(IF(Y232=0,"",ROUNDUP(Y232/H232,0)*0.00902),"")</f>
        <v>0.22550000000000001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105.25</v>
      </c>
      <c r="BN232" s="64">
        <f t="shared" si="39"/>
        <v>105.25</v>
      </c>
      <c r="BO232" s="64">
        <f t="shared" si="40"/>
        <v>0.18939393939393939</v>
      </c>
      <c r="BP232" s="64">
        <f t="shared" si="41"/>
        <v>0.18939393939393939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54.241379310344826</v>
      </c>
      <c r="Y233" s="585">
        <f>IFERROR(Y226/H226,"0")+IFERROR(Y227/H227,"0")+IFERROR(Y228/H228,"0")+IFERROR(Y229/H229,"0")+IFERROR(Y230/H230,"0")+IFERROR(Y231/H231,"0")+IFERROR(Y232/H232,"0")</f>
        <v>55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0.67537999999999998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348</v>
      </c>
      <c r="Y234" s="585">
        <f>IFERROR(SUM(Y226:Y232),"0")</f>
        <v>356.79999999999995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4301040361</v>
      </c>
      <c r="D241" s="589">
        <v>4680115886803</v>
      </c>
      <c r="E241" s="590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390</v>
      </c>
      <c r="C242" s="31">
        <v>4301040362</v>
      </c>
      <c r="D242" s="589">
        <v>4680115886803</v>
      </c>
      <c r="E242" s="590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">
        <v>391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7.0000000000000009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7.6157407407407414</v>
      </c>
      <c r="BN248" s="64">
        <f t="shared" si="45"/>
        <v>9.4</v>
      </c>
      <c r="BO248" s="64">
        <f t="shared" si="46"/>
        <v>1.5003429355281208E-2</v>
      </c>
      <c r="BP248" s="64">
        <f t="shared" si="47"/>
        <v>1.8518518518518517E-2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3.2407407407407409</v>
      </c>
      <c r="Y252" s="585">
        <f>IFERROR(Y246/H246,"0")+IFERROR(Y247/H247,"0")+IFERROR(Y248/H248,"0")+IFERROR(Y249/H249,"0")+IFERROR(Y250/H250,"0")+IFERROR(Y251/H251,"0")</f>
        <v>4</v>
      </c>
      <c r="Z252" s="585">
        <f>IFERROR(IF(Z246="",0,Z246),"0")+IFERROR(IF(Z247="",0,Z247),"0")+IFERROR(IF(Z248="",0,Z248),"0")+IFERROR(IF(Z249="",0,Z249),"0")+IFERROR(IF(Z250="",0,Z250),"0")+IFERROR(IF(Z251="",0,Z251),"0")</f>
        <v>2.3599999999999999E-2</v>
      </c>
      <c r="AA252" s="586"/>
      <c r="AB252" s="586"/>
      <c r="AC252" s="586"/>
    </row>
    <row r="253" spans="1:68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7.0000000000000009</v>
      </c>
      <c r="Y253" s="585">
        <f>IFERROR(SUM(Y246:Y251),"0")</f>
        <v>8.64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80</v>
      </c>
      <c r="Y274" s="584">
        <f>IFERROR(IF(X274="",0,CEILING((X274/$H274),1)*$H274),"")</f>
        <v>81.599999999999994</v>
      </c>
      <c r="Z274" s="36">
        <f>IFERROR(IF(Y274=0,"",ROUNDUP(Y274/H274,0)*0.00651),"")</f>
        <v>0.22134000000000001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88.40000000000002</v>
      </c>
      <c r="BN274" s="64">
        <f>IFERROR(Y274*I274/H274,"0")</f>
        <v>90.168000000000006</v>
      </c>
      <c r="BO274" s="64">
        <f>IFERROR(1/J274*(X274/H274),"0")</f>
        <v>0.18315018315018317</v>
      </c>
      <c r="BP274" s="64">
        <f>IFERROR(1/J274*(Y274/H274),"0")</f>
        <v>0.18681318681318682</v>
      </c>
    </row>
    <row r="275" spans="1:68" ht="37.5" hidden="1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33.333333333333336</v>
      </c>
      <c r="Y276" s="585">
        <f>IFERROR(Y273/H273,"0")+IFERROR(Y274/H274,"0")+IFERROR(Y275/H275,"0")</f>
        <v>34</v>
      </c>
      <c r="Z276" s="585">
        <f>IFERROR(IF(Z273="",0,Z273),"0")+IFERROR(IF(Z274="",0,Z274),"0")+IFERROR(IF(Z275="",0,Z275),"0")</f>
        <v>0.22134000000000001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80</v>
      </c>
      <c r="Y277" s="585">
        <f>IFERROR(SUM(Y273:Y275),"0")</f>
        <v>81.599999999999994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15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16.900000000000002</v>
      </c>
      <c r="BN309" s="64">
        <f t="shared" si="55"/>
        <v>18.251999999999999</v>
      </c>
      <c r="BO309" s="64">
        <f t="shared" si="56"/>
        <v>4.5787545787545791E-2</v>
      </c>
      <c r="BP309" s="64">
        <f t="shared" si="57"/>
        <v>4.9450549450549455E-2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8.3333333333333339</v>
      </c>
      <c r="Y310" s="585">
        <f>IFERROR(Y303/H303,"0")+IFERROR(Y304/H304,"0")+IFERROR(Y305/H305,"0")+IFERROR(Y306/H306,"0")+IFERROR(Y307/H307,"0")+IFERROR(Y308/H308,"0")+IFERROR(Y309/H309,"0")</f>
        <v>9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5.8590000000000003E-2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15</v>
      </c>
      <c r="Y311" s="585">
        <f>IFERROR(SUM(Y303:Y309),"0")</f>
        <v>16.2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40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42.471428571428568</v>
      </c>
      <c r="BN323" s="64">
        <f>IFERROR(Y323*I323/H323,"0")</f>
        <v>44.594999999999999</v>
      </c>
      <c r="BO323" s="64">
        <f>IFERROR(1/J323*(X323/H323),"0")</f>
        <v>7.4404761904761904E-2</v>
      </c>
      <c r="BP323" s="64">
        <f>IFERROR(1/J323*(Y323/H323),"0")</f>
        <v>7.8125E-2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4.7619047619047619</v>
      </c>
      <c r="Y324" s="585">
        <f>IFERROR(Y321/H321,"0")+IFERROR(Y322/H322,"0")+IFERROR(Y323/H323,"0")</f>
        <v>5</v>
      </c>
      <c r="Z324" s="585">
        <f>IFERROR(IF(Z321="",0,Z321),"0")+IFERROR(IF(Z322="",0,Z322),"0")+IFERROR(IF(Z323="",0,Z323),"0")</f>
        <v>9.4899999999999998E-2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40</v>
      </c>
      <c r="Y325" s="585">
        <f>IFERROR(SUM(Y321:Y323),"0")</f>
        <v>42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50</v>
      </c>
      <c r="Y335" s="584">
        <f>IFERROR(IF(X335="",0,CEILING((X335/$H335),1)*$H335),"")</f>
        <v>50</v>
      </c>
      <c r="Z335" s="36">
        <f>IFERROR(IF(Y335=0,"",ROUNDUP(Y335/H335,0)*0.00474),"")</f>
        <v>0.11850000000000001</v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56.000000000000007</v>
      </c>
      <c r="BN335" s="64">
        <f>IFERROR(Y335*I335/H335,"0")</f>
        <v>56.000000000000007</v>
      </c>
      <c r="BO335" s="64">
        <f>IFERROR(1/J335*(X335/H335),"0")</f>
        <v>0.10504201680672269</v>
      </c>
      <c r="BP335" s="64">
        <f>IFERROR(1/J335*(Y335/H335),"0")</f>
        <v>0.10504201680672269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25</v>
      </c>
      <c r="Y338" s="585">
        <f>IFERROR(Y335/H335,"0")+IFERROR(Y336/H336,"0")+IFERROR(Y337/H337,"0")</f>
        <v>25</v>
      </c>
      <c r="Z338" s="585">
        <f>IFERROR(IF(Z335="",0,Z335),"0")+IFERROR(IF(Z336="",0,Z336),"0")+IFERROR(IF(Z337="",0,Z337),"0")</f>
        <v>0.11850000000000001</v>
      </c>
      <c r="AA338" s="586"/>
      <c r="AB338" s="586"/>
      <c r="AC338" s="586"/>
    </row>
    <row r="339" spans="1:68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50</v>
      </c>
      <c r="Y339" s="585">
        <f>IFERROR(SUM(Y335:Y337),"0")</f>
        <v>50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630</v>
      </c>
      <c r="Y343" s="584">
        <f>IFERROR(IF(X343="",0,CEILING((X343/$H343),1)*$H343),"")</f>
        <v>630</v>
      </c>
      <c r="Z343" s="36">
        <f>IFERROR(IF(Y343=0,"",ROUNDUP(Y343/H343,0)*0.00651),"")</f>
        <v>1.9530000000000001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705.59999999999991</v>
      </c>
      <c r="BN343" s="64">
        <f>IFERROR(Y343*I343/H343,"0")</f>
        <v>705.59999999999991</v>
      </c>
      <c r="BO343" s="64">
        <f>IFERROR(1/J343*(X343/H343),"0")</f>
        <v>1.6483516483516485</v>
      </c>
      <c r="BP343" s="64">
        <f>IFERROR(1/J343*(Y343/H343),"0")</f>
        <v>1.6483516483516485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454.99999999999989</v>
      </c>
      <c r="Y344" s="584">
        <f>IFERROR(IF(X344="",0,CEILING((X344/$H344),1)*$H344),"")</f>
        <v>455.70000000000005</v>
      </c>
      <c r="Z344" s="36">
        <f>IFERROR(IF(Y344=0,"",ROUNDUP(Y344/H344,0)*0.00651),"")</f>
        <v>1.4126700000000001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506.99999999999977</v>
      </c>
      <c r="BN344" s="64">
        <f>IFERROR(Y344*I344/H344,"0")</f>
        <v>507.78</v>
      </c>
      <c r="BO344" s="64">
        <f>IFERROR(1/J344*(X344/H344),"0")</f>
        <v>1.1904761904761902</v>
      </c>
      <c r="BP344" s="64">
        <f>IFERROR(1/J344*(Y344/H344),"0")</f>
        <v>1.1923076923076923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516.66666666666663</v>
      </c>
      <c r="Y345" s="585">
        <f>IFERROR(Y342/H342,"0")+IFERROR(Y343/H343,"0")+IFERROR(Y344/H344,"0")</f>
        <v>517</v>
      </c>
      <c r="Z345" s="585">
        <f>IFERROR(IF(Z342="",0,Z342),"0")+IFERROR(IF(Z343="",0,Z343),"0")+IFERROR(IF(Z344="",0,Z344),"0")</f>
        <v>3.3656700000000002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1085</v>
      </c>
      <c r="Y346" s="585">
        <f>IFERROR(SUM(Y342:Y344),"0")</f>
        <v>1085.7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250</v>
      </c>
      <c r="Y352" s="584">
        <f t="shared" si="58"/>
        <v>255</v>
      </c>
      <c r="Z352" s="36">
        <f>IFERROR(IF(Y352=0,"",ROUNDUP(Y352/H352,0)*0.02175),"")</f>
        <v>0.36974999999999997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258</v>
      </c>
      <c r="BN352" s="64">
        <f t="shared" si="60"/>
        <v>263.16000000000003</v>
      </c>
      <c r="BO352" s="64">
        <f t="shared" si="61"/>
        <v>0.34722222222222221</v>
      </c>
      <c r="BP352" s="64">
        <f t="shared" si="62"/>
        <v>0.35416666666666663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35</v>
      </c>
      <c r="Y356" s="584">
        <f t="shared" si="58"/>
        <v>35</v>
      </c>
      <c r="Z356" s="36">
        <f>IFERROR(IF(Y356=0,"",ROUNDUP(Y356/H356,0)*0.00902),"")</f>
        <v>6.3140000000000002E-2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36.47</v>
      </c>
      <c r="BN356" s="64">
        <f t="shared" si="60"/>
        <v>36.47</v>
      </c>
      <c r="BO356" s="64">
        <f t="shared" si="61"/>
        <v>5.3030303030303032E-2</v>
      </c>
      <c r="BP356" s="64">
        <f t="shared" si="62"/>
        <v>5.3030303030303032E-2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23.666666666666668</v>
      </c>
      <c r="Y357" s="585">
        <f>IFERROR(Y350/H350,"0")+IFERROR(Y351/H351,"0")+IFERROR(Y352/H352,"0")+IFERROR(Y353/H353,"0")+IFERROR(Y354/H354,"0")+IFERROR(Y355/H355,"0")+IFERROR(Y356/H356,"0")</f>
        <v>24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0.43289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285</v>
      </c>
      <c r="Y358" s="585">
        <f>IFERROR(SUM(Y350:Y356),"0")</f>
        <v>290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500</v>
      </c>
      <c r="Y360" s="584">
        <f>IFERROR(IF(X360="",0,CEILING((X360/$H360),1)*$H360),"")</f>
        <v>510</v>
      </c>
      <c r="Z360" s="36">
        <f>IFERROR(IF(Y360=0,"",ROUNDUP(Y360/H360,0)*0.02175),"")</f>
        <v>0.73949999999999994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516</v>
      </c>
      <c r="BN360" s="64">
        <f>IFERROR(Y360*I360/H360,"0")</f>
        <v>526.32000000000005</v>
      </c>
      <c r="BO360" s="64">
        <f>IFERROR(1/J360*(X360/H360),"0")</f>
        <v>0.69444444444444442</v>
      </c>
      <c r="BP360" s="64">
        <f>IFERROR(1/J360*(Y360/H360),"0")</f>
        <v>0.70833333333333326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12</v>
      </c>
      <c r="Y361" s="584">
        <f>IFERROR(IF(X361="",0,CEILING((X361/$H361),1)*$H361),"")</f>
        <v>12</v>
      </c>
      <c r="Z361" s="36">
        <f>IFERROR(IF(Y361=0,"",ROUNDUP(Y361/H361,0)*0.00902),"")</f>
        <v>2.7060000000000001E-2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12.629999999999999</v>
      </c>
      <c r="BN361" s="64">
        <f>IFERROR(Y361*I361/H361,"0")</f>
        <v>12.629999999999999</v>
      </c>
      <c r="BO361" s="64">
        <f>IFERROR(1/J361*(X361/H361),"0")</f>
        <v>2.2727272727272728E-2</v>
      </c>
      <c r="BP361" s="64">
        <f>IFERROR(1/J361*(Y361/H361),"0")</f>
        <v>2.2727272727272728E-2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36.333333333333336</v>
      </c>
      <c r="Y362" s="585">
        <f>IFERROR(Y360/H360,"0")+IFERROR(Y361/H361,"0")</f>
        <v>37</v>
      </c>
      <c r="Z362" s="585">
        <f>IFERROR(IF(Z360="",0,Z360),"0")+IFERROR(IF(Z361="",0,Z361),"0")</f>
        <v>0.76655999999999991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512</v>
      </c>
      <c r="Y363" s="585">
        <f>IFERROR(SUM(Y360:Y361),"0")</f>
        <v>522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4301031382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4301031406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87.5</v>
      </c>
      <c r="Y402" s="584">
        <f t="shared" si="63"/>
        <v>88.2</v>
      </c>
      <c r="Z402" s="36">
        <f t="shared" si="68"/>
        <v>0.21084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92.916666666666657</v>
      </c>
      <c r="BN402" s="64">
        <f t="shared" si="65"/>
        <v>93.66</v>
      </c>
      <c r="BO402" s="64">
        <f t="shared" si="66"/>
        <v>0.17806267806267806</v>
      </c>
      <c r="BP402" s="64">
        <f t="shared" si="67"/>
        <v>0.17948717948717952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58.333333333333329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59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0.29618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122.5</v>
      </c>
      <c r="Y408" s="585">
        <f>IFERROR(SUM(Y397:Y406),"0")</f>
        <v>123.9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7</v>
      </c>
      <c r="Y424" s="584">
        <f>IFERROR(IF(X424="",0,CEILING((X424/$H424),1)*$H424),"")</f>
        <v>8.4</v>
      </c>
      <c r="Z424" s="36">
        <f>IFERROR(IF(Y424=0,"",ROUNDUP(Y424/H424,0)*0.00502),"")</f>
        <v>2.0080000000000001E-2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7.4333333333333327</v>
      </c>
      <c r="BN424" s="64">
        <f>IFERROR(Y424*I424/H424,"0")</f>
        <v>8.92</v>
      </c>
      <c r="BO424" s="64">
        <f>IFERROR(1/J424*(X424/H424),"0")</f>
        <v>1.4245014245014245E-2</v>
      </c>
      <c r="BP424" s="64">
        <f>IFERROR(1/J424*(Y424/H424),"0")</f>
        <v>1.7094017094017096E-2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3.333333333333333</v>
      </c>
      <c r="Y425" s="585">
        <f>IFERROR(Y421/H421,"0")+IFERROR(Y422/H422,"0")+IFERROR(Y423/H423,"0")+IFERROR(Y424/H424,"0")</f>
        <v>4</v>
      </c>
      <c r="Z425" s="585">
        <f>IFERROR(IF(Z421="",0,Z421),"0")+IFERROR(IF(Z422="",0,Z422),"0")+IFERROR(IF(Z423="",0,Z423),"0")+IFERROR(IF(Z424="",0,Z424),"0")</f>
        <v>2.0080000000000001E-2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7</v>
      </c>
      <c r="Y426" s="585">
        <f>IFERROR(SUM(Y421:Y424),"0")</f>
        <v>8.4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40</v>
      </c>
      <c r="Y429" s="584">
        <f>IFERROR(IF(X429="",0,CEILING((X429/$H429),1)*$H429),"")</f>
        <v>40.799999999999997</v>
      </c>
      <c r="Z429" s="36">
        <f>IFERROR(IF(Y429=0,"",ROUNDUP(Y429/H429,0)*0.00651),"")</f>
        <v>0.22134000000000001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70</v>
      </c>
      <c r="BN429" s="64">
        <f>IFERROR(Y429*I429/H429,"0")</f>
        <v>71.399999999999991</v>
      </c>
      <c r="BO429" s="64">
        <f>IFERROR(1/J429*(X429/H429),"0")</f>
        <v>0.18315018315018317</v>
      </c>
      <c r="BP429" s="64">
        <f>IFERROR(1/J429*(Y429/H429),"0")</f>
        <v>0.18681318681318682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33.333333333333336</v>
      </c>
      <c r="Y430" s="585">
        <f>IFERROR(Y429/H429,"0")</f>
        <v>34</v>
      </c>
      <c r="Z430" s="585">
        <f>IFERROR(IF(Z429="",0,Z429),"0")</f>
        <v>0.22134000000000001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40</v>
      </c>
      <c r="Y431" s="585">
        <f>IFERROR(SUM(Y429:Y429),"0")</f>
        <v>40.799999999999997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100</v>
      </c>
      <c r="Y440" s="584">
        <f t="shared" ref="Y440:Y454" si="69">IFERROR(IF(X440="",0,CEILING((X440/$H440),1)*$H440),"")</f>
        <v>100.32000000000001</v>
      </c>
      <c r="Z440" s="36">
        <f t="shared" ref="Z440:Z446" si="70">IFERROR(IF(Y440=0,"",ROUNDUP(Y440/H440,0)*0.01196),"")</f>
        <v>0.22724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106.81818181818181</v>
      </c>
      <c r="BN440" s="64">
        <f t="shared" ref="BN440:BN454" si="72">IFERROR(Y440*I440/H440,"0")</f>
        <v>107.16</v>
      </c>
      <c r="BO440" s="64">
        <f t="shared" ref="BO440:BO454" si="73">IFERROR(1/J440*(X440/H440),"0")</f>
        <v>0.18210955710955709</v>
      </c>
      <c r="BP440" s="64">
        <f t="shared" ref="BP440:BP454" si="74">IFERROR(1/J440*(Y440/H440),"0")</f>
        <v>0.18269230769230771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160</v>
      </c>
      <c r="Y445" s="584">
        <f t="shared" si="69"/>
        <v>163.68</v>
      </c>
      <c r="Z445" s="36">
        <f t="shared" si="70"/>
        <v>0.37075999999999998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170.90909090909091</v>
      </c>
      <c r="BN445" s="64">
        <f t="shared" si="72"/>
        <v>174.84</v>
      </c>
      <c r="BO445" s="64">
        <f t="shared" si="73"/>
        <v>0.29137529137529139</v>
      </c>
      <c r="BP445" s="64">
        <f t="shared" si="74"/>
        <v>0.29807692307692307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48</v>
      </c>
      <c r="Y453" s="584">
        <f t="shared" si="69"/>
        <v>50.4</v>
      </c>
      <c r="Z453" s="36">
        <f>IFERROR(IF(Y453=0,"",ROUNDUP(Y453/H453,0)*0.00902),"")</f>
        <v>0.12628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50.8</v>
      </c>
      <c r="BN453" s="64">
        <f t="shared" si="72"/>
        <v>53.339999999999996</v>
      </c>
      <c r="BO453" s="64">
        <f t="shared" si="73"/>
        <v>0.10101010101010101</v>
      </c>
      <c r="BP453" s="64">
        <f t="shared" si="74"/>
        <v>0.10606060606060606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62.575757575757564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64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0.72428000000000003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308</v>
      </c>
      <c r="Y456" s="585">
        <f>IFERROR(SUM(Y440:Y454),"0")</f>
        <v>314.39999999999998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30</v>
      </c>
      <c r="Y469" s="584">
        <f t="shared" si="75"/>
        <v>33.6</v>
      </c>
      <c r="Z469" s="36">
        <f>IFERROR(IF(Y469=0,"",ROUNDUP(Y469/H469,0)*0.00902),"")</f>
        <v>6.3140000000000002E-2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41.812500000000007</v>
      </c>
      <c r="BN469" s="64">
        <f t="shared" si="77"/>
        <v>46.830000000000005</v>
      </c>
      <c r="BO469" s="64">
        <f t="shared" si="78"/>
        <v>4.7348484848484848E-2</v>
      </c>
      <c r="BP469" s="64">
        <f t="shared" si="79"/>
        <v>5.3030303030303039E-2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30</v>
      </c>
      <c r="Y470" s="584">
        <f t="shared" si="75"/>
        <v>33.6</v>
      </c>
      <c r="Z470" s="36">
        <f>IFERROR(IF(Y470=0,"",ROUNDUP(Y470/H470,0)*0.00902),"")</f>
        <v>6.3140000000000002E-2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41.812500000000007</v>
      </c>
      <c r="BN470" s="64">
        <f t="shared" si="77"/>
        <v>46.830000000000005</v>
      </c>
      <c r="BO470" s="64">
        <f t="shared" si="78"/>
        <v>4.7348484848484848E-2</v>
      </c>
      <c r="BP470" s="64">
        <f t="shared" si="79"/>
        <v>5.3030303030303039E-2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12.5</v>
      </c>
      <c r="Y471" s="585">
        <f>IFERROR(Y464/H464,"0")+IFERROR(Y465/H465,"0")+IFERROR(Y466/H466,"0")+IFERROR(Y467/H467,"0")+IFERROR(Y468/H468,"0")+IFERROR(Y469/H469,"0")+IFERROR(Y470/H470,"0")</f>
        <v>14.000000000000002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0.12628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60</v>
      </c>
      <c r="Y472" s="585">
        <f>IFERROR(SUM(Y464:Y470),"0")</f>
        <v>67.2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787</v>
      </c>
      <c r="B507" s="54" t="s">
        <v>788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789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787</v>
      </c>
      <c r="B508" s="54" t="s">
        <v>791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792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793</v>
      </c>
      <c r="B509" s="54" t="s">
        <v>794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795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793</v>
      </c>
      <c r="B510" s="54" t="s">
        <v>797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798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799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800</v>
      </c>
      <c r="B515" s="54" t="s">
        <v>801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802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804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7022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7113.78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805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7568.062975153839</v>
      </c>
      <c r="Y519" s="585">
        <f>IFERROR(SUM(BN22:BN515),"0")</f>
        <v>7668.4259999999986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806</v>
      </c>
      <c r="Q520" s="724"/>
      <c r="R520" s="724"/>
      <c r="S520" s="724"/>
      <c r="T520" s="724"/>
      <c r="U520" s="724"/>
      <c r="V520" s="725"/>
      <c r="W520" s="37" t="s">
        <v>807</v>
      </c>
      <c r="X520" s="38">
        <f>ROUNDUP(SUM(BO22:BO515),0)</f>
        <v>14</v>
      </c>
      <c r="Y520" s="38">
        <f>ROUNDUP(SUM(BP22:BP515),0)</f>
        <v>15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808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7918.062975153839</v>
      </c>
      <c r="Y521" s="585">
        <f>GrossWeightTotalR+PalletQtyTotalR*25</f>
        <v>8043.4259999999986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809</v>
      </c>
      <c r="Q522" s="724"/>
      <c r="R522" s="724"/>
      <c r="S522" s="724"/>
      <c r="T522" s="724"/>
      <c r="U522" s="724"/>
      <c r="V522" s="725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2125.6306137455558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2148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810</v>
      </c>
      <c r="Q523" s="724"/>
      <c r="R523" s="724"/>
      <c r="S523" s="724"/>
      <c r="T523" s="724"/>
      <c r="U523" s="724"/>
      <c r="V523" s="725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16.531330000000001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813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799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320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828</v>
      </c>
      <c r="E528" s="46">
        <f>IFERROR(Y89*1,"0")+IFERROR(Y90*1,"0")+IFERROR(Y91*1,"0")+IFERROR(Y95*1,"0")+IFERROR(Y96*1,"0")+IFERROR(Y97*1,"0")+IFERROR(Y98*1,"0")+IFERROR(Y99*1,"0")+IFERROR(Y100*1,"0")</f>
        <v>676.8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467.1</v>
      </c>
      <c r="G528" s="46">
        <f>IFERROR(Y132*1,"0")+IFERROR(Y133*1,"0")+IFERROR(Y137*1,"0")+IFERROR(Y138*1,"0")+IFERROR(Y142*1,"0")+IFERROR(Y143*1,"0")</f>
        <v>144.32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456.12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1213.8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365.43999999999994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81.599999999999994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108.2</v>
      </c>
      <c r="S528" s="46">
        <f>IFERROR(Y342*1,"0")+IFERROR(Y343*1,"0")+IFERROR(Y344*1,"0")</f>
        <v>1085.7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812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123.9</v>
      </c>
      <c r="W528" s="46">
        <f>IFERROR(Y416*1,"0")+IFERROR(Y417*1,"0")+IFERROR(Y421*1,"0")+IFERROR(Y422*1,"0")+IFERROR(Y423*1,"0")+IFERROR(Y424*1,"0")</f>
        <v>8.4</v>
      </c>
      <c r="X528" s="46">
        <f>IFERROR(Y429*1,"0")</f>
        <v>40.799999999999997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381.6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5,00"/>
        <filter val="100,00"/>
        <filter val="11,11"/>
        <filter val="12,00"/>
        <filter val="12,50"/>
        <filter val="120,00"/>
        <filter val="122,50"/>
        <filter val="135,00"/>
        <filter val="14"/>
        <filter val="14,00"/>
        <filter val="140,00"/>
        <filter val="144,07"/>
        <filter val="15,00"/>
        <filter val="150,00"/>
        <filter val="155,95"/>
        <filter val="160,00"/>
        <filter val="2 125,63"/>
        <filter val="20,00"/>
        <filter val="200,00"/>
        <filter val="22,50"/>
        <filter val="225,00"/>
        <filter val="23,67"/>
        <filter val="240,00"/>
        <filter val="25,00"/>
        <filter val="250,00"/>
        <filter val="269,83"/>
        <filter val="28,00"/>
        <filter val="28,33"/>
        <filter val="285,00"/>
        <filter val="3,24"/>
        <filter val="3,33"/>
        <filter val="30,00"/>
        <filter val="308,00"/>
        <filter val="320,00"/>
        <filter val="325,00"/>
        <filter val="33,33"/>
        <filter val="348,00"/>
        <filter val="35,00"/>
        <filter val="36,00"/>
        <filter val="36,33"/>
        <filter val="375,00"/>
        <filter val="4,44"/>
        <filter val="4,76"/>
        <filter val="40,00"/>
        <filter val="406,00"/>
        <filter val="42,00"/>
        <filter val="427,50"/>
        <filter val="450,00"/>
        <filter val="455,00"/>
        <filter val="48,00"/>
        <filter val="5,60"/>
        <filter val="50,00"/>
        <filter val="500,00"/>
        <filter val="512,00"/>
        <filter val="516,67"/>
        <filter val="52,50"/>
        <filter val="54,24"/>
        <filter val="58,33"/>
        <filter val="59,40"/>
        <filter val="60,00"/>
        <filter val="62,58"/>
        <filter val="630,00"/>
        <filter val="68,00"/>
        <filter val="7 022,00"/>
        <filter val="7 568,06"/>
        <filter val="7 918,06"/>
        <filter val="7,00"/>
        <filter val="720,00"/>
        <filter val="8,33"/>
        <filter val="80,00"/>
        <filter val="83,33"/>
        <filter val="87,50"/>
        <filter val="95,68"/>
        <filter val="97,22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2025-07-02T11:49:42Z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