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imf\"/>
    </mc:Choice>
  </mc:AlternateContent>
  <xr:revisionPtr revIDLastSave="0" documentId="13_ncr:1_{9E59CA09-9290-4C4E-A3E2-B5DA1AE70E5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M503" i="1"/>
  <c r="Y503" i="1"/>
  <c r="X501" i="1"/>
  <c r="X500" i="1"/>
  <c r="BO499" i="1"/>
  <c r="BM499" i="1"/>
  <c r="Y499" i="1"/>
  <c r="BP499" i="1" s="1"/>
  <c r="BO498" i="1"/>
  <c r="BM498" i="1"/>
  <c r="Y498" i="1"/>
  <c r="BP498" i="1" s="1"/>
  <c r="X496" i="1"/>
  <c r="Y495" i="1"/>
  <c r="X495" i="1"/>
  <c r="BO494" i="1"/>
  <c r="BM494" i="1"/>
  <c r="Y494" i="1"/>
  <c r="BN494" i="1" s="1"/>
  <c r="BO493" i="1"/>
  <c r="BM493" i="1"/>
  <c r="Y493" i="1"/>
  <c r="BP493" i="1" s="1"/>
  <c r="X491" i="1"/>
  <c r="X490" i="1"/>
  <c r="BO489" i="1"/>
  <c r="BM489" i="1"/>
  <c r="Y489" i="1"/>
  <c r="BP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N468" i="1" s="1"/>
  <c r="P468" i="1"/>
  <c r="BO467" i="1"/>
  <c r="BM467" i="1"/>
  <c r="Y467" i="1"/>
  <c r="BN467" i="1" s="1"/>
  <c r="P467" i="1"/>
  <c r="BO466" i="1"/>
  <c r="BM466" i="1"/>
  <c r="Y466" i="1"/>
  <c r="Z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O458" i="1"/>
  <c r="BM458" i="1"/>
  <c r="Y458" i="1"/>
  <c r="Z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N452" i="1" s="1"/>
  <c r="P452" i="1"/>
  <c r="BO451" i="1"/>
  <c r="BM451" i="1"/>
  <c r="Y451" i="1"/>
  <c r="BN451" i="1" s="1"/>
  <c r="P451" i="1"/>
  <c r="BP450" i="1"/>
  <c r="BO450" i="1"/>
  <c r="BN450" i="1"/>
  <c r="BM450" i="1"/>
  <c r="Y450" i="1"/>
  <c r="Z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Z446" i="1"/>
  <c r="Y446" i="1"/>
  <c r="BP446" i="1" s="1"/>
  <c r="P446" i="1"/>
  <c r="BO445" i="1"/>
  <c r="BM445" i="1"/>
  <c r="Y445" i="1"/>
  <c r="BP445" i="1" s="1"/>
  <c r="P445" i="1"/>
  <c r="BO444" i="1"/>
  <c r="BM444" i="1"/>
  <c r="Z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Y524" i="1" s="1"/>
  <c r="P434" i="1"/>
  <c r="Y431" i="1"/>
  <c r="X431" i="1"/>
  <c r="Y430" i="1"/>
  <c r="X430" i="1"/>
  <c r="BO429" i="1"/>
  <c r="BM429" i="1"/>
  <c r="Y429" i="1"/>
  <c r="BP429" i="1" s="1"/>
  <c r="P429" i="1"/>
  <c r="X426" i="1"/>
  <c r="X425" i="1"/>
  <c r="BO424" i="1"/>
  <c r="BM424" i="1"/>
  <c r="Y424" i="1"/>
  <c r="Z424" i="1" s="1"/>
  <c r="P424" i="1"/>
  <c r="BO423" i="1"/>
  <c r="BM423" i="1"/>
  <c r="Y423" i="1"/>
  <c r="Z423" i="1" s="1"/>
  <c r="P423" i="1"/>
  <c r="BO422" i="1"/>
  <c r="BM422" i="1"/>
  <c r="Y422" i="1"/>
  <c r="Z422" i="1" s="1"/>
  <c r="P422" i="1"/>
  <c r="BO421" i="1"/>
  <c r="BM421" i="1"/>
  <c r="Y421" i="1"/>
  <c r="P421" i="1"/>
  <c r="X419" i="1"/>
  <c r="X418" i="1"/>
  <c r="BO417" i="1"/>
  <c r="BM417" i="1"/>
  <c r="Y417" i="1"/>
  <c r="Z417" i="1" s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BN410" i="1" s="1"/>
  <c r="P410" i="1"/>
  <c r="X408" i="1"/>
  <c r="X407" i="1"/>
  <c r="BO406" i="1"/>
  <c r="BM406" i="1"/>
  <c r="Y406" i="1"/>
  <c r="BP406" i="1" s="1"/>
  <c r="P406" i="1"/>
  <c r="BO405" i="1"/>
  <c r="BM405" i="1"/>
  <c r="Y405" i="1"/>
  <c r="BN405" i="1" s="1"/>
  <c r="P405" i="1"/>
  <c r="BO404" i="1"/>
  <c r="BM404" i="1"/>
  <c r="Y404" i="1"/>
  <c r="BN404" i="1" s="1"/>
  <c r="P404" i="1"/>
  <c r="BO403" i="1"/>
  <c r="BM403" i="1"/>
  <c r="Y403" i="1"/>
  <c r="BP403" i="1" s="1"/>
  <c r="P403" i="1"/>
  <c r="BO402" i="1"/>
  <c r="BM402" i="1"/>
  <c r="Y402" i="1"/>
  <c r="BN402" i="1" s="1"/>
  <c r="P402" i="1"/>
  <c r="BP401" i="1"/>
  <c r="BO401" i="1"/>
  <c r="BM401" i="1"/>
  <c r="Y401" i="1"/>
  <c r="BN401" i="1" s="1"/>
  <c r="P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BN391" i="1" s="1"/>
  <c r="P391" i="1"/>
  <c r="X389" i="1"/>
  <c r="Y388" i="1"/>
  <c r="X388" i="1"/>
  <c r="BO387" i="1"/>
  <c r="BM387" i="1"/>
  <c r="Y387" i="1"/>
  <c r="BN387" i="1" s="1"/>
  <c r="P387" i="1"/>
  <c r="BO386" i="1"/>
  <c r="BM386" i="1"/>
  <c r="Y386" i="1"/>
  <c r="BN386" i="1" s="1"/>
  <c r="P386" i="1"/>
  <c r="X384" i="1"/>
  <c r="X383" i="1"/>
  <c r="BO382" i="1"/>
  <c r="BM382" i="1"/>
  <c r="Y382" i="1"/>
  <c r="Z382" i="1" s="1"/>
  <c r="Z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N376" i="1" s="1"/>
  <c r="P376" i="1"/>
  <c r="BO375" i="1"/>
  <c r="BM375" i="1"/>
  <c r="Y375" i="1"/>
  <c r="P375" i="1"/>
  <c r="Y372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P366" i="1"/>
  <c r="BO365" i="1"/>
  <c r="BN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X358" i="1"/>
  <c r="X357" i="1"/>
  <c r="BO356" i="1"/>
  <c r="BM356" i="1"/>
  <c r="Y356" i="1"/>
  <c r="BP356" i="1" s="1"/>
  <c r="P356" i="1"/>
  <c r="BO355" i="1"/>
  <c r="BM355" i="1"/>
  <c r="Y355" i="1"/>
  <c r="Z355" i="1" s="1"/>
  <c r="P355" i="1"/>
  <c r="BP354" i="1"/>
  <c r="BO354" i="1"/>
  <c r="BM354" i="1"/>
  <c r="Y354" i="1"/>
  <c r="BN354" i="1" s="1"/>
  <c r="P354" i="1"/>
  <c r="BO353" i="1"/>
  <c r="BM353" i="1"/>
  <c r="Y353" i="1"/>
  <c r="BP353" i="1" s="1"/>
  <c r="P353" i="1"/>
  <c r="BP352" i="1"/>
  <c r="BO352" i="1"/>
  <c r="BM352" i="1"/>
  <c r="Z352" i="1"/>
  <c r="Y352" i="1"/>
  <c r="BN352" i="1" s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BN344" i="1" s="1"/>
  <c r="P344" i="1"/>
  <c r="BO343" i="1"/>
  <c r="BM343" i="1"/>
  <c r="Y343" i="1"/>
  <c r="BP343" i="1" s="1"/>
  <c r="P343" i="1"/>
  <c r="BP342" i="1"/>
  <c r="BO342" i="1"/>
  <c r="BM342" i="1"/>
  <c r="Z342" i="1"/>
  <c r="Y342" i="1"/>
  <c r="BN342" i="1" s="1"/>
  <c r="P342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P331" i="1"/>
  <c r="BO331" i="1"/>
  <c r="BM331" i="1"/>
  <c r="Y331" i="1"/>
  <c r="BN331" i="1" s="1"/>
  <c r="P331" i="1"/>
  <c r="BO330" i="1"/>
  <c r="BM330" i="1"/>
  <c r="Y330" i="1"/>
  <c r="BN330" i="1" s="1"/>
  <c r="P330" i="1"/>
  <c r="BO329" i="1"/>
  <c r="BM329" i="1"/>
  <c r="Y329" i="1"/>
  <c r="BP329" i="1" s="1"/>
  <c r="BP328" i="1"/>
  <c r="BO328" i="1"/>
  <c r="BM328" i="1"/>
  <c r="Y328" i="1"/>
  <c r="BO327" i="1"/>
  <c r="BM327" i="1"/>
  <c r="Y327" i="1"/>
  <c r="Z327" i="1" s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N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Z307" i="1"/>
  <c r="Y307" i="1"/>
  <c r="P307" i="1"/>
  <c r="BO306" i="1"/>
  <c r="BN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Z304" i="1"/>
  <c r="Y304" i="1"/>
  <c r="BP304" i="1" s="1"/>
  <c r="P304" i="1"/>
  <c r="BP303" i="1"/>
  <c r="BO303" i="1"/>
  <c r="BM303" i="1"/>
  <c r="Z303" i="1"/>
  <c r="Y303" i="1"/>
  <c r="BN303" i="1" s="1"/>
  <c r="P303" i="1"/>
  <c r="X301" i="1"/>
  <c r="X300" i="1"/>
  <c r="BO299" i="1"/>
  <c r="BM299" i="1"/>
  <c r="Y299" i="1"/>
  <c r="Z299" i="1" s="1"/>
  <c r="P299" i="1"/>
  <c r="BO298" i="1"/>
  <c r="BN298" i="1"/>
  <c r="BM298" i="1"/>
  <c r="Z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N295" i="1" s="1"/>
  <c r="P295" i="1"/>
  <c r="BO294" i="1"/>
  <c r="BN294" i="1"/>
  <c r="BM294" i="1"/>
  <c r="Y294" i="1"/>
  <c r="P294" i="1"/>
  <c r="Y291" i="1"/>
  <c r="X291" i="1"/>
  <c r="X290" i="1"/>
  <c r="BP289" i="1"/>
  <c r="BO289" i="1"/>
  <c r="BN289" i="1"/>
  <c r="BM289" i="1"/>
  <c r="Y289" i="1"/>
  <c r="Q524" i="1" s="1"/>
  <c r="P289" i="1"/>
  <c r="X286" i="1"/>
  <c r="X285" i="1"/>
  <c r="BO284" i="1"/>
  <c r="BM284" i="1"/>
  <c r="Y284" i="1"/>
  <c r="Y286" i="1" s="1"/>
  <c r="P284" i="1"/>
  <c r="X282" i="1"/>
  <c r="Y281" i="1"/>
  <c r="X281" i="1"/>
  <c r="BO280" i="1"/>
  <c r="BM280" i="1"/>
  <c r="Z280" i="1"/>
  <c r="Z281" i="1" s="1"/>
  <c r="Y280" i="1"/>
  <c r="BN280" i="1" s="1"/>
  <c r="P280" i="1"/>
  <c r="X277" i="1"/>
  <c r="X276" i="1"/>
  <c r="BO275" i="1"/>
  <c r="BM275" i="1"/>
  <c r="Y275" i="1"/>
  <c r="BN275" i="1" s="1"/>
  <c r="P275" i="1"/>
  <c r="BO274" i="1"/>
  <c r="BM274" i="1"/>
  <c r="Y274" i="1"/>
  <c r="BN274" i="1" s="1"/>
  <c r="P274" i="1"/>
  <c r="BO273" i="1"/>
  <c r="BM273" i="1"/>
  <c r="Z273" i="1"/>
  <c r="Y273" i="1"/>
  <c r="BP273" i="1" s="1"/>
  <c r="P273" i="1"/>
  <c r="X270" i="1"/>
  <c r="X269" i="1"/>
  <c r="BO268" i="1"/>
  <c r="BM268" i="1"/>
  <c r="Y268" i="1"/>
  <c r="Z268" i="1" s="1"/>
  <c r="BO267" i="1"/>
  <c r="BM267" i="1"/>
  <c r="Y267" i="1"/>
  <c r="BP267" i="1" s="1"/>
  <c r="P267" i="1"/>
  <c r="BO266" i="1"/>
  <c r="BM266" i="1"/>
  <c r="Y266" i="1"/>
  <c r="Z266" i="1" s="1"/>
  <c r="P266" i="1"/>
  <c r="BO265" i="1"/>
  <c r="BM265" i="1"/>
  <c r="Y265" i="1"/>
  <c r="Z265" i="1" s="1"/>
  <c r="P265" i="1"/>
  <c r="X262" i="1"/>
  <c r="X261" i="1"/>
  <c r="BO260" i="1"/>
  <c r="BN260" i="1"/>
  <c r="BM260" i="1"/>
  <c r="Z260" i="1"/>
  <c r="Y260" i="1"/>
  <c r="BP260" i="1" s="1"/>
  <c r="P260" i="1"/>
  <c r="BO259" i="1"/>
  <c r="BM259" i="1"/>
  <c r="Y259" i="1"/>
  <c r="BN259" i="1" s="1"/>
  <c r="P259" i="1"/>
  <c r="BO258" i="1"/>
  <c r="BN258" i="1"/>
  <c r="BM258" i="1"/>
  <c r="Y258" i="1"/>
  <c r="BP258" i="1" s="1"/>
  <c r="P258" i="1"/>
  <c r="BO257" i="1"/>
  <c r="BM257" i="1"/>
  <c r="Y257" i="1"/>
  <c r="Z257" i="1" s="1"/>
  <c r="P257" i="1"/>
  <c r="BO256" i="1"/>
  <c r="BM256" i="1"/>
  <c r="Y256" i="1"/>
  <c r="Z256" i="1" s="1"/>
  <c r="P256" i="1"/>
  <c r="X253" i="1"/>
  <c r="X252" i="1"/>
  <c r="BO251" i="1"/>
  <c r="BM251" i="1"/>
  <c r="Y251" i="1"/>
  <c r="BP251" i="1" s="1"/>
  <c r="P251" i="1"/>
  <c r="BO250" i="1"/>
  <c r="BM250" i="1"/>
  <c r="Z250" i="1"/>
  <c r="Y250" i="1"/>
  <c r="BN250" i="1" s="1"/>
  <c r="P250" i="1"/>
  <c r="BO249" i="1"/>
  <c r="BM249" i="1"/>
  <c r="Y249" i="1"/>
  <c r="BP249" i="1" s="1"/>
  <c r="P249" i="1"/>
  <c r="BP248" i="1"/>
  <c r="BO248" i="1"/>
  <c r="BM248" i="1"/>
  <c r="Y248" i="1"/>
  <c r="Z248" i="1" s="1"/>
  <c r="P248" i="1"/>
  <c r="BO247" i="1"/>
  <c r="BM247" i="1"/>
  <c r="Y247" i="1"/>
  <c r="Z247" i="1" s="1"/>
  <c r="BO246" i="1"/>
  <c r="BM246" i="1"/>
  <c r="Y246" i="1"/>
  <c r="BP246" i="1" s="1"/>
  <c r="P246" i="1"/>
  <c r="X244" i="1"/>
  <c r="X243" i="1"/>
  <c r="BO242" i="1"/>
  <c r="BM242" i="1"/>
  <c r="Y242" i="1"/>
  <c r="BN242" i="1" s="1"/>
  <c r="P242" i="1"/>
  <c r="BO241" i="1"/>
  <c r="BM241" i="1"/>
  <c r="Y241" i="1"/>
  <c r="BP241" i="1" s="1"/>
  <c r="X239" i="1"/>
  <c r="X238" i="1"/>
  <c r="BO237" i="1"/>
  <c r="BM237" i="1"/>
  <c r="Y237" i="1"/>
  <c r="Z237" i="1" s="1"/>
  <c r="P237" i="1"/>
  <c r="BO236" i="1"/>
  <c r="BM236" i="1"/>
  <c r="Y236" i="1"/>
  <c r="BP236" i="1" s="1"/>
  <c r="P236" i="1"/>
  <c r="X234" i="1"/>
  <c r="X233" i="1"/>
  <c r="BO232" i="1"/>
  <c r="BM232" i="1"/>
  <c r="Y232" i="1"/>
  <c r="BN232" i="1" s="1"/>
  <c r="P232" i="1"/>
  <c r="BO231" i="1"/>
  <c r="BM231" i="1"/>
  <c r="Y231" i="1"/>
  <c r="BN231" i="1" s="1"/>
  <c r="P231" i="1"/>
  <c r="BO230" i="1"/>
  <c r="BM230" i="1"/>
  <c r="Y230" i="1"/>
  <c r="BP230" i="1" s="1"/>
  <c r="P230" i="1"/>
  <c r="BP229" i="1"/>
  <c r="BO229" i="1"/>
  <c r="BM229" i="1"/>
  <c r="Y229" i="1"/>
  <c r="BN229" i="1" s="1"/>
  <c r="P229" i="1"/>
  <c r="BO228" i="1"/>
  <c r="BM228" i="1"/>
  <c r="Y228" i="1"/>
  <c r="BP228" i="1" s="1"/>
  <c r="P228" i="1"/>
  <c r="BO227" i="1"/>
  <c r="BM227" i="1"/>
  <c r="Y227" i="1"/>
  <c r="BN227" i="1" s="1"/>
  <c r="P227" i="1"/>
  <c r="BO226" i="1"/>
  <c r="BM226" i="1"/>
  <c r="Y226" i="1"/>
  <c r="P226" i="1"/>
  <c r="X223" i="1"/>
  <c r="X222" i="1"/>
  <c r="BO221" i="1"/>
  <c r="BM221" i="1"/>
  <c r="Y221" i="1"/>
  <c r="Y223" i="1" s="1"/>
  <c r="P221" i="1"/>
  <c r="BP220" i="1"/>
  <c r="BO220" i="1"/>
  <c r="BM220" i="1"/>
  <c r="Y220" i="1"/>
  <c r="BN220" i="1" s="1"/>
  <c r="P220" i="1"/>
  <c r="X218" i="1"/>
  <c r="X217" i="1"/>
  <c r="BO216" i="1"/>
  <c r="BM216" i="1"/>
  <c r="Y216" i="1"/>
  <c r="BP216" i="1" s="1"/>
  <c r="P216" i="1"/>
  <c r="BO215" i="1"/>
  <c r="BM215" i="1"/>
  <c r="Y215" i="1"/>
  <c r="Z215" i="1" s="1"/>
  <c r="P215" i="1"/>
  <c r="BP214" i="1"/>
  <c r="BO214" i="1"/>
  <c r="BM214" i="1"/>
  <c r="Y214" i="1"/>
  <c r="BN214" i="1" s="1"/>
  <c r="P214" i="1"/>
  <c r="BO213" i="1"/>
  <c r="BM213" i="1"/>
  <c r="Y213" i="1"/>
  <c r="BP213" i="1" s="1"/>
  <c r="P213" i="1"/>
  <c r="BO212" i="1"/>
  <c r="BM212" i="1"/>
  <c r="Y212" i="1"/>
  <c r="BN212" i="1" s="1"/>
  <c r="P212" i="1"/>
  <c r="BO211" i="1"/>
  <c r="BM211" i="1"/>
  <c r="Y211" i="1"/>
  <c r="BP211" i="1" s="1"/>
  <c r="P211" i="1"/>
  <c r="BO210" i="1"/>
  <c r="BM210" i="1"/>
  <c r="Y210" i="1"/>
  <c r="Z210" i="1" s="1"/>
  <c r="P210" i="1"/>
  <c r="BO209" i="1"/>
  <c r="BM209" i="1"/>
  <c r="Y209" i="1"/>
  <c r="P209" i="1"/>
  <c r="BO208" i="1"/>
  <c r="BM208" i="1"/>
  <c r="Y208" i="1"/>
  <c r="BN208" i="1" s="1"/>
  <c r="P208" i="1"/>
  <c r="X206" i="1"/>
  <c r="X205" i="1"/>
  <c r="BP204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Y202" i="1"/>
  <c r="BN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N199" i="1" s="1"/>
  <c r="P199" i="1"/>
  <c r="BP198" i="1"/>
  <c r="BO198" i="1"/>
  <c r="BN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N193" i="1" s="1"/>
  <c r="P193" i="1"/>
  <c r="BO192" i="1"/>
  <c r="BM192" i="1"/>
  <c r="Y192" i="1"/>
  <c r="BP192" i="1" s="1"/>
  <c r="P192" i="1"/>
  <c r="X190" i="1"/>
  <c r="X189" i="1"/>
  <c r="BP188" i="1"/>
  <c r="BO188" i="1"/>
  <c r="BM188" i="1"/>
  <c r="Y188" i="1"/>
  <c r="P188" i="1"/>
  <c r="BO187" i="1"/>
  <c r="BM187" i="1"/>
  <c r="Y187" i="1"/>
  <c r="BP187" i="1" s="1"/>
  <c r="P187" i="1"/>
  <c r="X184" i="1"/>
  <c r="Y183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N177" i="1" s="1"/>
  <c r="P177" i="1"/>
  <c r="BO176" i="1"/>
  <c r="BM176" i="1"/>
  <c r="Y176" i="1"/>
  <c r="BN176" i="1" s="1"/>
  <c r="P176" i="1"/>
  <c r="X174" i="1"/>
  <c r="X173" i="1"/>
  <c r="BO172" i="1"/>
  <c r="BM172" i="1"/>
  <c r="Y172" i="1"/>
  <c r="Z172" i="1" s="1"/>
  <c r="P172" i="1"/>
  <c r="BP171" i="1"/>
  <c r="BO171" i="1"/>
  <c r="BM171" i="1"/>
  <c r="Y171" i="1"/>
  <c r="Z171" i="1" s="1"/>
  <c r="P171" i="1"/>
  <c r="BO170" i="1"/>
  <c r="BM170" i="1"/>
  <c r="Y170" i="1"/>
  <c r="BP170" i="1" s="1"/>
  <c r="P170" i="1"/>
  <c r="BP169" i="1"/>
  <c r="BO169" i="1"/>
  <c r="BM169" i="1"/>
  <c r="Y169" i="1"/>
  <c r="BN169" i="1" s="1"/>
  <c r="P169" i="1"/>
  <c r="BO168" i="1"/>
  <c r="BM168" i="1"/>
  <c r="Y168" i="1"/>
  <c r="BN168" i="1" s="1"/>
  <c r="P168" i="1"/>
  <c r="BO167" i="1"/>
  <c r="BM167" i="1"/>
  <c r="Y167" i="1"/>
  <c r="BP167" i="1" s="1"/>
  <c r="P167" i="1"/>
  <c r="BP166" i="1"/>
  <c r="BO166" i="1"/>
  <c r="BM166" i="1"/>
  <c r="Y166" i="1"/>
  <c r="Z166" i="1" s="1"/>
  <c r="P166" i="1"/>
  <c r="BP165" i="1"/>
  <c r="BO165" i="1"/>
  <c r="BM165" i="1"/>
  <c r="Y165" i="1"/>
  <c r="BN165" i="1" s="1"/>
  <c r="P165" i="1"/>
  <c r="BO164" i="1"/>
  <c r="BM164" i="1"/>
  <c r="Y164" i="1"/>
  <c r="P164" i="1"/>
  <c r="X162" i="1"/>
  <c r="Y161" i="1"/>
  <c r="X161" i="1"/>
  <c r="BO160" i="1"/>
  <c r="BM160" i="1"/>
  <c r="Y160" i="1"/>
  <c r="BN160" i="1" s="1"/>
  <c r="P160" i="1"/>
  <c r="X156" i="1"/>
  <c r="X155" i="1"/>
  <c r="BO154" i="1"/>
  <c r="BM154" i="1"/>
  <c r="Y154" i="1"/>
  <c r="Z154" i="1" s="1"/>
  <c r="P154" i="1"/>
  <c r="BP153" i="1"/>
  <c r="BO153" i="1"/>
  <c r="BM153" i="1"/>
  <c r="Y153" i="1"/>
  <c r="Z153" i="1" s="1"/>
  <c r="P153" i="1"/>
  <c r="BO152" i="1"/>
  <c r="BM152" i="1"/>
  <c r="Y152" i="1"/>
  <c r="P152" i="1"/>
  <c r="Y150" i="1"/>
  <c r="X150" i="1"/>
  <c r="X149" i="1"/>
  <c r="BO148" i="1"/>
  <c r="BM148" i="1"/>
  <c r="Y148" i="1"/>
  <c r="Y149" i="1" s="1"/>
  <c r="P148" i="1"/>
  <c r="X145" i="1"/>
  <c r="X144" i="1"/>
  <c r="BP143" i="1"/>
  <c r="BO143" i="1"/>
  <c r="BM143" i="1"/>
  <c r="Z143" i="1"/>
  <c r="Y143" i="1"/>
  <c r="BN143" i="1" s="1"/>
  <c r="P143" i="1"/>
  <c r="BO142" i="1"/>
  <c r="BM142" i="1"/>
  <c r="Y142" i="1"/>
  <c r="BN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P126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N121" i="1" s="1"/>
  <c r="P121" i="1"/>
  <c r="BO120" i="1"/>
  <c r="BM120" i="1"/>
  <c r="Y120" i="1"/>
  <c r="BN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BN113" i="1" s="1"/>
  <c r="P113" i="1"/>
  <c r="BO112" i="1"/>
  <c r="BM112" i="1"/>
  <c r="Y112" i="1"/>
  <c r="BN112" i="1" s="1"/>
  <c r="P112" i="1"/>
  <c r="X110" i="1"/>
  <c r="X109" i="1"/>
  <c r="BO108" i="1"/>
  <c r="BM108" i="1"/>
  <c r="Y108" i="1"/>
  <c r="Z108" i="1" s="1"/>
  <c r="P108" i="1"/>
  <c r="BP107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Z99" i="1" s="1"/>
  <c r="P99" i="1"/>
  <c r="BO98" i="1"/>
  <c r="BN98" i="1"/>
  <c r="BM98" i="1"/>
  <c r="Y98" i="1"/>
  <c r="Z98" i="1" s="1"/>
  <c r="P98" i="1"/>
  <c r="BO97" i="1"/>
  <c r="BM97" i="1"/>
  <c r="Y97" i="1"/>
  <c r="BP97" i="1" s="1"/>
  <c r="P97" i="1"/>
  <c r="BO96" i="1"/>
  <c r="BM96" i="1"/>
  <c r="Y96" i="1"/>
  <c r="BN96" i="1" s="1"/>
  <c r="P96" i="1"/>
  <c r="BO95" i="1"/>
  <c r="BM95" i="1"/>
  <c r="Y95" i="1"/>
  <c r="BN95" i="1" s="1"/>
  <c r="X93" i="1"/>
  <c r="X92" i="1"/>
  <c r="BO91" i="1"/>
  <c r="BM91" i="1"/>
  <c r="Y91" i="1"/>
  <c r="BN91" i="1" s="1"/>
  <c r="P91" i="1"/>
  <c r="BP90" i="1"/>
  <c r="BO90" i="1"/>
  <c r="BM90" i="1"/>
  <c r="Z90" i="1"/>
  <c r="Y90" i="1"/>
  <c r="BN90" i="1" s="1"/>
  <c r="P90" i="1"/>
  <c r="BO89" i="1"/>
  <c r="BM89" i="1"/>
  <c r="Y89" i="1"/>
  <c r="BP89" i="1" s="1"/>
  <c r="P89" i="1"/>
  <c r="X86" i="1"/>
  <c r="X85" i="1"/>
  <c r="BP84" i="1"/>
  <c r="BO84" i="1"/>
  <c r="BM84" i="1"/>
  <c r="Z84" i="1"/>
  <c r="Y84" i="1"/>
  <c r="BN84" i="1" s="1"/>
  <c r="P84" i="1"/>
  <c r="BO83" i="1"/>
  <c r="BM83" i="1"/>
  <c r="Y83" i="1"/>
  <c r="BN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BN74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Z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Z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N53" i="1"/>
  <c r="BM53" i="1"/>
  <c r="Y53" i="1"/>
  <c r="BP53" i="1" s="1"/>
  <c r="P53" i="1"/>
  <c r="BO52" i="1"/>
  <c r="BM52" i="1"/>
  <c r="Y52" i="1"/>
  <c r="Z5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N43" i="1" s="1"/>
  <c r="P43" i="1"/>
  <c r="BO42" i="1"/>
  <c r="BM42" i="1"/>
  <c r="Y42" i="1"/>
  <c r="BP42" i="1" s="1"/>
  <c r="P42" i="1"/>
  <c r="BO41" i="1"/>
  <c r="BM41" i="1"/>
  <c r="Y41" i="1"/>
  <c r="BN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M31" i="1"/>
  <c r="Y31" i="1"/>
  <c r="Z31" i="1" s="1"/>
  <c r="P31" i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9" i="1" l="1"/>
  <c r="Z41" i="1"/>
  <c r="Z62" i="1"/>
  <c r="BN107" i="1"/>
  <c r="Z142" i="1"/>
  <c r="BP148" i="1"/>
  <c r="BN171" i="1"/>
  <c r="BP242" i="1"/>
  <c r="Z315" i="1"/>
  <c r="X518" i="1"/>
  <c r="Y86" i="1"/>
  <c r="BN265" i="1"/>
  <c r="BN308" i="1"/>
  <c r="BP99" i="1"/>
  <c r="BN315" i="1"/>
  <c r="Y24" i="1"/>
  <c r="BP142" i="1"/>
  <c r="BP265" i="1"/>
  <c r="Z322" i="1"/>
  <c r="Z329" i="1"/>
  <c r="Y65" i="1"/>
  <c r="G524" i="1"/>
  <c r="Y80" i="1"/>
  <c r="BN89" i="1"/>
  <c r="Z192" i="1"/>
  <c r="BN299" i="1"/>
  <c r="BN322" i="1"/>
  <c r="Z370" i="1"/>
  <c r="Z371" i="1" s="1"/>
  <c r="BP402" i="1"/>
  <c r="BN237" i="1"/>
  <c r="BN309" i="1"/>
  <c r="BN76" i="1"/>
  <c r="Y81" i="1"/>
  <c r="BP96" i="1"/>
  <c r="BN192" i="1"/>
  <c r="BN251" i="1"/>
  <c r="Z259" i="1"/>
  <c r="Z296" i="1"/>
  <c r="BP299" i="1"/>
  <c r="Z306" i="1"/>
  <c r="Z316" i="1"/>
  <c r="BN370" i="1"/>
  <c r="BP387" i="1"/>
  <c r="Z70" i="1"/>
  <c r="Y129" i="1"/>
  <c r="BP182" i="1"/>
  <c r="BP237" i="1"/>
  <c r="BP410" i="1"/>
  <c r="BP494" i="1"/>
  <c r="BP199" i="1"/>
  <c r="BP215" i="1"/>
  <c r="BN296" i="1"/>
  <c r="BP370" i="1"/>
  <c r="Z77" i="1"/>
  <c r="Z323" i="1"/>
  <c r="Z411" i="1"/>
  <c r="BP43" i="1"/>
  <c r="BN77" i="1"/>
  <c r="Y144" i="1"/>
  <c r="Z54" i="1"/>
  <c r="Z61" i="1"/>
  <c r="BN200" i="1"/>
  <c r="Y311" i="1"/>
  <c r="Y368" i="1"/>
  <c r="BN411" i="1"/>
  <c r="BN474" i="1"/>
  <c r="Y145" i="1"/>
  <c r="BN61" i="1"/>
  <c r="Z74" i="1"/>
  <c r="BP256" i="1"/>
  <c r="BP391" i="1"/>
  <c r="BN54" i="1"/>
  <c r="Z68" i="1"/>
  <c r="Z71" i="1" s="1"/>
  <c r="Z78" i="1"/>
  <c r="Z208" i="1"/>
  <c r="BP232" i="1"/>
  <c r="Z242" i="1"/>
  <c r="BN307" i="1"/>
  <c r="Y383" i="1"/>
  <c r="BN68" i="1"/>
  <c r="BP91" i="1"/>
  <c r="BP98" i="1"/>
  <c r="BP113" i="1"/>
  <c r="Z148" i="1"/>
  <c r="Z149" i="1" s="1"/>
  <c r="BP177" i="1"/>
  <c r="Y189" i="1"/>
  <c r="BP280" i="1"/>
  <c r="Y392" i="1"/>
  <c r="Z401" i="1"/>
  <c r="BP74" i="1"/>
  <c r="BN78" i="1"/>
  <c r="Y339" i="1"/>
  <c r="Y384" i="1"/>
  <c r="Y419" i="1"/>
  <c r="X514" i="1"/>
  <c r="C524" i="1"/>
  <c r="Y71" i="1"/>
  <c r="BP76" i="1"/>
  <c r="BP212" i="1"/>
  <c r="Z231" i="1"/>
  <c r="Z335" i="1"/>
  <c r="Y363" i="1"/>
  <c r="Z377" i="1"/>
  <c r="BN417" i="1"/>
  <c r="BN423" i="1"/>
  <c r="Y72" i="1"/>
  <c r="BP121" i="1"/>
  <c r="Z132" i="1"/>
  <c r="Z295" i="1"/>
  <c r="BN377" i="1"/>
  <c r="BP468" i="1"/>
  <c r="AA524" i="1"/>
  <c r="BN246" i="1"/>
  <c r="BN100" i="1"/>
  <c r="BN154" i="1"/>
  <c r="Y217" i="1"/>
  <c r="BP231" i="1"/>
  <c r="Y238" i="1"/>
  <c r="BN257" i="1"/>
  <c r="BN304" i="1"/>
  <c r="BP307" i="1"/>
  <c r="BP335" i="1"/>
  <c r="BP417" i="1"/>
  <c r="BP423" i="1"/>
  <c r="Z480" i="1"/>
  <c r="BN487" i="1"/>
  <c r="BN267" i="1"/>
  <c r="D524" i="1"/>
  <c r="BN132" i="1"/>
  <c r="Z199" i="1"/>
  <c r="Z220" i="1"/>
  <c r="BP250" i="1"/>
  <c r="BP275" i="1"/>
  <c r="BP355" i="1"/>
  <c r="Z434" i="1"/>
  <c r="Z435" i="1" s="1"/>
  <c r="Y32" i="1"/>
  <c r="BP41" i="1"/>
  <c r="BN108" i="1"/>
  <c r="Z144" i="1"/>
  <c r="BP154" i="1"/>
  <c r="BN247" i="1"/>
  <c r="BP257" i="1"/>
  <c r="BN268" i="1"/>
  <c r="BP295" i="1"/>
  <c r="Z314" i="1"/>
  <c r="Y338" i="1"/>
  <c r="Y407" i="1"/>
  <c r="BN458" i="1"/>
  <c r="BN480" i="1"/>
  <c r="BP505" i="1"/>
  <c r="Y123" i="1"/>
  <c r="BP132" i="1"/>
  <c r="Y276" i="1"/>
  <c r="Z289" i="1"/>
  <c r="Z290" i="1" s="1"/>
  <c r="Z308" i="1"/>
  <c r="BN317" i="1"/>
  <c r="BP451" i="1"/>
  <c r="BP26" i="1"/>
  <c r="BN31" i="1"/>
  <c r="BN52" i="1"/>
  <c r="BN62" i="1"/>
  <c r="BP108" i="1"/>
  <c r="BP247" i="1"/>
  <c r="Z251" i="1"/>
  <c r="BP268" i="1"/>
  <c r="BN314" i="1"/>
  <c r="BN323" i="1"/>
  <c r="Z356" i="1"/>
  <c r="BP405" i="1"/>
  <c r="BN424" i="1"/>
  <c r="BP434" i="1"/>
  <c r="Z443" i="1"/>
  <c r="BP458" i="1"/>
  <c r="BP480" i="1"/>
  <c r="BN498" i="1"/>
  <c r="Z506" i="1"/>
  <c r="Y194" i="1"/>
  <c r="Y379" i="1"/>
  <c r="Y425" i="1"/>
  <c r="F524" i="1"/>
  <c r="Y135" i="1"/>
  <c r="Z91" i="1"/>
  <c r="Z188" i="1"/>
  <c r="Z204" i="1"/>
  <c r="Z229" i="1"/>
  <c r="Y318" i="1"/>
  <c r="Z344" i="1"/>
  <c r="Y412" i="1"/>
  <c r="BP424" i="1"/>
  <c r="Y435" i="1"/>
  <c r="Z489" i="1"/>
  <c r="Y195" i="1"/>
  <c r="Y270" i="1"/>
  <c r="BN375" i="1"/>
  <c r="BN421" i="1"/>
  <c r="BN466" i="1"/>
  <c r="BN481" i="1"/>
  <c r="Z53" i="1"/>
  <c r="BP105" i="1"/>
  <c r="Y156" i="1"/>
  <c r="BN188" i="1"/>
  <c r="Z200" i="1"/>
  <c r="BN248" i="1"/>
  <c r="Y319" i="1"/>
  <c r="Z337" i="1"/>
  <c r="Y367" i="1"/>
  <c r="Y380" i="1"/>
  <c r="Y413" i="1"/>
  <c r="BP452" i="1"/>
  <c r="Y470" i="1"/>
  <c r="Z473" i="1"/>
  <c r="BN489" i="1"/>
  <c r="Y33" i="1"/>
  <c r="Y325" i="1"/>
  <c r="BP344" i="1"/>
  <c r="Y426" i="1"/>
  <c r="BP466" i="1"/>
  <c r="W524" i="1"/>
  <c r="Z524" i="1"/>
  <c r="BN473" i="1"/>
  <c r="Y500" i="1"/>
  <c r="Y139" i="1"/>
  <c r="Z360" i="1"/>
  <c r="Z376" i="1"/>
  <c r="Z399" i="1"/>
  <c r="BN172" i="1"/>
  <c r="BN266" i="1"/>
  <c r="BN327" i="1"/>
  <c r="BN382" i="1"/>
  <c r="BN416" i="1"/>
  <c r="BN422" i="1"/>
  <c r="BN440" i="1"/>
  <c r="Y501" i="1"/>
  <c r="Y174" i="1"/>
  <c r="Y206" i="1"/>
  <c r="Z212" i="1"/>
  <c r="Y234" i="1"/>
  <c r="BP259" i="1"/>
  <c r="Y301" i="1"/>
  <c r="Y310" i="1"/>
  <c r="Y332" i="1"/>
  <c r="Y358" i="1"/>
  <c r="Z354" i="1"/>
  <c r="BN360" i="1"/>
  <c r="Z391" i="1"/>
  <c r="Z392" i="1" s="1"/>
  <c r="BN399" i="1"/>
  <c r="Z403" i="1"/>
  <c r="Z410" i="1"/>
  <c r="Z412" i="1" s="1"/>
  <c r="BN429" i="1"/>
  <c r="Y508" i="1"/>
  <c r="Y512" i="1"/>
  <c r="X515" i="1"/>
  <c r="Y66" i="1"/>
  <c r="BN70" i="1"/>
  <c r="BN99" i="1"/>
  <c r="BN153" i="1"/>
  <c r="BP172" i="1"/>
  <c r="Y218" i="1"/>
  <c r="Z216" i="1"/>
  <c r="Y244" i="1"/>
  <c r="BN249" i="1"/>
  <c r="BN256" i="1"/>
  <c r="BP266" i="1"/>
  <c r="BP327" i="1"/>
  <c r="S524" i="1"/>
  <c r="BP376" i="1"/>
  <c r="BP382" i="1"/>
  <c r="BP416" i="1"/>
  <c r="BP422" i="1"/>
  <c r="BP467" i="1"/>
  <c r="Y484" i="1"/>
  <c r="X516" i="1"/>
  <c r="Y333" i="1"/>
  <c r="Y491" i="1"/>
  <c r="Y513" i="1"/>
  <c r="Y116" i="1"/>
  <c r="Y124" i="1"/>
  <c r="Y180" i="1"/>
  <c r="Y408" i="1"/>
  <c r="BP28" i="1"/>
  <c r="Z55" i="1"/>
  <c r="Y58" i="1"/>
  <c r="Z63" i="1"/>
  <c r="Z65" i="1" s="1"/>
  <c r="Z79" i="1"/>
  <c r="BP95" i="1"/>
  <c r="Y102" i="1"/>
  <c r="BP112" i="1"/>
  <c r="BP120" i="1"/>
  <c r="Z137" i="1"/>
  <c r="BN148" i="1"/>
  <c r="BP160" i="1"/>
  <c r="BP168" i="1"/>
  <c r="BP176" i="1"/>
  <c r="Z193" i="1"/>
  <c r="Z194" i="1" s="1"/>
  <c r="Z201" i="1"/>
  <c r="Z209" i="1"/>
  <c r="Z226" i="1"/>
  <c r="BP274" i="1"/>
  <c r="Z309" i="1"/>
  <c r="Z317" i="1"/>
  <c r="BP330" i="1"/>
  <c r="Z365" i="1"/>
  <c r="BP386" i="1"/>
  <c r="BP404" i="1"/>
  <c r="Z421" i="1"/>
  <c r="Z425" i="1" s="1"/>
  <c r="BN443" i="1"/>
  <c r="Z449" i="1"/>
  <c r="Z457" i="1"/>
  <c r="Z465" i="1"/>
  <c r="H524" i="1"/>
  <c r="Z416" i="1"/>
  <c r="Z418" i="1" s="1"/>
  <c r="BP440" i="1"/>
  <c r="BN446" i="1"/>
  <c r="Z452" i="1"/>
  <c r="BN462" i="1"/>
  <c r="Z468" i="1"/>
  <c r="Z486" i="1"/>
  <c r="I524" i="1"/>
  <c r="BN449" i="1"/>
  <c r="BN457" i="1"/>
  <c r="BN465" i="1"/>
  <c r="J524" i="1"/>
  <c r="Y44" i="1"/>
  <c r="Y345" i="1"/>
  <c r="BN79" i="1"/>
  <c r="Z402" i="1"/>
  <c r="Z29" i="1"/>
  <c r="BP52" i="1"/>
  <c r="Y269" i="1"/>
  <c r="BP462" i="1"/>
  <c r="BN486" i="1"/>
  <c r="K524" i="1"/>
  <c r="Z26" i="1"/>
  <c r="BN55" i="1"/>
  <c r="Z118" i="1"/>
  <c r="Z126" i="1"/>
  <c r="BN137" i="1"/>
  <c r="BN201" i="1"/>
  <c r="Z232" i="1"/>
  <c r="Z336" i="1"/>
  <c r="F9" i="1"/>
  <c r="Z96" i="1"/>
  <c r="Z113" i="1"/>
  <c r="Z121" i="1"/>
  <c r="Z177" i="1"/>
  <c r="Z275" i="1"/>
  <c r="Z328" i="1"/>
  <c r="Z331" i="1"/>
  <c r="Z387" i="1"/>
  <c r="Z405" i="1"/>
  <c r="H9" i="1"/>
  <c r="BN26" i="1"/>
  <c r="Y45" i="1"/>
  <c r="BP63" i="1"/>
  <c r="BN118" i="1"/>
  <c r="BN126" i="1"/>
  <c r="BP137" i="1"/>
  <c r="BN166" i="1"/>
  <c r="BN182" i="1"/>
  <c r="BP193" i="1"/>
  <c r="BP201" i="1"/>
  <c r="BP209" i="1"/>
  <c r="BN215" i="1"/>
  <c r="BP226" i="1"/>
  <c r="Y282" i="1"/>
  <c r="BN336" i="1"/>
  <c r="Y346" i="1"/>
  <c r="BN355" i="1"/>
  <c r="BP365" i="1"/>
  <c r="Y393" i="1"/>
  <c r="BP421" i="1"/>
  <c r="Z441" i="1"/>
  <c r="Z481" i="1"/>
  <c r="Z503" i="1"/>
  <c r="BN506" i="1"/>
  <c r="L524" i="1"/>
  <c r="BN63" i="1"/>
  <c r="Z182" i="1"/>
  <c r="Z183" i="1" s="1"/>
  <c r="BN209" i="1"/>
  <c r="BN226" i="1"/>
  <c r="Y59" i="1"/>
  <c r="Z105" i="1"/>
  <c r="Z169" i="1"/>
  <c r="J9" i="1"/>
  <c r="Y85" i="1"/>
  <c r="BN105" i="1"/>
  <c r="Y162" i="1"/>
  <c r="Y243" i="1"/>
  <c r="Y290" i="1"/>
  <c r="BN328" i="1"/>
  <c r="BP486" i="1"/>
  <c r="Y490" i="1"/>
  <c r="Y496" i="1"/>
  <c r="M524" i="1"/>
  <c r="BN441" i="1"/>
  <c r="Z447" i="1"/>
  <c r="Z463" i="1"/>
  <c r="BN503" i="1"/>
  <c r="O524" i="1"/>
  <c r="Z227" i="1"/>
  <c r="Z284" i="1"/>
  <c r="Z285" i="1" s="1"/>
  <c r="Z350" i="1"/>
  <c r="Z366" i="1"/>
  <c r="Z397" i="1"/>
  <c r="BN434" i="1"/>
  <c r="BN444" i="1"/>
  <c r="Y453" i="1"/>
  <c r="Y469" i="1"/>
  <c r="Z474" i="1"/>
  <c r="Z487" i="1"/>
  <c r="Z498" i="1"/>
  <c r="P524" i="1"/>
  <c r="Z202" i="1"/>
  <c r="Z133" i="1"/>
  <c r="Z134" i="1" s="1"/>
  <c r="Z164" i="1"/>
  <c r="Z213" i="1"/>
  <c r="Z221" i="1"/>
  <c r="Z230" i="1"/>
  <c r="Y233" i="1"/>
  <c r="Z343" i="1"/>
  <c r="Z345" i="1" s="1"/>
  <c r="Z353" i="1"/>
  <c r="Z361" i="1"/>
  <c r="Z362" i="1" s="1"/>
  <c r="Z400" i="1"/>
  <c r="BN447" i="1"/>
  <c r="BN463" i="1"/>
  <c r="BP503" i="1"/>
  <c r="Y507" i="1"/>
  <c r="R524" i="1"/>
  <c r="Z47" i="1"/>
  <c r="Z48" i="1" s="1"/>
  <c r="Z138" i="1"/>
  <c r="BN284" i="1"/>
  <c r="BN42" i="1"/>
  <c r="Z97" i="1"/>
  <c r="BN133" i="1"/>
  <c r="BN213" i="1"/>
  <c r="BN343" i="1"/>
  <c r="BN353" i="1"/>
  <c r="BN361" i="1"/>
  <c r="BN400" i="1"/>
  <c r="Z406" i="1"/>
  <c r="Y454" i="1"/>
  <c r="Z482" i="1"/>
  <c r="Z493" i="1"/>
  <c r="Z504" i="1"/>
  <c r="BN47" i="1"/>
  <c r="BN64" i="1"/>
  <c r="BN210" i="1"/>
  <c r="Z22" i="1"/>
  <c r="Z23" i="1" s="1"/>
  <c r="Z30" i="1"/>
  <c r="Y109" i="1"/>
  <c r="Z152" i="1"/>
  <c r="Z155" i="1" s="1"/>
  <c r="BN164" i="1"/>
  <c r="Z170" i="1"/>
  <c r="Z178" i="1"/>
  <c r="Y190" i="1"/>
  <c r="BN221" i="1"/>
  <c r="BN230" i="1"/>
  <c r="Y239" i="1"/>
  <c r="BN35" i="1"/>
  <c r="BP64" i="1"/>
  <c r="Z100" i="1"/>
  <c r="BN167" i="1"/>
  <c r="BP202" i="1"/>
  <c r="BP210" i="1"/>
  <c r="BN216" i="1"/>
  <c r="BP227" i="1"/>
  <c r="Z246" i="1"/>
  <c r="Z249" i="1"/>
  <c r="Y252" i="1"/>
  <c r="Z258" i="1"/>
  <c r="Z261" i="1" s="1"/>
  <c r="Y261" i="1"/>
  <c r="Z267" i="1"/>
  <c r="Z269" i="1" s="1"/>
  <c r="BN273" i="1"/>
  <c r="BP284" i="1"/>
  <c r="Z294" i="1"/>
  <c r="BN329" i="1"/>
  <c r="BN337" i="1"/>
  <c r="BP350" i="1"/>
  <c r="BN356" i="1"/>
  <c r="BP366" i="1"/>
  <c r="Z375" i="1"/>
  <c r="BP397" i="1"/>
  <c r="BN403" i="1"/>
  <c r="Z442" i="1"/>
  <c r="T524" i="1"/>
  <c r="A10" i="1"/>
  <c r="Z42" i="1"/>
  <c r="BN56" i="1"/>
  <c r="Z127" i="1"/>
  <c r="BN138" i="1"/>
  <c r="Z167" i="1"/>
  <c r="Z106" i="1"/>
  <c r="Z114" i="1"/>
  <c r="Z122" i="1"/>
  <c r="Y155" i="1"/>
  <c r="Y173" i="1"/>
  <c r="BN27" i="1"/>
  <c r="BP47" i="1"/>
  <c r="BP56" i="1"/>
  <c r="Z89" i="1"/>
  <c r="Z92" i="1" s="1"/>
  <c r="Y92" i="1"/>
  <c r="BN119" i="1"/>
  <c r="BN127" i="1"/>
  <c r="BN22" i="1"/>
  <c r="BN30" i="1"/>
  <c r="Z75" i="1"/>
  <c r="Z80" i="1" s="1"/>
  <c r="Z83" i="1"/>
  <c r="Z85" i="1" s="1"/>
  <c r="BN97" i="1"/>
  <c r="BN106" i="1"/>
  <c r="BN114" i="1"/>
  <c r="BN122" i="1"/>
  <c r="BP133" i="1"/>
  <c r="BN152" i="1"/>
  <c r="BP164" i="1"/>
  <c r="BN170" i="1"/>
  <c r="BN178" i="1"/>
  <c r="Z197" i="1"/>
  <c r="BP221" i="1"/>
  <c r="Z241" i="1"/>
  <c r="Z243" i="1" s="1"/>
  <c r="Y277" i="1"/>
  <c r="Z297" i="1"/>
  <c r="Y300" i="1"/>
  <c r="Z305" i="1"/>
  <c r="Z313" i="1"/>
  <c r="Z321" i="1"/>
  <c r="Y324" i="1"/>
  <c r="BP361" i="1"/>
  <c r="Z378" i="1"/>
  <c r="Y389" i="1"/>
  <c r="BN406" i="1"/>
  <c r="Z445" i="1"/>
  <c r="BN482" i="1"/>
  <c r="BN493" i="1"/>
  <c r="BN504" i="1"/>
  <c r="U524" i="1"/>
  <c r="Z429" i="1"/>
  <c r="Z430" i="1" s="1"/>
  <c r="BN442" i="1"/>
  <c r="Z448" i="1"/>
  <c r="Z456" i="1"/>
  <c r="Y459" i="1"/>
  <c r="Z464" i="1"/>
  <c r="Z472" i="1"/>
  <c r="Y475" i="1"/>
  <c r="Z488" i="1"/>
  <c r="Z499" i="1"/>
  <c r="Z511" i="1"/>
  <c r="Z512" i="1" s="1"/>
  <c r="V524" i="1"/>
  <c r="Z119" i="1"/>
  <c r="BN366" i="1"/>
  <c r="BN397" i="1"/>
  <c r="BP35" i="1"/>
  <c r="Y110" i="1"/>
  <c r="BP22" i="1"/>
  <c r="Z57" i="1"/>
  <c r="BN75" i="1"/>
  <c r="Y93" i="1"/>
  <c r="Y134" i="1"/>
  <c r="BP152" i="1"/>
  <c r="Z187" i="1"/>
  <c r="Z189" i="1" s="1"/>
  <c r="BN197" i="1"/>
  <c r="Z203" i="1"/>
  <c r="Z211" i="1"/>
  <c r="Y222" i="1"/>
  <c r="Z228" i="1"/>
  <c r="Z236" i="1"/>
  <c r="Z238" i="1" s="1"/>
  <c r="BN241" i="1"/>
  <c r="Y253" i="1"/>
  <c r="Y262" i="1"/>
  <c r="BN297" i="1"/>
  <c r="BN305" i="1"/>
  <c r="BN313" i="1"/>
  <c r="BN321" i="1"/>
  <c r="Z351" i="1"/>
  <c r="Y362" i="1"/>
  <c r="BN378" i="1"/>
  <c r="Z398" i="1"/>
  <c r="Y418" i="1"/>
  <c r="Y436" i="1"/>
  <c r="BN445" i="1"/>
  <c r="Z451" i="1"/>
  <c r="Z467" i="1"/>
  <c r="B524" i="1"/>
  <c r="BN448" i="1"/>
  <c r="BN456" i="1"/>
  <c r="BN464" i="1"/>
  <c r="BN472" i="1"/>
  <c r="BN488" i="1"/>
  <c r="BN499" i="1"/>
  <c r="BN511" i="1"/>
  <c r="X524" i="1"/>
  <c r="Z27" i="1"/>
  <c r="Y285" i="1"/>
  <c r="Z214" i="1"/>
  <c r="BP294" i="1"/>
  <c r="Z28" i="1"/>
  <c r="Y49" i="1"/>
  <c r="BP83" i="1"/>
  <c r="Z95" i="1"/>
  <c r="Z112" i="1"/>
  <c r="Y115" i="1"/>
  <c r="Z120" i="1"/>
  <c r="Y140" i="1"/>
  <c r="Z160" i="1"/>
  <c r="Z161" i="1" s="1"/>
  <c r="Z168" i="1"/>
  <c r="Z176" i="1"/>
  <c r="Y179" i="1"/>
  <c r="BN187" i="1"/>
  <c r="BN203" i="1"/>
  <c r="BN211" i="1"/>
  <c r="BN228" i="1"/>
  <c r="BN236" i="1"/>
  <c r="Z274" i="1"/>
  <c r="Z276" i="1" s="1"/>
  <c r="Z330" i="1"/>
  <c r="BN351" i="1"/>
  <c r="Z386" i="1"/>
  <c r="BN398" i="1"/>
  <c r="Z404" i="1"/>
  <c r="Y460" i="1"/>
  <c r="Y476" i="1"/>
  <c r="Y483" i="1"/>
  <c r="Z494" i="1"/>
  <c r="Z505" i="1"/>
  <c r="Z35" i="1"/>
  <c r="Z36" i="1" s="1"/>
  <c r="BN350" i="1"/>
  <c r="Y36" i="1"/>
  <c r="Z43" i="1"/>
  <c r="Y128" i="1"/>
  <c r="Z165" i="1"/>
  <c r="Y357" i="1"/>
  <c r="BP375" i="1"/>
  <c r="BN57" i="1"/>
  <c r="Y101" i="1"/>
  <c r="BP208" i="1"/>
  <c r="BN335" i="1"/>
  <c r="Z440" i="1"/>
  <c r="BP511" i="1"/>
  <c r="E524" i="1"/>
  <c r="Y205" i="1"/>
  <c r="Z58" i="1" l="1"/>
  <c r="X517" i="1"/>
  <c r="Z324" i="1"/>
  <c r="Z318" i="1"/>
  <c r="Z179" i="1"/>
  <c r="Z310" i="1"/>
  <c r="Z44" i="1"/>
  <c r="Z332" i="1"/>
  <c r="Z338" i="1"/>
  <c r="Z459" i="1"/>
  <c r="Y518" i="1"/>
  <c r="Z205" i="1"/>
  <c r="Z222" i="1"/>
  <c r="Z469" i="1"/>
  <c r="Z490" i="1"/>
  <c r="Z233" i="1"/>
  <c r="Z475" i="1"/>
  <c r="Z128" i="1"/>
  <c r="Z217" i="1"/>
  <c r="Z388" i="1"/>
  <c r="Z300" i="1"/>
  <c r="Z483" i="1"/>
  <c r="Y514" i="1"/>
  <c r="Z173" i="1"/>
  <c r="Z123" i="1"/>
  <c r="Z507" i="1"/>
  <c r="Y516" i="1"/>
  <c r="Z32" i="1"/>
  <c r="Z500" i="1"/>
  <c r="Z453" i="1"/>
  <c r="Z139" i="1"/>
  <c r="Z252" i="1"/>
  <c r="Y515" i="1"/>
  <c r="Y517" i="1" s="1"/>
  <c r="Z407" i="1"/>
  <c r="Z495" i="1"/>
  <c r="Z357" i="1"/>
  <c r="Z109" i="1"/>
  <c r="Z367" i="1"/>
  <c r="Z379" i="1"/>
  <c r="Z115" i="1"/>
  <c r="Z101" i="1"/>
  <c r="Z519" i="1" l="1"/>
</calcChain>
</file>

<file path=xl/sharedStrings.xml><?xml version="1.0" encoding="utf-8"?>
<sst xmlns="http://schemas.openxmlformats.org/spreadsheetml/2006/main" count="2308" uniqueCount="817">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</sst>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0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45823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Воскресенье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20</v>
      </c>
      <c r="Q8" s="718">
        <v>0.375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21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22</v>
      </c>
      <c r="Q10" s="764"/>
      <c r="R10" s="765"/>
      <c r="U10" s="26" t="s">
        <v>23</v>
      </c>
      <c r="V10" s="622" t="s">
        <v>24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04"/>
      <c r="R11" s="705"/>
      <c r="U11" s="26" t="s">
        <v>27</v>
      </c>
      <c r="V11" s="850" t="s">
        <v>28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30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32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35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77"/>
      <c r="BD17" s="76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61</v>
      </c>
      <c r="V18" s="78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824" t="s">
        <v>69</v>
      </c>
      <c r="Q22" s="580"/>
      <c r="R22" s="580"/>
      <c r="S22" s="580"/>
      <c r="T22" s="581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75</v>
      </c>
      <c r="B26" s="60" t="s">
        <v>76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80</v>
      </c>
      <c r="B27" s="60" t="s">
        <v>81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82</v>
      </c>
      <c r="B28" s="60" t="s">
        <v>83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85</v>
      </c>
      <c r="B29" s="60" t="s">
        <v>86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88</v>
      </c>
      <c r="B30" s="60" t="s">
        <v>89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91</v>
      </c>
      <c r="B31" s="60" t="s">
        <v>92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96</v>
      </c>
      <c r="B35" s="60" t="s">
        <v>97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70</v>
      </c>
      <c r="X41" s="56">
        <v>150</v>
      </c>
      <c r="Y41" s="53">
        <f>IFERROR(IF(X41="",0,CEILING((X41/$H41),1)*$H41),"")</f>
        <v>151.20000000000002</v>
      </c>
      <c r="Z41" s="39">
        <f>IFERROR(IF(Y41=0,"",ROUNDUP(Y41/H41,0)*0.01898),"")</f>
        <v>0.26572000000000001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156.04166666666666</v>
      </c>
      <c r="BN41" s="75">
        <f>IFERROR(Y41*I41/H41,"0")</f>
        <v>157.29000000000002</v>
      </c>
      <c r="BO41" s="75">
        <f>IFERROR(1/J41*(X41/H41),"0")</f>
        <v>0.21701388888888887</v>
      </c>
      <c r="BP41" s="75">
        <f>IFERROR(1/J41*(Y41/H41),"0")</f>
        <v>0.21875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70</v>
      </c>
      <c r="X42" s="56">
        <v>240</v>
      </c>
      <c r="Y42" s="53">
        <f>IFERROR(IF(X42="",0,CEILING((X42/$H42),1)*$H42),"")</f>
        <v>240</v>
      </c>
      <c r="Z42" s="39">
        <f>IFERROR(IF(Y42=0,"",ROUNDUP(Y42/H42,0)*0.00902),"")</f>
        <v>0.54120000000000001</v>
      </c>
      <c r="AA42" s="65"/>
      <c r="AB42" s="66"/>
      <c r="AC42" s="99" t="s">
        <v>108</v>
      </c>
      <c r="AG42" s="75"/>
      <c r="AJ42" s="79" t="s">
        <v>113</v>
      </c>
      <c r="AK42" s="79">
        <v>528</v>
      </c>
      <c r="BB42" s="100" t="s">
        <v>1</v>
      </c>
      <c r="BM42" s="75">
        <f>IFERROR(X42*I42/H42,"0")</f>
        <v>252.6</v>
      </c>
      <c r="BN42" s="75">
        <f>IFERROR(Y42*I42/H42,"0")</f>
        <v>252.6</v>
      </c>
      <c r="BO42" s="75">
        <f>IFERROR(1/J42*(X42/H42),"0")</f>
        <v>0.45454545454545459</v>
      </c>
      <c r="BP42" s="75">
        <f>IFERROR(1/J42*(Y42/H42),"0")</f>
        <v>0.45454545454545459</v>
      </c>
    </row>
    <row r="43" spans="1:68" ht="27" customHeight="1" x14ac:dyDescent="0.25">
      <c r="A43" s="60" t="s">
        <v>114</v>
      </c>
      <c r="B43" s="60" t="s">
        <v>115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40" t="s">
        <v>73</v>
      </c>
      <c r="X44" s="41">
        <f>IFERROR(X41/H41,"0")+IFERROR(X42/H42,"0")+IFERROR(X43/H43,"0")</f>
        <v>73.888888888888886</v>
      </c>
      <c r="Y44" s="41">
        <f>IFERROR(Y41/H41,"0")+IFERROR(Y42/H42,"0")+IFERROR(Y43/H43,"0")</f>
        <v>74</v>
      </c>
      <c r="Z44" s="41">
        <f>IFERROR(IF(Z41="",0,Z41),"0")+IFERROR(IF(Z42="",0,Z42),"0")+IFERROR(IF(Z43="",0,Z43),"0")</f>
        <v>0.80692000000000008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40" t="s">
        <v>70</v>
      </c>
      <c r="X45" s="41">
        <f>IFERROR(SUM(X41:X43),"0")</f>
        <v>390</v>
      </c>
      <c r="Y45" s="41">
        <f>IFERROR(SUM(Y41:Y43),"0")</f>
        <v>391.20000000000005</v>
      </c>
      <c r="Z45" s="40"/>
      <c r="AA45" s="64"/>
      <c r="AB45" s="64"/>
      <c r="AC45" s="64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116</v>
      </c>
      <c r="B47" s="60" t="s">
        <v>117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112</v>
      </c>
      <c r="M53" s="36" t="s">
        <v>107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70</v>
      </c>
      <c r="X53" s="56">
        <v>100</v>
      </c>
      <c r="Y53" s="53">
        <f t="shared" si="6"/>
        <v>108</v>
      </c>
      <c r="Z53" s="39">
        <f>IFERROR(IF(Y53=0,"",ROUNDUP(Y53/H53,0)*0.01898),"")</f>
        <v>0.1898</v>
      </c>
      <c r="AA53" s="65"/>
      <c r="AB53" s="66"/>
      <c r="AC53" s="107" t="s">
        <v>125</v>
      </c>
      <c r="AG53" s="75"/>
      <c r="AJ53" s="79" t="s">
        <v>113</v>
      </c>
      <c r="AK53" s="79">
        <v>691.2</v>
      </c>
      <c r="BB53" s="108" t="s">
        <v>1</v>
      </c>
      <c r="BM53" s="75">
        <f t="shared" si="7"/>
        <v>104.02777777777777</v>
      </c>
      <c r="BN53" s="75">
        <f t="shared" si="8"/>
        <v>112.34999999999998</v>
      </c>
      <c r="BO53" s="75">
        <f t="shared" si="9"/>
        <v>0.14467592592592593</v>
      </c>
      <c r="BP53" s="75">
        <f t="shared" si="10"/>
        <v>0.15625</v>
      </c>
    </row>
    <row r="54" spans="1:68" ht="27" customHeight="1" x14ac:dyDescent="0.25">
      <c r="A54" s="60" t="s">
        <v>126</v>
      </c>
      <c r="B54" s="60" t="s">
        <v>127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128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129</v>
      </c>
      <c r="B55" s="60" t="s">
        <v>130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125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131</v>
      </c>
      <c r="B56" s="60" t="s">
        <v>132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133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134</v>
      </c>
      <c r="B57" s="60" t="s">
        <v>135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112</v>
      </c>
      <c r="M57" s="36" t="s">
        <v>107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70</v>
      </c>
      <c r="X57" s="56">
        <v>855</v>
      </c>
      <c r="Y57" s="53">
        <f t="shared" si="6"/>
        <v>855</v>
      </c>
      <c r="Z57" s="39">
        <f>IFERROR(IF(Y57=0,"",ROUNDUP(Y57/H57,0)*0.00902),"")</f>
        <v>1.7138</v>
      </c>
      <c r="AA57" s="65"/>
      <c r="AB57" s="66"/>
      <c r="AC57" s="115" t="s">
        <v>136</v>
      </c>
      <c r="AG57" s="75"/>
      <c r="AJ57" s="79" t="s">
        <v>113</v>
      </c>
      <c r="AK57" s="79">
        <v>594</v>
      </c>
      <c r="BB57" s="116" t="s">
        <v>1</v>
      </c>
      <c r="BM57" s="75">
        <f t="shared" si="7"/>
        <v>894.90000000000009</v>
      </c>
      <c r="BN57" s="75">
        <f t="shared" si="8"/>
        <v>894.90000000000009</v>
      </c>
      <c r="BO57" s="75">
        <f t="shared" si="9"/>
        <v>1.4393939393939394</v>
      </c>
      <c r="BP57" s="75">
        <f t="shared" si="10"/>
        <v>1.4393939393939394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40" t="s">
        <v>73</v>
      </c>
      <c r="X58" s="41">
        <f>IFERROR(X52/H52,"0")+IFERROR(X53/H53,"0")+IFERROR(X54/H54,"0")+IFERROR(X55/H55,"0")+IFERROR(X56/H56,"0")+IFERROR(X57/H57,"0")</f>
        <v>199.25925925925927</v>
      </c>
      <c r="Y58" s="41">
        <f>IFERROR(Y52/H52,"0")+IFERROR(Y53/H53,"0")+IFERROR(Y54/H54,"0")+IFERROR(Y55/H55,"0")+IFERROR(Y56/H56,"0")+IFERROR(Y57/H57,"0")</f>
        <v>200</v>
      </c>
      <c r="Z58" s="41">
        <f>IFERROR(IF(Z52="",0,Z52),"0")+IFERROR(IF(Z53="",0,Z53),"0")+IFERROR(IF(Z54="",0,Z54),"0")+IFERROR(IF(Z55="",0,Z55),"0")+IFERROR(IF(Z56="",0,Z56),"0")+IFERROR(IF(Z57="",0,Z57),"0")</f>
        <v>1.9036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40" t="s">
        <v>70</v>
      </c>
      <c r="X59" s="41">
        <f>IFERROR(SUM(X52:X57),"0")</f>
        <v>955</v>
      </c>
      <c r="Y59" s="41">
        <f>IFERROR(SUM(Y52:Y57),"0")</f>
        <v>963</v>
      </c>
      <c r="Z59" s="40"/>
      <c r="AA59" s="64"/>
      <c r="AB59" s="64"/>
      <c r="AC59" s="64"/>
    </row>
    <row r="60" spans="1:68" ht="14.25" customHeight="1" x14ac:dyDescent="0.25">
      <c r="A60" s="587" t="s">
        <v>137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138</v>
      </c>
      <c r="B61" s="60" t="s">
        <v>139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70</v>
      </c>
      <c r="X61" s="56">
        <v>80</v>
      </c>
      <c r="Y61" s="53">
        <f>IFERROR(IF(X61="",0,CEILING((X61/$H61),1)*$H61),"")</f>
        <v>86.4</v>
      </c>
      <c r="Z61" s="39">
        <f>IFERROR(IF(Y61=0,"",ROUNDUP(Y61/H61,0)*0.01898),"")</f>
        <v>0.15184</v>
      </c>
      <c r="AA61" s="65"/>
      <c r="AB61" s="66"/>
      <c r="AC61" s="117" t="s">
        <v>140</v>
      </c>
      <c r="AG61" s="75"/>
      <c r="AJ61" s="79"/>
      <c r="AK61" s="79">
        <v>0</v>
      </c>
      <c r="BB61" s="118" t="s">
        <v>1</v>
      </c>
      <c r="BM61" s="75">
        <f>IFERROR(X61*I61/H61,"0")</f>
        <v>83.222222222222214</v>
      </c>
      <c r="BN61" s="75">
        <f>IFERROR(Y61*I61/H61,"0")</f>
        <v>89.88</v>
      </c>
      <c r="BO61" s="75">
        <f>IFERROR(1/J61*(X61/H61),"0")</f>
        <v>0.11574074074074073</v>
      </c>
      <c r="BP61" s="75">
        <f>IFERROR(1/J61*(Y61/H61),"0")</f>
        <v>0.125</v>
      </c>
    </row>
    <row r="62" spans="1:68" ht="27" customHeight="1" x14ac:dyDescent="0.25">
      <c r="A62" s="60" t="s">
        <v>141</v>
      </c>
      <c r="B62" s="60" t="s">
        <v>142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143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144</v>
      </c>
      <c r="B63" s="60" t="s">
        <v>145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140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146</v>
      </c>
      <c r="B64" s="60" t="s">
        <v>147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112</v>
      </c>
      <c r="M64" s="36" t="s">
        <v>107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70</v>
      </c>
      <c r="X64" s="56">
        <v>67.5</v>
      </c>
      <c r="Y64" s="53">
        <f>IFERROR(IF(X64="",0,CEILING((X64/$H64),1)*$H64),"")</f>
        <v>67.5</v>
      </c>
      <c r="Z64" s="39">
        <f>IFERROR(IF(Y64=0,"",ROUNDUP(Y64/H64,0)*0.00651),"")</f>
        <v>0.16275000000000001</v>
      </c>
      <c r="AA64" s="65"/>
      <c r="AB64" s="66"/>
      <c r="AC64" s="123" t="s">
        <v>140</v>
      </c>
      <c r="AG64" s="75"/>
      <c r="AJ64" s="79" t="s">
        <v>113</v>
      </c>
      <c r="AK64" s="79">
        <v>491.4</v>
      </c>
      <c r="BB64" s="124" t="s">
        <v>1</v>
      </c>
      <c r="BM64" s="75">
        <f>IFERROR(X64*I64/H64,"0")</f>
        <v>72</v>
      </c>
      <c r="BN64" s="75">
        <f>IFERROR(Y64*I64/H64,"0")</f>
        <v>72</v>
      </c>
      <c r="BO64" s="75">
        <f>IFERROR(1/J64*(X64/H64),"0")</f>
        <v>0.13736263736263737</v>
      </c>
      <c r="BP64" s="75">
        <f>IFERROR(1/J64*(Y64/H64),"0")</f>
        <v>0.13736263736263737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40" t="s">
        <v>73</v>
      </c>
      <c r="X65" s="41">
        <f>IFERROR(X61/H61,"0")+IFERROR(X62/H62,"0")+IFERROR(X63/H63,"0")+IFERROR(X64/H64,"0")</f>
        <v>32.407407407407405</v>
      </c>
      <c r="Y65" s="41">
        <f>IFERROR(Y61/H61,"0")+IFERROR(Y62/H62,"0")+IFERROR(Y63/H63,"0")+IFERROR(Y64/H64,"0")</f>
        <v>33</v>
      </c>
      <c r="Z65" s="41">
        <f>IFERROR(IF(Z61="",0,Z61),"0")+IFERROR(IF(Z62="",0,Z62),"0")+IFERROR(IF(Z63="",0,Z63),"0")+IFERROR(IF(Z64="",0,Z64),"0")</f>
        <v>0.31459000000000004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40" t="s">
        <v>70</v>
      </c>
      <c r="X66" s="41">
        <f>IFERROR(SUM(X61:X64),"0")</f>
        <v>147.5</v>
      </c>
      <c r="Y66" s="41">
        <f>IFERROR(SUM(Y61:Y64),"0")</f>
        <v>153.9</v>
      </c>
      <c r="Z66" s="40"/>
      <c r="AA66" s="64"/>
      <c r="AB66" s="64"/>
      <c r="AC66" s="64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148</v>
      </c>
      <c r="B68" s="60" t="s">
        <v>149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150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151</v>
      </c>
      <c r="B69" s="60" t="s">
        <v>152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153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154</v>
      </c>
      <c r="B70" s="60" t="s">
        <v>155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156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157</v>
      </c>
      <c r="B74" s="60" t="s">
        <v>158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159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160</v>
      </c>
      <c r="B75" s="60" t="s">
        <v>161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162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163</v>
      </c>
      <c r="B76" s="60" t="s">
        <v>164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165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166</v>
      </c>
      <c r="B77" s="60" t="s">
        <v>167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159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168</v>
      </c>
      <c r="B78" s="60" t="s">
        <v>169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162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170</v>
      </c>
      <c r="B79" s="60" t="s">
        <v>171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165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172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173</v>
      </c>
      <c r="B83" s="60" t="s">
        <v>174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70</v>
      </c>
      <c r="X83" s="56">
        <v>40</v>
      </c>
      <c r="Y83" s="53">
        <f>IFERROR(IF(X83="",0,CEILING((X83/$H83),1)*$H83),"")</f>
        <v>46.8</v>
      </c>
      <c r="Z83" s="39">
        <f>IFERROR(IF(Y83=0,"",ROUNDUP(Y83/H83,0)*0.01898),"")</f>
        <v>0.11388000000000001</v>
      </c>
      <c r="AA83" s="65"/>
      <c r="AB83" s="66"/>
      <c r="AC83" s="143" t="s">
        <v>175</v>
      </c>
      <c r="AG83" s="75"/>
      <c r="AJ83" s="79"/>
      <c r="AK83" s="79">
        <v>0</v>
      </c>
      <c r="BB83" s="144" t="s">
        <v>1</v>
      </c>
      <c r="BM83" s="75">
        <f>IFERROR(X83*I83/H83,"0")</f>
        <v>42.230769230769226</v>
      </c>
      <c r="BN83" s="75">
        <f>IFERROR(Y83*I83/H83,"0")</f>
        <v>49.41</v>
      </c>
      <c r="BO83" s="75">
        <f>IFERROR(1/J83*(X83/H83),"0")</f>
        <v>8.0128205128205135E-2</v>
      </c>
      <c r="BP83" s="75">
        <f>IFERROR(1/J83*(Y83/H83),"0")</f>
        <v>9.375E-2</v>
      </c>
    </row>
    <row r="84" spans="1:68" ht="27" customHeight="1" x14ac:dyDescent="0.25">
      <c r="A84" s="60" t="s">
        <v>176</v>
      </c>
      <c r="B84" s="60" t="s">
        <v>177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178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40" t="s">
        <v>73</v>
      </c>
      <c r="X85" s="41">
        <f>IFERROR(X83/H83,"0")+IFERROR(X84/H84,"0")</f>
        <v>5.1282051282051286</v>
      </c>
      <c r="Y85" s="41">
        <f>IFERROR(Y83/H83,"0")+IFERROR(Y84/H84,"0")</f>
        <v>6</v>
      </c>
      <c r="Z85" s="41">
        <f>IFERROR(IF(Z83="",0,Z83),"0")+IFERROR(IF(Z84="",0,Z84),"0")</f>
        <v>0.11388000000000001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40" t="s">
        <v>70</v>
      </c>
      <c r="X86" s="41">
        <f>IFERROR(SUM(X83:X84),"0")</f>
        <v>40</v>
      </c>
      <c r="Y86" s="41">
        <f>IFERROR(SUM(Y83:Y84),"0")</f>
        <v>46.8</v>
      </c>
      <c r="Z86" s="40"/>
      <c r="AA86" s="64"/>
      <c r="AB86" s="64"/>
      <c r="AC86" s="64"/>
    </row>
    <row r="87" spans="1:68" ht="16.5" customHeight="1" x14ac:dyDescent="0.25">
      <c r="A87" s="635" t="s">
        <v>179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180</v>
      </c>
      <c r="B89" s="60" t="s">
        <v>181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70</v>
      </c>
      <c r="X89" s="56">
        <v>140</v>
      </c>
      <c r="Y89" s="53">
        <f>IFERROR(IF(X89="",0,CEILING((X89/$H89),1)*$H89),"")</f>
        <v>140.4</v>
      </c>
      <c r="Z89" s="39">
        <f>IFERROR(IF(Y89=0,"",ROUNDUP(Y89/H89,0)*0.01898),"")</f>
        <v>0.24674000000000001</v>
      </c>
      <c r="AA89" s="65"/>
      <c r="AB89" s="66"/>
      <c r="AC89" s="147" t="s">
        <v>182</v>
      </c>
      <c r="AG89" s="75"/>
      <c r="AJ89" s="79"/>
      <c r="AK89" s="79">
        <v>0</v>
      </c>
      <c r="BB89" s="148" t="s">
        <v>1</v>
      </c>
      <c r="BM89" s="75">
        <f>IFERROR(X89*I89/H89,"0")</f>
        <v>145.63888888888886</v>
      </c>
      <c r="BN89" s="75">
        <f>IFERROR(Y89*I89/H89,"0")</f>
        <v>146.05499999999998</v>
      </c>
      <c r="BO89" s="75">
        <f>IFERROR(1/J89*(X89/H89),"0")</f>
        <v>0.20254629629629628</v>
      </c>
      <c r="BP89" s="75">
        <f>IFERROR(1/J89*(Y89/H89),"0")</f>
        <v>0.203125</v>
      </c>
    </row>
    <row r="90" spans="1:68" ht="16.5" customHeight="1" x14ac:dyDescent="0.25">
      <c r="A90" s="60" t="s">
        <v>183</v>
      </c>
      <c r="B90" s="60" t="s">
        <v>184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182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185</v>
      </c>
      <c r="B91" s="60" t="s">
        <v>186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70</v>
      </c>
      <c r="X91" s="56">
        <v>405</v>
      </c>
      <c r="Y91" s="53">
        <f>IFERROR(IF(X91="",0,CEILING((X91/$H91),1)*$H91),"")</f>
        <v>405</v>
      </c>
      <c r="Z91" s="39">
        <f>IFERROR(IF(Y91=0,"",ROUNDUP(Y91/H91,0)*0.00902),"")</f>
        <v>0.81180000000000008</v>
      </c>
      <c r="AA91" s="65"/>
      <c r="AB91" s="66"/>
      <c r="AC91" s="151" t="s">
        <v>182</v>
      </c>
      <c r="AG91" s="75"/>
      <c r="AJ91" s="79" t="s">
        <v>113</v>
      </c>
      <c r="AK91" s="79">
        <v>594</v>
      </c>
      <c r="BB91" s="152" t="s">
        <v>1</v>
      </c>
      <c r="BM91" s="75">
        <f>IFERROR(X91*I91/H91,"0")</f>
        <v>423.9</v>
      </c>
      <c r="BN91" s="75">
        <f>IFERROR(Y91*I91/H91,"0")</f>
        <v>423.9</v>
      </c>
      <c r="BO91" s="75">
        <f>IFERROR(1/J91*(X91/H91),"0")</f>
        <v>0.68181818181818188</v>
      </c>
      <c r="BP91" s="75">
        <f>IFERROR(1/J91*(Y91/H91),"0")</f>
        <v>0.68181818181818188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40" t="s">
        <v>73</v>
      </c>
      <c r="X92" s="41">
        <f>IFERROR(X89/H89,"0")+IFERROR(X90/H90,"0")+IFERROR(X91/H91,"0")</f>
        <v>102.96296296296296</v>
      </c>
      <c r="Y92" s="41">
        <f>IFERROR(Y89/H89,"0")+IFERROR(Y90/H90,"0")+IFERROR(Y91/H91,"0")</f>
        <v>103</v>
      </c>
      <c r="Z92" s="41">
        <f>IFERROR(IF(Z89="",0,Z89),"0")+IFERROR(IF(Z90="",0,Z90),"0")+IFERROR(IF(Z91="",0,Z91),"0")</f>
        <v>1.05854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40" t="s">
        <v>70</v>
      </c>
      <c r="X93" s="41">
        <f>IFERROR(SUM(X89:X91),"0")</f>
        <v>545</v>
      </c>
      <c r="Y93" s="41">
        <f>IFERROR(SUM(Y89:Y91),"0")</f>
        <v>545.4</v>
      </c>
      <c r="Z93" s="40"/>
      <c r="AA93" s="64"/>
      <c r="AB93" s="64"/>
      <c r="AC93" s="64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187</v>
      </c>
      <c r="B95" s="60" t="s">
        <v>188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52" t="s">
        <v>189</v>
      </c>
      <c r="Q95" s="580"/>
      <c r="R95" s="580"/>
      <c r="S95" s="580"/>
      <c r="T95" s="581"/>
      <c r="U95" s="37"/>
      <c r="V95" s="37"/>
      <c r="W95" s="38" t="s">
        <v>70</v>
      </c>
      <c r="X95" s="56">
        <v>200</v>
      </c>
      <c r="Y95" s="53">
        <f t="shared" ref="Y95:Y100" si="16">IFERROR(IF(X95="",0,CEILING((X95/$H95),1)*$H95),"")</f>
        <v>202.5</v>
      </c>
      <c r="Z95" s="39">
        <f>IFERROR(IF(Y95=0,"",ROUNDUP(Y95/H95,0)*0.01898),"")</f>
        <v>0.47450000000000003</v>
      </c>
      <c r="AA95" s="65"/>
      <c r="AB95" s="66"/>
      <c r="AC95" s="153" t="s">
        <v>190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212.81481481481481</v>
      </c>
      <c r="BN95" s="75">
        <f t="shared" ref="BN95:BN100" si="18">IFERROR(Y95*I95/H95,"0")</f>
        <v>215.47499999999999</v>
      </c>
      <c r="BO95" s="75">
        <f t="shared" ref="BO95:BO100" si="19">IFERROR(1/J95*(X95/H95),"0")</f>
        <v>0.38580246913580246</v>
      </c>
      <c r="BP95" s="75">
        <f t="shared" ref="BP95:BP100" si="20">IFERROR(1/J95*(Y95/H95),"0")</f>
        <v>0.390625</v>
      </c>
    </row>
    <row r="96" spans="1:68" ht="16.5" customHeight="1" x14ac:dyDescent="0.25">
      <c r="A96" s="60" t="s">
        <v>187</v>
      </c>
      <c r="B96" s="60" t="s">
        <v>191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106</v>
      </c>
      <c r="L96" s="35"/>
      <c r="M96" s="36" t="s">
        <v>78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70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192</v>
      </c>
      <c r="B97" s="60" t="s">
        <v>193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77</v>
      </c>
      <c r="L97" s="35"/>
      <c r="M97" s="36" t="s">
        <v>78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70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194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195</v>
      </c>
      <c r="B98" s="60" t="s">
        <v>196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93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70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190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195</v>
      </c>
      <c r="B99" s="60" t="s">
        <v>197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70</v>
      </c>
      <c r="X99" s="56">
        <v>495</v>
      </c>
      <c r="Y99" s="53">
        <f t="shared" si="16"/>
        <v>496.8</v>
      </c>
      <c r="Z99" s="39">
        <f>IFERROR(IF(Y99=0,"",ROUNDUP(Y99/H99,0)*0.00651),"")</f>
        <v>1.19784</v>
      </c>
      <c r="AA99" s="65"/>
      <c r="AB99" s="66"/>
      <c r="AC99" s="161" t="s">
        <v>198</v>
      </c>
      <c r="AG99" s="75"/>
      <c r="AJ99" s="79"/>
      <c r="AK99" s="79">
        <v>0</v>
      </c>
      <c r="BB99" s="162" t="s">
        <v>1</v>
      </c>
      <c r="BM99" s="75">
        <f t="shared" si="17"/>
        <v>541.19999999999993</v>
      </c>
      <c r="BN99" s="75">
        <f t="shared" si="18"/>
        <v>543.16800000000001</v>
      </c>
      <c r="BO99" s="75">
        <f t="shared" si="19"/>
        <v>1.0073260073260073</v>
      </c>
      <c r="BP99" s="75">
        <f t="shared" si="20"/>
        <v>1.0109890109890112</v>
      </c>
    </row>
    <row r="100" spans="1:68" ht="16.5" customHeight="1" x14ac:dyDescent="0.25">
      <c r="A100" s="60" t="s">
        <v>199</v>
      </c>
      <c r="B100" s="60" t="s">
        <v>200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77</v>
      </c>
      <c r="L100" s="35"/>
      <c r="M100" s="36" t="s">
        <v>78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70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201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40" t="s">
        <v>73</v>
      </c>
      <c r="X101" s="41">
        <f>IFERROR(X95/H95,"0")+IFERROR(X96/H96,"0")+IFERROR(X97/H97,"0")+IFERROR(X98/H98,"0")+IFERROR(X99/H99,"0")+IFERROR(X100/H100,"0")</f>
        <v>208.02469135802468</v>
      </c>
      <c r="Y101" s="41">
        <f>IFERROR(Y95/H95,"0")+IFERROR(Y96/H96,"0")+IFERROR(Y97/H97,"0")+IFERROR(Y98/H98,"0")+IFERROR(Y99/H99,"0")+IFERROR(Y100/H100,"0")</f>
        <v>209</v>
      </c>
      <c r="Z101" s="41">
        <f>IFERROR(IF(Z95="",0,Z95),"0")+IFERROR(IF(Z96="",0,Z96),"0")+IFERROR(IF(Z97="",0,Z97),"0")+IFERROR(IF(Z98="",0,Z98),"0")+IFERROR(IF(Z99="",0,Z99),"0")+IFERROR(IF(Z100="",0,Z100),"0")</f>
        <v>1.6723400000000002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40" t="s">
        <v>70</v>
      </c>
      <c r="X102" s="41">
        <f>IFERROR(SUM(X95:X100),"0")</f>
        <v>695</v>
      </c>
      <c r="Y102" s="41">
        <f>IFERROR(SUM(Y95:Y100),"0")</f>
        <v>699.3</v>
      </c>
      <c r="Z102" s="40"/>
      <c r="AA102" s="64"/>
      <c r="AB102" s="64"/>
      <c r="AC102" s="64"/>
    </row>
    <row r="103" spans="1:68" ht="16.5" customHeight="1" x14ac:dyDescent="0.25">
      <c r="A103" s="635" t="s">
        <v>202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203</v>
      </c>
      <c r="B105" s="60" t="s">
        <v>204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106</v>
      </c>
      <c r="L105" s="35"/>
      <c r="M105" s="36" t="s">
        <v>107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70</v>
      </c>
      <c r="X105" s="56">
        <v>50</v>
      </c>
      <c r="Y105" s="53">
        <f>IFERROR(IF(X105="",0,CEILING((X105/$H105),1)*$H105),"")</f>
        <v>54</v>
      </c>
      <c r="Z105" s="39">
        <f>IFERROR(IF(Y105=0,"",ROUNDUP(Y105/H105,0)*0.01898),"")</f>
        <v>9.4899999999999998E-2</v>
      </c>
      <c r="AA105" s="65"/>
      <c r="AB105" s="66"/>
      <c r="AC105" s="165" t="s">
        <v>205</v>
      </c>
      <c r="AG105" s="75"/>
      <c r="AJ105" s="79"/>
      <c r="AK105" s="79">
        <v>0</v>
      </c>
      <c r="BB105" s="166" t="s">
        <v>1</v>
      </c>
      <c r="BM105" s="75">
        <f>IFERROR(X105*I105/H105,"0")</f>
        <v>52.013888888888886</v>
      </c>
      <c r="BN105" s="75">
        <f>IFERROR(Y105*I105/H105,"0")</f>
        <v>56.17499999999999</v>
      </c>
      <c r="BO105" s="75">
        <f>IFERROR(1/J105*(X105/H105),"0")</f>
        <v>7.2337962962962965E-2</v>
      </c>
      <c r="BP105" s="75">
        <f>IFERROR(1/J105*(Y105/H105),"0")</f>
        <v>7.8125E-2</v>
      </c>
    </row>
    <row r="106" spans="1:68" ht="16.5" customHeight="1" x14ac:dyDescent="0.25">
      <c r="A106" s="60" t="s">
        <v>206</v>
      </c>
      <c r="B106" s="60" t="s">
        <v>207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205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208</v>
      </c>
      <c r="B107" s="60" t="s">
        <v>209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70</v>
      </c>
      <c r="X107" s="56">
        <v>450</v>
      </c>
      <c r="Y107" s="53">
        <f>IFERROR(IF(X107="",0,CEILING((X107/$H107),1)*$H107),"")</f>
        <v>450</v>
      </c>
      <c r="Z107" s="39">
        <f>IFERROR(IF(Y107=0,"",ROUNDUP(Y107/H107,0)*0.00902),"")</f>
        <v>0.90200000000000002</v>
      </c>
      <c r="AA107" s="65"/>
      <c r="AB107" s="66"/>
      <c r="AC107" s="169" t="s">
        <v>205</v>
      </c>
      <c r="AG107" s="75"/>
      <c r="AJ107" s="79"/>
      <c r="AK107" s="79">
        <v>0</v>
      </c>
      <c r="BB107" s="170" t="s">
        <v>1</v>
      </c>
      <c r="BM107" s="75">
        <f>IFERROR(X107*I107/H107,"0")</f>
        <v>471</v>
      </c>
      <c r="BN107" s="75">
        <f>IFERROR(Y107*I107/H107,"0")</f>
        <v>471</v>
      </c>
      <c r="BO107" s="75">
        <f>IFERROR(1/J107*(X107/H107),"0")</f>
        <v>0.75757575757575757</v>
      </c>
      <c r="BP107" s="75">
        <f>IFERROR(1/J107*(Y107/H107),"0")</f>
        <v>0.75757575757575757</v>
      </c>
    </row>
    <row r="108" spans="1:68" ht="16.5" customHeight="1" x14ac:dyDescent="0.25">
      <c r="A108" s="60" t="s">
        <v>210</v>
      </c>
      <c r="B108" s="60" t="s">
        <v>211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111</v>
      </c>
      <c r="L108" s="35"/>
      <c r="M108" s="36" t="s">
        <v>78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70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205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40" t="s">
        <v>73</v>
      </c>
      <c r="X109" s="41">
        <f>IFERROR(X105/H105,"0")+IFERROR(X106/H106,"0")+IFERROR(X107/H107,"0")+IFERROR(X108/H108,"0")</f>
        <v>104.62962962962963</v>
      </c>
      <c r="Y109" s="41">
        <f>IFERROR(Y105/H105,"0")+IFERROR(Y106/H106,"0")+IFERROR(Y107/H107,"0")+IFERROR(Y108/H108,"0")</f>
        <v>105</v>
      </c>
      <c r="Z109" s="41">
        <f>IFERROR(IF(Z105="",0,Z105),"0")+IFERROR(IF(Z106="",0,Z106),"0")+IFERROR(IF(Z107="",0,Z107),"0")+IFERROR(IF(Z108="",0,Z108),"0")</f>
        <v>0.99690000000000001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40" t="s">
        <v>70</v>
      </c>
      <c r="X110" s="41">
        <f>IFERROR(SUM(X105:X108),"0")</f>
        <v>500</v>
      </c>
      <c r="Y110" s="41">
        <f>IFERROR(SUM(Y105:Y108),"0")</f>
        <v>504</v>
      </c>
      <c r="Z110" s="40"/>
      <c r="AA110" s="64"/>
      <c r="AB110" s="64"/>
      <c r="AC110" s="64"/>
    </row>
    <row r="111" spans="1:68" ht="14.25" customHeight="1" x14ac:dyDescent="0.25">
      <c r="A111" s="587" t="s">
        <v>137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212</v>
      </c>
      <c r="B112" s="60" t="s">
        <v>213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106</v>
      </c>
      <c r="L112" s="35"/>
      <c r="M112" s="36" t="s">
        <v>107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214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215</v>
      </c>
      <c r="B113" s="60" t="s">
        <v>216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67</v>
      </c>
      <c r="L113" s="35"/>
      <c r="M113" s="36" t="s">
        <v>107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214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217</v>
      </c>
      <c r="B114" s="60" t="s">
        <v>218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77</v>
      </c>
      <c r="L114" s="35"/>
      <c r="M114" s="36" t="s">
        <v>107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70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214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40" t="s">
        <v>73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40" t="s">
        <v>70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219</v>
      </c>
      <c r="B118" s="60" t="s">
        <v>220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106</v>
      </c>
      <c r="L118" s="35"/>
      <c r="M118" s="36" t="s">
        <v>78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221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219</v>
      </c>
      <c r="B119" s="60" t="s">
        <v>222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/>
      <c r="M119" s="36" t="s">
        <v>93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70</v>
      </c>
      <c r="X119" s="56">
        <v>550</v>
      </c>
      <c r="Y119" s="53">
        <f>IFERROR(IF(X119="",0,CEILING((X119/$H119),1)*$H119),"")</f>
        <v>550.79999999999995</v>
      </c>
      <c r="Z119" s="39">
        <f>IFERROR(IF(Y119=0,"",ROUNDUP(Y119/H119,0)*0.01898),"")</f>
        <v>1.29064</v>
      </c>
      <c r="AA119" s="65"/>
      <c r="AB119" s="66"/>
      <c r="AC119" s="181" t="s">
        <v>223</v>
      </c>
      <c r="AG119" s="75"/>
      <c r="AJ119" s="79"/>
      <c r="AK119" s="79">
        <v>0</v>
      </c>
      <c r="BB119" s="182" t="s">
        <v>1</v>
      </c>
      <c r="BM119" s="75">
        <f>IFERROR(X119*I119/H119,"0")</f>
        <v>584.83333333333326</v>
      </c>
      <c r="BN119" s="75">
        <f>IFERROR(Y119*I119/H119,"0")</f>
        <v>585.68399999999986</v>
      </c>
      <c r="BO119" s="75">
        <f>IFERROR(1/J119*(X119/H119),"0")</f>
        <v>1.0609567901234569</v>
      </c>
      <c r="BP119" s="75">
        <f>IFERROR(1/J119*(Y119/H119),"0")</f>
        <v>1.0625</v>
      </c>
    </row>
    <row r="120" spans="1:68" ht="27" customHeight="1" x14ac:dyDescent="0.25">
      <c r="A120" s="60" t="s">
        <v>224</v>
      </c>
      <c r="B120" s="60" t="s">
        <v>225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77</v>
      </c>
      <c r="L120" s="35"/>
      <c r="M120" s="36" t="s">
        <v>93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70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223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226</v>
      </c>
      <c r="B121" s="60" t="s">
        <v>227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77</v>
      </c>
      <c r="L121" s="35"/>
      <c r="M121" s="36" t="s">
        <v>93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70</v>
      </c>
      <c r="X121" s="56">
        <v>450</v>
      </c>
      <c r="Y121" s="53">
        <f>IFERROR(IF(X121="",0,CEILING((X121/$H121),1)*$H121),"")</f>
        <v>450.90000000000003</v>
      </c>
      <c r="Z121" s="39">
        <f>IFERROR(IF(Y121=0,"",ROUNDUP(Y121/H121,0)*0.00651),"")</f>
        <v>1.08717</v>
      </c>
      <c r="AA121" s="65"/>
      <c r="AB121" s="66"/>
      <c r="AC121" s="185" t="s">
        <v>223</v>
      </c>
      <c r="AG121" s="75"/>
      <c r="AJ121" s="79"/>
      <c r="AK121" s="79">
        <v>0</v>
      </c>
      <c r="BB121" s="186" t="s">
        <v>1</v>
      </c>
      <c r="BM121" s="75">
        <f>IFERROR(X121*I121/H121,"0")</f>
        <v>492</v>
      </c>
      <c r="BN121" s="75">
        <f>IFERROR(Y121*I121/H121,"0")</f>
        <v>492.98399999999998</v>
      </c>
      <c r="BO121" s="75">
        <f>IFERROR(1/J121*(X121/H121),"0")</f>
        <v>0.91575091575091572</v>
      </c>
      <c r="BP121" s="75">
        <f>IFERROR(1/J121*(Y121/H121),"0")</f>
        <v>0.91758241758241765</v>
      </c>
    </row>
    <row r="122" spans="1:68" ht="16.5" customHeight="1" x14ac:dyDescent="0.25">
      <c r="A122" s="60" t="s">
        <v>228</v>
      </c>
      <c r="B122" s="60" t="s">
        <v>229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77</v>
      </c>
      <c r="L122" s="35"/>
      <c r="M122" s="36" t="s">
        <v>78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70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230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40" t="s">
        <v>73</v>
      </c>
      <c r="X123" s="41">
        <f>IFERROR(X118/H118,"0")+IFERROR(X119/H119,"0")+IFERROR(X120/H120,"0")+IFERROR(X121/H121,"0")+IFERROR(X122/H122,"0")</f>
        <v>234.5679012345679</v>
      </c>
      <c r="Y123" s="41">
        <f>IFERROR(Y118/H118,"0")+IFERROR(Y119/H119,"0")+IFERROR(Y120/H120,"0")+IFERROR(Y121/H121,"0")+IFERROR(Y122/H122,"0")</f>
        <v>235</v>
      </c>
      <c r="Z123" s="41">
        <f>IFERROR(IF(Z118="",0,Z118),"0")+IFERROR(IF(Z119="",0,Z119),"0")+IFERROR(IF(Z120="",0,Z120),"0")+IFERROR(IF(Z121="",0,Z121),"0")+IFERROR(IF(Z122="",0,Z122),"0")</f>
        <v>2.3778100000000002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40" t="s">
        <v>70</v>
      </c>
      <c r="X124" s="41">
        <f>IFERROR(SUM(X118:X122),"0")</f>
        <v>1000</v>
      </c>
      <c r="Y124" s="41">
        <f>IFERROR(SUM(Y118:Y122),"0")</f>
        <v>1001.7</v>
      </c>
      <c r="Z124" s="40"/>
      <c r="AA124" s="64"/>
      <c r="AB124" s="64"/>
      <c r="AC124" s="64"/>
    </row>
    <row r="125" spans="1:68" ht="14.25" customHeight="1" x14ac:dyDescent="0.25">
      <c r="A125" s="587" t="s">
        <v>172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231</v>
      </c>
      <c r="B126" s="60" t="s">
        <v>232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77</v>
      </c>
      <c r="L126" s="35"/>
      <c r="M126" s="36" t="s">
        <v>78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70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233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234</v>
      </c>
      <c r="B127" s="60" t="s">
        <v>235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77</v>
      </c>
      <c r="L127" s="35"/>
      <c r="M127" s="36" t="s">
        <v>78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70</v>
      </c>
      <c r="X127" s="56">
        <v>16.5</v>
      </c>
      <c r="Y127" s="53">
        <f>IFERROR(IF(X127="",0,CEILING((X127/$H127),1)*$H127),"")</f>
        <v>17.82</v>
      </c>
      <c r="Z127" s="39">
        <f>IFERROR(IF(Y127=0,"",ROUNDUP(Y127/H127,0)*0.00651),"")</f>
        <v>5.8590000000000003E-2</v>
      </c>
      <c r="AA127" s="65"/>
      <c r="AB127" s="66"/>
      <c r="AC127" s="191" t="s">
        <v>236</v>
      </c>
      <c r="AG127" s="75"/>
      <c r="AJ127" s="79"/>
      <c r="AK127" s="79">
        <v>0</v>
      </c>
      <c r="BB127" s="192" t="s">
        <v>1</v>
      </c>
      <c r="BM127" s="75">
        <f>IFERROR(X127*I127/H127,"0")</f>
        <v>18.649999999999999</v>
      </c>
      <c r="BN127" s="75">
        <f>IFERROR(Y127*I127/H127,"0")</f>
        <v>20.141999999999999</v>
      </c>
      <c r="BO127" s="75">
        <f>IFERROR(1/J127*(X127/H127),"0")</f>
        <v>4.5787545787545791E-2</v>
      </c>
      <c r="BP127" s="75">
        <f>IFERROR(1/J127*(Y127/H127),"0")</f>
        <v>4.9450549450549455E-2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40" t="s">
        <v>73</v>
      </c>
      <c r="X128" s="41">
        <f>IFERROR(X126/H126,"0")+IFERROR(X127/H127,"0")</f>
        <v>8.3333333333333339</v>
      </c>
      <c r="Y128" s="41">
        <f>IFERROR(Y126/H126,"0")+IFERROR(Y127/H127,"0")</f>
        <v>9</v>
      </c>
      <c r="Z128" s="41">
        <f>IFERROR(IF(Z126="",0,Z126),"0")+IFERROR(IF(Z127="",0,Z127),"0")</f>
        <v>5.8590000000000003E-2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40" t="s">
        <v>70</v>
      </c>
      <c r="X129" s="41">
        <f>IFERROR(SUM(X126:X127),"0")</f>
        <v>16.5</v>
      </c>
      <c r="Y129" s="41">
        <f>IFERROR(SUM(Y126:Y127),"0")</f>
        <v>17.82</v>
      </c>
      <c r="Z129" s="40"/>
      <c r="AA129" s="64"/>
      <c r="AB129" s="64"/>
      <c r="AC129" s="64"/>
    </row>
    <row r="130" spans="1:68" ht="16.5" customHeight="1" x14ac:dyDescent="0.25">
      <c r="A130" s="635" t="s">
        <v>237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238</v>
      </c>
      <c r="B132" s="60" t="s">
        <v>239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77</v>
      </c>
      <c r="L132" s="35"/>
      <c r="M132" s="36" t="s">
        <v>98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70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240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238</v>
      </c>
      <c r="B133" s="60" t="s">
        <v>241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77</v>
      </c>
      <c r="L133" s="35"/>
      <c r="M133" s="36" t="s">
        <v>98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70</v>
      </c>
      <c r="X133" s="56">
        <v>100</v>
      </c>
      <c r="Y133" s="53">
        <f>IFERROR(IF(X133="",0,CEILING((X133/$H133),1)*$H133),"")</f>
        <v>102.4</v>
      </c>
      <c r="Z133" s="39">
        <f>IFERROR(IF(Y133=0,"",ROUNDUP(Y133/H133,0)*0.00651),"")</f>
        <v>0.20832000000000001</v>
      </c>
      <c r="AA133" s="65"/>
      <c r="AB133" s="66"/>
      <c r="AC133" s="195" t="s">
        <v>240</v>
      </c>
      <c r="AG133" s="75"/>
      <c r="AJ133" s="79"/>
      <c r="AK133" s="79">
        <v>0</v>
      </c>
      <c r="BB133" s="196" t="s">
        <v>1</v>
      </c>
      <c r="BM133" s="75">
        <f>IFERROR(X133*I133/H133,"0")</f>
        <v>105.625</v>
      </c>
      <c r="BN133" s="75">
        <f>IFERROR(Y133*I133/H133,"0")</f>
        <v>108.16</v>
      </c>
      <c r="BO133" s="75">
        <f>IFERROR(1/J133*(X133/H133),"0")</f>
        <v>0.1717032967032967</v>
      </c>
      <c r="BP133" s="75">
        <f>IFERROR(1/J133*(Y133/H133),"0")</f>
        <v>0.17582417582417584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40" t="s">
        <v>73</v>
      </c>
      <c r="X134" s="41">
        <f>IFERROR(X132/H132,"0")+IFERROR(X133/H133,"0")</f>
        <v>31.25</v>
      </c>
      <c r="Y134" s="41">
        <f>IFERROR(Y132/H132,"0")+IFERROR(Y133/H133,"0")</f>
        <v>32</v>
      </c>
      <c r="Z134" s="41">
        <f>IFERROR(IF(Z132="",0,Z132),"0")+IFERROR(IF(Z133="",0,Z133),"0")</f>
        <v>0.20832000000000001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40" t="s">
        <v>70</v>
      </c>
      <c r="X135" s="41">
        <f>IFERROR(SUM(X132:X133),"0")</f>
        <v>100</v>
      </c>
      <c r="Y135" s="41">
        <f>IFERROR(SUM(Y132:Y133),"0")</f>
        <v>102.4</v>
      </c>
      <c r="Z135" s="40"/>
      <c r="AA135" s="64"/>
      <c r="AB135" s="64"/>
      <c r="AC135" s="64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242</v>
      </c>
      <c r="B137" s="60" t="s">
        <v>243</v>
      </c>
      <c r="C137" s="34">
        <v>4301031235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77</v>
      </c>
      <c r="L137" s="35"/>
      <c r="M137" s="36" t="s">
        <v>98</v>
      </c>
      <c r="N137" s="36"/>
      <c r="O137" s="35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70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244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242</v>
      </c>
      <c r="B138" s="60" t="s">
        <v>245</v>
      </c>
      <c r="C138" s="34">
        <v>4301031234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77</v>
      </c>
      <c r="L138" s="35"/>
      <c r="M138" s="36" t="s">
        <v>98</v>
      </c>
      <c r="N138" s="36"/>
      <c r="O138" s="35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70</v>
      </c>
      <c r="X138" s="56">
        <v>59.499999999999993</v>
      </c>
      <c r="Y138" s="53">
        <f>IFERROR(IF(X138="",0,CEILING((X138/$H138),1)*$H138),"")</f>
        <v>61.599999999999994</v>
      </c>
      <c r="Z138" s="39">
        <f>IFERROR(IF(Y138=0,"",ROUNDUP(Y138/H138,0)*0.00651),"")</f>
        <v>0.14322000000000001</v>
      </c>
      <c r="AA138" s="65"/>
      <c r="AB138" s="66"/>
      <c r="AC138" s="199" t="s">
        <v>244</v>
      </c>
      <c r="AG138" s="75"/>
      <c r="AJ138" s="79"/>
      <c r="AK138" s="79">
        <v>0</v>
      </c>
      <c r="BB138" s="200" t="s">
        <v>1</v>
      </c>
      <c r="BM138" s="75">
        <f>IFERROR(X138*I138/H138,"0")</f>
        <v>65.195000000000007</v>
      </c>
      <c r="BN138" s="75">
        <f>IFERROR(Y138*I138/H138,"0")</f>
        <v>67.496000000000009</v>
      </c>
      <c r="BO138" s="75">
        <f>IFERROR(1/J138*(X138/H138),"0")</f>
        <v>0.11675824175824177</v>
      </c>
      <c r="BP138" s="75">
        <f>IFERROR(1/J138*(Y138/H138),"0")</f>
        <v>0.12087912087912089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40" t="s">
        <v>73</v>
      </c>
      <c r="X139" s="41">
        <f>IFERROR(X137/H137,"0")+IFERROR(X138/H138,"0")</f>
        <v>21.25</v>
      </c>
      <c r="Y139" s="41">
        <f>IFERROR(Y137/H137,"0")+IFERROR(Y138/H138,"0")</f>
        <v>22</v>
      </c>
      <c r="Z139" s="41">
        <f>IFERROR(IF(Z137="",0,Z137),"0")+IFERROR(IF(Z138="",0,Z138),"0")</f>
        <v>0.14322000000000001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40" t="s">
        <v>70</v>
      </c>
      <c r="X140" s="41">
        <f>IFERROR(SUM(X137:X138),"0")</f>
        <v>59.499999999999993</v>
      </c>
      <c r="Y140" s="41">
        <f>IFERROR(SUM(Y137:Y138),"0")</f>
        <v>61.599999999999994</v>
      </c>
      <c r="Z140" s="40"/>
      <c r="AA140" s="64"/>
      <c r="AB140" s="64"/>
      <c r="AC140" s="64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246</v>
      </c>
      <c r="B142" s="60" t="s">
        <v>247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77</v>
      </c>
      <c r="L142" s="35"/>
      <c r="M142" s="36" t="s">
        <v>98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70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240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246</v>
      </c>
      <c r="B143" s="60" t="s">
        <v>248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77</v>
      </c>
      <c r="L143" s="35"/>
      <c r="M143" s="36" t="s">
        <v>98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70</v>
      </c>
      <c r="X143" s="56">
        <v>115.5</v>
      </c>
      <c r="Y143" s="53">
        <f>IFERROR(IF(X143="",0,CEILING((X143/$H143),1)*$H143),"")</f>
        <v>116.16000000000001</v>
      </c>
      <c r="Z143" s="39">
        <f>IFERROR(IF(Y143=0,"",ROUNDUP(Y143/H143,0)*0.00651),"")</f>
        <v>0.28644000000000003</v>
      </c>
      <c r="AA143" s="65"/>
      <c r="AB143" s="66"/>
      <c r="AC143" s="203" t="s">
        <v>240</v>
      </c>
      <c r="AG143" s="75"/>
      <c r="AJ143" s="79"/>
      <c r="AK143" s="79">
        <v>0</v>
      </c>
      <c r="BB143" s="204" t="s">
        <v>1</v>
      </c>
      <c r="BM143" s="75">
        <f>IFERROR(X143*I143/H143,"0")</f>
        <v>127.22499999999998</v>
      </c>
      <c r="BN143" s="75">
        <f>IFERROR(Y143*I143/H143,"0")</f>
        <v>127.95200000000001</v>
      </c>
      <c r="BO143" s="75">
        <f>IFERROR(1/J143*(X143/H143),"0")</f>
        <v>0.24038461538461539</v>
      </c>
      <c r="BP143" s="75">
        <f>IFERROR(1/J143*(Y143/H143),"0")</f>
        <v>0.24175824175824179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40" t="s">
        <v>73</v>
      </c>
      <c r="X144" s="41">
        <f>IFERROR(X142/H142,"0")+IFERROR(X143/H143,"0")</f>
        <v>43.75</v>
      </c>
      <c r="Y144" s="41">
        <f>IFERROR(Y142/H142,"0")+IFERROR(Y143/H143,"0")</f>
        <v>44</v>
      </c>
      <c r="Z144" s="41">
        <f>IFERROR(IF(Z142="",0,Z142),"0")+IFERROR(IF(Z143="",0,Z143),"0")</f>
        <v>0.28644000000000003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40" t="s">
        <v>70</v>
      </c>
      <c r="X145" s="41">
        <f>IFERROR(SUM(X142:X143),"0")</f>
        <v>115.5</v>
      </c>
      <c r="Y145" s="41">
        <f>IFERROR(SUM(Y142:Y143),"0")</f>
        <v>116.16000000000001</v>
      </c>
      <c r="Z145" s="40"/>
      <c r="AA145" s="64"/>
      <c r="AB145" s="64"/>
      <c r="AC145" s="64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249</v>
      </c>
      <c r="B148" s="60" t="s">
        <v>250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111</v>
      </c>
      <c r="L148" s="35"/>
      <c r="M148" s="36" t="s">
        <v>107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70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251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40" t="s">
        <v>73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40" t="s">
        <v>70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252</v>
      </c>
      <c r="B152" s="60" t="s">
        <v>253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107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255</v>
      </c>
      <c r="B153" s="60" t="s">
        <v>256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77</v>
      </c>
      <c r="L153" s="35"/>
      <c r="M153" s="36" t="s">
        <v>68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70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257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258</v>
      </c>
      <c r="B154" s="60" t="s">
        <v>259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106</v>
      </c>
      <c r="L154" s="35"/>
      <c r="M154" s="36" t="s">
        <v>68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70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260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40" t="s">
        <v>73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40" t="s">
        <v>70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261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262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137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263</v>
      </c>
      <c r="B160" s="60" t="s">
        <v>264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67</v>
      </c>
      <c r="L160" s="35"/>
      <c r="M160" s="36" t="s">
        <v>68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70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265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40" t="s">
        <v>73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40" t="s">
        <v>70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266</v>
      </c>
      <c r="B164" s="60" t="s">
        <v>267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70</v>
      </c>
      <c r="X164" s="56">
        <v>60</v>
      </c>
      <c r="Y164" s="53">
        <f t="shared" ref="Y164:Y172" si="21">IFERROR(IF(X164="",0,CEILING((X164/$H164),1)*$H164),"")</f>
        <v>63</v>
      </c>
      <c r="Z164" s="39">
        <f>IFERROR(IF(Y164=0,"",ROUNDUP(Y164/H164,0)*0.00902),"")</f>
        <v>0.1353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63.857142857142854</v>
      </c>
      <c r="BN164" s="75">
        <f t="shared" ref="BN164:BN172" si="23">IFERROR(Y164*I164/H164,"0")</f>
        <v>67.049999999999983</v>
      </c>
      <c r="BO164" s="75">
        <f t="shared" ref="BO164:BO172" si="24">IFERROR(1/J164*(X164/H164),"0")</f>
        <v>0.10822510822510822</v>
      </c>
      <c r="BP164" s="75">
        <f t="shared" ref="BP164:BP172" si="25">IFERROR(1/J164*(Y164/H164),"0")</f>
        <v>0.11363636363636365</v>
      </c>
    </row>
    <row r="165" spans="1:68" ht="27" customHeight="1" x14ac:dyDescent="0.25">
      <c r="A165" s="60" t="s">
        <v>269</v>
      </c>
      <c r="B165" s="60" t="s">
        <v>270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111</v>
      </c>
      <c r="L165" s="35"/>
      <c r="M165" s="36" t="s">
        <v>68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70</v>
      </c>
      <c r="X165" s="56">
        <v>40</v>
      </c>
      <c r="Y165" s="53">
        <f t="shared" si="21"/>
        <v>42</v>
      </c>
      <c r="Z165" s="39">
        <f>IFERROR(IF(Y165=0,"",ROUNDUP(Y165/H165,0)*0.00902),"")</f>
        <v>9.0200000000000002E-2</v>
      </c>
      <c r="AA165" s="65"/>
      <c r="AB165" s="66"/>
      <c r="AC165" s="217" t="s">
        <v>271</v>
      </c>
      <c r="AG165" s="75"/>
      <c r="AJ165" s="79"/>
      <c r="AK165" s="79">
        <v>0</v>
      </c>
      <c r="BB165" s="218" t="s">
        <v>1</v>
      </c>
      <c r="BM165" s="75">
        <f t="shared" si="22"/>
        <v>42.571428571428562</v>
      </c>
      <c r="BN165" s="75">
        <f t="shared" si="23"/>
        <v>44.699999999999996</v>
      </c>
      <c r="BO165" s="75">
        <f t="shared" si="24"/>
        <v>7.2150072150072145E-2</v>
      </c>
      <c r="BP165" s="75">
        <f t="shared" si="25"/>
        <v>7.575757575757576E-2</v>
      </c>
    </row>
    <row r="166" spans="1:68" ht="27" customHeight="1" x14ac:dyDescent="0.25">
      <c r="A166" s="60" t="s">
        <v>272</v>
      </c>
      <c r="B166" s="60" t="s">
        <v>273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111</v>
      </c>
      <c r="L166" s="35"/>
      <c r="M166" s="36" t="s">
        <v>68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70</v>
      </c>
      <c r="X166" s="56">
        <v>100</v>
      </c>
      <c r="Y166" s="53">
        <f t="shared" si="21"/>
        <v>100.80000000000001</v>
      </c>
      <c r="Z166" s="39">
        <f>IFERROR(IF(Y166=0,"",ROUNDUP(Y166/H166,0)*0.00902),"")</f>
        <v>0.21648000000000001</v>
      </c>
      <c r="AA166" s="65"/>
      <c r="AB166" s="66"/>
      <c r="AC166" s="219" t="s">
        <v>274</v>
      </c>
      <c r="AG166" s="75"/>
      <c r="AJ166" s="79"/>
      <c r="AK166" s="79">
        <v>0</v>
      </c>
      <c r="BB166" s="220" t="s">
        <v>1</v>
      </c>
      <c r="BM166" s="75">
        <f t="shared" si="22"/>
        <v>105</v>
      </c>
      <c r="BN166" s="75">
        <f t="shared" si="23"/>
        <v>105.84000000000002</v>
      </c>
      <c r="BO166" s="75">
        <f t="shared" si="24"/>
        <v>0.18037518037518038</v>
      </c>
      <c r="BP166" s="75">
        <f t="shared" si="25"/>
        <v>0.18181818181818182</v>
      </c>
    </row>
    <row r="167" spans="1:68" ht="27" customHeight="1" x14ac:dyDescent="0.25">
      <c r="A167" s="60" t="s">
        <v>275</v>
      </c>
      <c r="B167" s="60" t="s">
        <v>276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70</v>
      </c>
      <c r="X167" s="56">
        <v>122.5</v>
      </c>
      <c r="Y167" s="53">
        <f t="shared" si="21"/>
        <v>123.9</v>
      </c>
      <c r="Z167" s="39">
        <f>IFERROR(IF(Y167=0,"",ROUNDUP(Y167/H167,0)*0.00502),"")</f>
        <v>0.29618</v>
      </c>
      <c r="AA167" s="65"/>
      <c r="AB167" s="66"/>
      <c r="AC167" s="221" t="s">
        <v>268</v>
      </c>
      <c r="AG167" s="75"/>
      <c r="AJ167" s="79"/>
      <c r="AK167" s="79">
        <v>0</v>
      </c>
      <c r="BB167" s="222" t="s">
        <v>1</v>
      </c>
      <c r="BM167" s="75">
        <f t="shared" si="22"/>
        <v>130.08333333333334</v>
      </c>
      <c r="BN167" s="75">
        <f t="shared" si="23"/>
        <v>131.57</v>
      </c>
      <c r="BO167" s="75">
        <f t="shared" si="24"/>
        <v>0.2492877492877493</v>
      </c>
      <c r="BP167" s="75">
        <f t="shared" si="25"/>
        <v>0.25213675213675218</v>
      </c>
    </row>
    <row r="168" spans="1:68" ht="27" customHeight="1" x14ac:dyDescent="0.25">
      <c r="A168" s="60" t="s">
        <v>277</v>
      </c>
      <c r="B168" s="60" t="s">
        <v>278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70</v>
      </c>
      <c r="X168" s="56">
        <v>157.5</v>
      </c>
      <c r="Y168" s="53">
        <f t="shared" si="21"/>
        <v>157.5</v>
      </c>
      <c r="Z168" s="39">
        <f>IFERROR(IF(Y168=0,"",ROUNDUP(Y168/H168,0)*0.00502),"")</f>
        <v>0.3765</v>
      </c>
      <c r="AA168" s="65"/>
      <c r="AB168" s="66"/>
      <c r="AC168" s="223" t="s">
        <v>271</v>
      </c>
      <c r="AG168" s="75"/>
      <c r="AJ168" s="79"/>
      <c r="AK168" s="79">
        <v>0</v>
      </c>
      <c r="BB168" s="224" t="s">
        <v>1</v>
      </c>
      <c r="BM168" s="75">
        <f t="shared" si="22"/>
        <v>167.25</v>
      </c>
      <c r="BN168" s="75">
        <f t="shared" si="23"/>
        <v>167.25</v>
      </c>
      <c r="BO168" s="75">
        <f t="shared" si="24"/>
        <v>0.32051282051282054</v>
      </c>
      <c r="BP168" s="75">
        <f t="shared" si="25"/>
        <v>0.32051282051282054</v>
      </c>
    </row>
    <row r="169" spans="1:68" ht="27" customHeight="1" x14ac:dyDescent="0.25">
      <c r="A169" s="60" t="s">
        <v>279</v>
      </c>
      <c r="B169" s="60" t="s">
        <v>280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67</v>
      </c>
      <c r="L169" s="35"/>
      <c r="M169" s="36" t="s">
        <v>68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70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282</v>
      </c>
      <c r="B170" s="60" t="s">
        <v>283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70</v>
      </c>
      <c r="X170" s="56">
        <v>245</v>
      </c>
      <c r="Y170" s="53">
        <f t="shared" si="21"/>
        <v>245.70000000000002</v>
      </c>
      <c r="Z170" s="39">
        <f>IFERROR(IF(Y170=0,"",ROUNDUP(Y170/H170,0)*0.00502),"")</f>
        <v>0.58733999999999997</v>
      </c>
      <c r="AA170" s="65"/>
      <c r="AB170" s="66"/>
      <c r="AC170" s="227" t="s">
        <v>274</v>
      </c>
      <c r="AG170" s="75"/>
      <c r="AJ170" s="79"/>
      <c r="AK170" s="79">
        <v>0</v>
      </c>
      <c r="BB170" s="228" t="s">
        <v>1</v>
      </c>
      <c r="BM170" s="75">
        <f t="shared" si="22"/>
        <v>256.66666666666663</v>
      </c>
      <c r="BN170" s="75">
        <f t="shared" si="23"/>
        <v>257.40000000000003</v>
      </c>
      <c r="BO170" s="75">
        <f t="shared" si="24"/>
        <v>0.4985754985754986</v>
      </c>
      <c r="BP170" s="75">
        <f t="shared" si="25"/>
        <v>0.5</v>
      </c>
    </row>
    <row r="171" spans="1:68" ht="27" customHeight="1" x14ac:dyDescent="0.25">
      <c r="A171" s="60" t="s">
        <v>284</v>
      </c>
      <c r="B171" s="60" t="s">
        <v>285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77</v>
      </c>
      <c r="L171" s="35"/>
      <c r="M171" s="36" t="s">
        <v>68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70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274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286</v>
      </c>
      <c r="B172" s="60" t="s">
        <v>287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67</v>
      </c>
      <c r="L172" s="35"/>
      <c r="M172" s="36" t="s">
        <v>68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70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288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40" t="s">
        <v>73</v>
      </c>
      <c r="X173" s="41">
        <f>IFERROR(X164/H164,"0")+IFERROR(X165/H165,"0")+IFERROR(X166/H166,"0")+IFERROR(X167/H167,"0")+IFERROR(X168/H168,"0")+IFERROR(X169/H169,"0")+IFERROR(X170/H170,"0")+IFERROR(X171/H171,"0")+IFERROR(X172/H172,"0")</f>
        <v>297.61904761904759</v>
      </c>
      <c r="Y173" s="41">
        <f>IFERROR(Y164/H164,"0")+IFERROR(Y165/H165,"0")+IFERROR(Y166/H166,"0")+IFERROR(Y167/H167,"0")+IFERROR(Y168/H168,"0")+IFERROR(Y169/H169,"0")+IFERROR(Y170/H170,"0")+IFERROR(Y171/H171,"0")+IFERROR(Y172/H172,"0")</f>
        <v>300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1.702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40" t="s">
        <v>70</v>
      </c>
      <c r="X174" s="41">
        <f>IFERROR(SUM(X164:X172),"0")</f>
        <v>725</v>
      </c>
      <c r="Y174" s="41">
        <f>IFERROR(SUM(Y164:Y172),"0")</f>
        <v>732.90000000000009</v>
      </c>
      <c r="Z174" s="40"/>
      <c r="AA174" s="64"/>
      <c r="AB174" s="64"/>
      <c r="AC174" s="64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289</v>
      </c>
      <c r="B176" s="60" t="s">
        <v>290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291</v>
      </c>
      <c r="L176" s="35"/>
      <c r="M176" s="36" t="s">
        <v>292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70</v>
      </c>
      <c r="X176" s="56">
        <v>2.1</v>
      </c>
      <c r="Y176" s="53">
        <f>IFERROR(IF(X176="",0,CEILING((X176/$H176),1)*$H176),"")</f>
        <v>2.52</v>
      </c>
      <c r="Z176" s="39">
        <f>IFERROR(IF(Y176=0,"",ROUNDUP(Y176/H176,0)*0.0059),"")</f>
        <v>1.18E-2</v>
      </c>
      <c r="AA176" s="65"/>
      <c r="AB176" s="66"/>
      <c r="AC176" s="233" t="s">
        <v>293</v>
      </c>
      <c r="AG176" s="75"/>
      <c r="AJ176" s="79"/>
      <c r="AK176" s="79">
        <v>0</v>
      </c>
      <c r="BB176" s="234" t="s">
        <v>1</v>
      </c>
      <c r="BM176" s="75">
        <f>IFERROR(X176*I176/H176,"0")</f>
        <v>2.4166666666666665</v>
      </c>
      <c r="BN176" s="75">
        <f>IFERROR(Y176*I176/H176,"0")</f>
        <v>2.9</v>
      </c>
      <c r="BO176" s="75">
        <f>IFERROR(1/J176*(X176/H176),"0")</f>
        <v>7.716049382716049E-3</v>
      </c>
      <c r="BP176" s="75">
        <f>IFERROR(1/J176*(Y176/H176),"0")</f>
        <v>9.2592592592592587E-3</v>
      </c>
    </row>
    <row r="177" spans="1:68" ht="27" customHeight="1" x14ac:dyDescent="0.25">
      <c r="A177" s="60" t="s">
        <v>294</v>
      </c>
      <c r="B177" s="60" t="s">
        <v>295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291</v>
      </c>
      <c r="L177" s="35"/>
      <c r="M177" s="36" t="s">
        <v>292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70</v>
      </c>
      <c r="X177" s="56">
        <v>3.5</v>
      </c>
      <c r="Y177" s="53">
        <f>IFERROR(IF(X177="",0,CEILING((X177/$H177),1)*$H177),"")</f>
        <v>3.7800000000000002</v>
      </c>
      <c r="Z177" s="39">
        <f>IFERROR(IF(Y177=0,"",ROUNDUP(Y177/H177,0)*0.0059),"")</f>
        <v>1.77E-2</v>
      </c>
      <c r="AA177" s="65"/>
      <c r="AB177" s="66"/>
      <c r="AC177" s="235" t="s">
        <v>296</v>
      </c>
      <c r="AG177" s="75"/>
      <c r="AJ177" s="79"/>
      <c r="AK177" s="79">
        <v>0</v>
      </c>
      <c r="BB177" s="236" t="s">
        <v>1</v>
      </c>
      <c r="BM177" s="75">
        <f>IFERROR(X177*I177/H177,"0")</f>
        <v>4.0277777777777777</v>
      </c>
      <c r="BN177" s="75">
        <f>IFERROR(Y177*I177/H177,"0")</f>
        <v>4.3499999999999996</v>
      </c>
      <c r="BO177" s="75">
        <f>IFERROR(1/J177*(X177/H177),"0")</f>
        <v>1.2860082304526748E-2</v>
      </c>
      <c r="BP177" s="75">
        <f>IFERROR(1/J177*(Y177/H177),"0")</f>
        <v>1.3888888888888888E-2</v>
      </c>
    </row>
    <row r="178" spans="1:68" ht="27" customHeight="1" x14ac:dyDescent="0.25">
      <c r="A178" s="60" t="s">
        <v>297</v>
      </c>
      <c r="B178" s="60" t="s">
        <v>298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291</v>
      </c>
      <c r="L178" s="35"/>
      <c r="M178" s="36" t="s">
        <v>292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70</v>
      </c>
      <c r="X178" s="56">
        <v>2.1</v>
      </c>
      <c r="Y178" s="53">
        <f>IFERROR(IF(X178="",0,CEILING((X178/$H178),1)*$H178),"")</f>
        <v>2.52</v>
      </c>
      <c r="Z178" s="39">
        <f>IFERROR(IF(Y178=0,"",ROUNDUP(Y178/H178,0)*0.0059),"")</f>
        <v>1.18E-2</v>
      </c>
      <c r="AA178" s="65"/>
      <c r="AB178" s="66"/>
      <c r="AC178" s="237" t="s">
        <v>296</v>
      </c>
      <c r="AG178" s="75"/>
      <c r="AJ178" s="79"/>
      <c r="AK178" s="79">
        <v>0</v>
      </c>
      <c r="BB178" s="238" t="s">
        <v>1</v>
      </c>
      <c r="BM178" s="75">
        <f>IFERROR(X178*I178/H178,"0")</f>
        <v>2.4166666666666665</v>
      </c>
      <c r="BN178" s="75">
        <f>IFERROR(Y178*I178/H178,"0")</f>
        <v>2.9</v>
      </c>
      <c r="BO178" s="75">
        <f>IFERROR(1/J178*(X178/H178),"0")</f>
        <v>7.716049382716049E-3</v>
      </c>
      <c r="BP178" s="75">
        <f>IFERROR(1/J178*(Y178/H178),"0")</f>
        <v>9.2592592592592587E-3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40" t="s">
        <v>73</v>
      </c>
      <c r="X179" s="41">
        <f>IFERROR(X176/H176,"0")+IFERROR(X177/H177,"0")+IFERROR(X178/H178,"0")</f>
        <v>6.1111111111111116</v>
      </c>
      <c r="Y179" s="41">
        <f>IFERROR(Y176/H176,"0")+IFERROR(Y177/H177,"0")+IFERROR(Y178/H178,"0")</f>
        <v>7</v>
      </c>
      <c r="Z179" s="41">
        <f>IFERROR(IF(Z176="",0,Z176),"0")+IFERROR(IF(Z177="",0,Z177),"0")+IFERROR(IF(Z178="",0,Z178),"0")</f>
        <v>4.1299999999999996E-2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40" t="s">
        <v>70</v>
      </c>
      <c r="X180" s="41">
        <f>IFERROR(SUM(X176:X178),"0")</f>
        <v>7.6999999999999993</v>
      </c>
      <c r="Y180" s="41">
        <f>IFERROR(SUM(Y176:Y178),"0")</f>
        <v>8.82</v>
      </c>
      <c r="Z180" s="40"/>
      <c r="AA180" s="64"/>
      <c r="AB180" s="64"/>
      <c r="AC180" s="64"/>
    </row>
    <row r="181" spans="1:68" ht="14.25" customHeight="1" x14ac:dyDescent="0.25">
      <c r="A181" s="587" t="s">
        <v>299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300</v>
      </c>
      <c r="B182" s="60" t="s">
        <v>301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291</v>
      </c>
      <c r="L182" s="35"/>
      <c r="M182" s="36" t="s">
        <v>292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70</v>
      </c>
      <c r="X182" s="56">
        <v>3.5</v>
      </c>
      <c r="Y182" s="53">
        <f>IFERROR(IF(X182="",0,CEILING((X182/$H182),1)*$H182),"")</f>
        <v>3.7800000000000002</v>
      </c>
      <c r="Z182" s="39">
        <f>IFERROR(IF(Y182=0,"",ROUNDUP(Y182/H182,0)*0.0059),"")</f>
        <v>1.77E-2</v>
      </c>
      <c r="AA182" s="65"/>
      <c r="AB182" s="66"/>
      <c r="AC182" s="239" t="s">
        <v>296</v>
      </c>
      <c r="AG182" s="75"/>
      <c r="AJ182" s="79"/>
      <c r="AK182" s="79">
        <v>0</v>
      </c>
      <c r="BB182" s="240" t="s">
        <v>1</v>
      </c>
      <c r="BM182" s="75">
        <f>IFERROR(X182*I182/H182,"0")</f>
        <v>4.0277777777777777</v>
      </c>
      <c r="BN182" s="75">
        <f>IFERROR(Y182*I182/H182,"0")</f>
        <v>4.3499999999999996</v>
      </c>
      <c r="BO182" s="75">
        <f>IFERROR(1/J182*(X182/H182),"0")</f>
        <v>1.2860082304526748E-2</v>
      </c>
      <c r="BP182" s="75">
        <f>IFERROR(1/J182*(Y182/H182),"0")</f>
        <v>1.3888888888888888E-2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40" t="s">
        <v>73</v>
      </c>
      <c r="X183" s="41">
        <f>IFERROR(X182/H182,"0")</f>
        <v>2.7777777777777777</v>
      </c>
      <c r="Y183" s="41">
        <f>IFERROR(Y182/H182,"0")</f>
        <v>3</v>
      </c>
      <c r="Z183" s="41">
        <f>IFERROR(IF(Z182="",0,Z182),"0")</f>
        <v>1.77E-2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40" t="s">
        <v>70</v>
      </c>
      <c r="X184" s="41">
        <f>IFERROR(SUM(X182:X182),"0")</f>
        <v>3.5</v>
      </c>
      <c r="Y184" s="41">
        <f>IFERROR(SUM(Y182:Y182),"0")</f>
        <v>3.7800000000000002</v>
      </c>
      <c r="Z184" s="40"/>
      <c r="AA184" s="64"/>
      <c r="AB184" s="64"/>
      <c r="AC184" s="64"/>
    </row>
    <row r="185" spans="1:68" ht="16.5" customHeight="1" x14ac:dyDescent="0.25">
      <c r="A185" s="635" t="s">
        <v>302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303</v>
      </c>
      <c r="B187" s="60" t="s">
        <v>304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106</v>
      </c>
      <c r="L187" s="35"/>
      <c r="M187" s="36" t="s">
        <v>107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70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305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306</v>
      </c>
      <c r="B188" s="60" t="s">
        <v>307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77</v>
      </c>
      <c r="L188" s="35"/>
      <c r="M188" s="36" t="s">
        <v>107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70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305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40" t="s">
        <v>73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40" t="s">
        <v>70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137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308</v>
      </c>
      <c r="B192" s="60" t="s">
        <v>309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/>
      <c r="M192" s="36" t="s">
        <v>78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70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310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311</v>
      </c>
      <c r="B193" s="60" t="s">
        <v>312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77</v>
      </c>
      <c r="L193" s="35"/>
      <c r="M193" s="36" t="s">
        <v>107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70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310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40" t="s">
        <v>73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40" t="s">
        <v>70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313</v>
      </c>
      <c r="B197" s="60" t="s">
        <v>314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70</v>
      </c>
      <c r="X197" s="56">
        <v>180</v>
      </c>
      <c r="Y197" s="53">
        <f t="shared" ref="Y197:Y204" si="26">IFERROR(IF(X197="",0,CEILING((X197/$H197),1)*$H197),"")</f>
        <v>183.60000000000002</v>
      </c>
      <c r="Z197" s="39">
        <f>IFERROR(IF(Y197=0,"",ROUNDUP(Y197/H197,0)*0.00902),"")</f>
        <v>0.30668000000000001</v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187</v>
      </c>
      <c r="BN197" s="75">
        <f t="shared" ref="BN197:BN204" si="28">IFERROR(Y197*I197/H197,"0")</f>
        <v>190.74</v>
      </c>
      <c r="BO197" s="75">
        <f t="shared" ref="BO197:BO204" si="29">IFERROR(1/J197*(X197/H197),"0")</f>
        <v>0.25252525252525249</v>
      </c>
      <c r="BP197" s="75">
        <f t="shared" ref="BP197:BP204" si="30">IFERROR(1/J197*(Y197/H197),"0")</f>
        <v>0.25757575757575757</v>
      </c>
    </row>
    <row r="198" spans="1:68" ht="27" customHeight="1" x14ac:dyDescent="0.25">
      <c r="A198" s="60" t="s">
        <v>316</v>
      </c>
      <c r="B198" s="60" t="s">
        <v>317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70</v>
      </c>
      <c r="X198" s="56">
        <v>90</v>
      </c>
      <c r="Y198" s="53">
        <f t="shared" si="26"/>
        <v>91.800000000000011</v>
      </c>
      <c r="Z198" s="39">
        <f>IFERROR(IF(Y198=0,"",ROUNDUP(Y198/H198,0)*0.00902),"")</f>
        <v>0.15334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7"/>
        <v>93.5</v>
      </c>
      <c r="BN198" s="75">
        <f t="shared" si="28"/>
        <v>95.37</v>
      </c>
      <c r="BO198" s="75">
        <f t="shared" si="29"/>
        <v>0.12626262626262624</v>
      </c>
      <c r="BP198" s="75">
        <f t="shared" si="30"/>
        <v>0.12878787878787878</v>
      </c>
    </row>
    <row r="199" spans="1:68" ht="27" customHeight="1" x14ac:dyDescent="0.25">
      <c r="A199" s="60" t="s">
        <v>319</v>
      </c>
      <c r="B199" s="60" t="s">
        <v>320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111</v>
      </c>
      <c r="L199" s="35"/>
      <c r="M199" s="36" t="s">
        <v>68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70</v>
      </c>
      <c r="X199" s="56">
        <v>400</v>
      </c>
      <c r="Y199" s="53">
        <f t="shared" si="26"/>
        <v>405</v>
      </c>
      <c r="Z199" s="39">
        <f>IFERROR(IF(Y199=0,"",ROUNDUP(Y199/H199,0)*0.00902),"")</f>
        <v>0.67649999999999999</v>
      </c>
      <c r="AA199" s="65"/>
      <c r="AB199" s="66"/>
      <c r="AC199" s="253" t="s">
        <v>321</v>
      </c>
      <c r="AG199" s="75"/>
      <c r="AJ199" s="79"/>
      <c r="AK199" s="79">
        <v>0</v>
      </c>
      <c r="BB199" s="254" t="s">
        <v>1</v>
      </c>
      <c r="BM199" s="75">
        <f t="shared" si="27"/>
        <v>415.55555555555554</v>
      </c>
      <c r="BN199" s="75">
        <f t="shared" si="28"/>
        <v>420.75</v>
      </c>
      <c r="BO199" s="75">
        <f t="shared" si="29"/>
        <v>0.5611672278338945</v>
      </c>
      <c r="BP199" s="75">
        <f t="shared" si="30"/>
        <v>0.56818181818181823</v>
      </c>
    </row>
    <row r="200" spans="1:68" ht="27" customHeight="1" x14ac:dyDescent="0.25">
      <c r="A200" s="60" t="s">
        <v>322</v>
      </c>
      <c r="B200" s="60" t="s">
        <v>323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111</v>
      </c>
      <c r="L200" s="35"/>
      <c r="M200" s="36" t="s">
        <v>68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70</v>
      </c>
      <c r="X200" s="56">
        <v>140</v>
      </c>
      <c r="Y200" s="53">
        <f t="shared" si="26"/>
        <v>140.4</v>
      </c>
      <c r="Z200" s="39">
        <f>IFERROR(IF(Y200=0,"",ROUNDUP(Y200/H200,0)*0.00902),"")</f>
        <v>0.23452000000000001</v>
      </c>
      <c r="AA200" s="65"/>
      <c r="AB200" s="66"/>
      <c r="AC200" s="255" t="s">
        <v>324</v>
      </c>
      <c r="AG200" s="75"/>
      <c r="AJ200" s="79"/>
      <c r="AK200" s="79">
        <v>0</v>
      </c>
      <c r="BB200" s="256" t="s">
        <v>1</v>
      </c>
      <c r="BM200" s="75">
        <f t="shared" si="27"/>
        <v>145.44444444444446</v>
      </c>
      <c r="BN200" s="75">
        <f t="shared" si="28"/>
        <v>145.86000000000001</v>
      </c>
      <c r="BO200" s="75">
        <f t="shared" si="29"/>
        <v>0.19640852974186307</v>
      </c>
      <c r="BP200" s="75">
        <f t="shared" si="30"/>
        <v>0.19696969696969696</v>
      </c>
    </row>
    <row r="201" spans="1:68" ht="27" customHeight="1" x14ac:dyDescent="0.25">
      <c r="A201" s="60" t="s">
        <v>325</v>
      </c>
      <c r="B201" s="60" t="s">
        <v>326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70</v>
      </c>
      <c r="X201" s="56">
        <v>120</v>
      </c>
      <c r="Y201" s="53">
        <f t="shared" si="26"/>
        <v>120.60000000000001</v>
      </c>
      <c r="Z201" s="39">
        <f>IFERROR(IF(Y201=0,"",ROUNDUP(Y201/H201,0)*0.00502),"")</f>
        <v>0.33634000000000003</v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7"/>
        <v>128.66666666666666</v>
      </c>
      <c r="BN201" s="75">
        <f t="shared" si="28"/>
        <v>129.31</v>
      </c>
      <c r="BO201" s="75">
        <f t="shared" si="29"/>
        <v>0.28490028490028496</v>
      </c>
      <c r="BP201" s="75">
        <f t="shared" si="30"/>
        <v>0.28632478632478636</v>
      </c>
    </row>
    <row r="202" spans="1:68" ht="27" customHeight="1" x14ac:dyDescent="0.25">
      <c r="A202" s="60" t="s">
        <v>327</v>
      </c>
      <c r="B202" s="60" t="s">
        <v>328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70</v>
      </c>
      <c r="X202" s="56">
        <v>75</v>
      </c>
      <c r="Y202" s="53">
        <f t="shared" si="26"/>
        <v>75.600000000000009</v>
      </c>
      <c r="Z202" s="39">
        <f>IFERROR(IF(Y202=0,"",ROUNDUP(Y202/H202,0)*0.00502),"")</f>
        <v>0.21084</v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7"/>
        <v>79.166666666666671</v>
      </c>
      <c r="BN202" s="75">
        <f t="shared" si="28"/>
        <v>79.800000000000011</v>
      </c>
      <c r="BO202" s="75">
        <f t="shared" si="29"/>
        <v>0.17806267806267806</v>
      </c>
      <c r="BP202" s="75">
        <f t="shared" si="30"/>
        <v>0.17948717948717954</v>
      </c>
    </row>
    <row r="203" spans="1:68" ht="27" customHeight="1" x14ac:dyDescent="0.25">
      <c r="A203" s="60" t="s">
        <v>329</v>
      </c>
      <c r="B203" s="60" t="s">
        <v>330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67</v>
      </c>
      <c r="L203" s="35"/>
      <c r="M203" s="36" t="s">
        <v>68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70</v>
      </c>
      <c r="X203" s="56">
        <v>120</v>
      </c>
      <c r="Y203" s="53">
        <f t="shared" si="26"/>
        <v>120.60000000000001</v>
      </c>
      <c r="Z203" s="39">
        <f>IFERROR(IF(Y203=0,"",ROUNDUP(Y203/H203,0)*0.00502),"")</f>
        <v>0.33634000000000003</v>
      </c>
      <c r="AA203" s="65"/>
      <c r="AB203" s="66"/>
      <c r="AC203" s="261" t="s">
        <v>321</v>
      </c>
      <c r="AG203" s="75"/>
      <c r="AJ203" s="79"/>
      <c r="AK203" s="79">
        <v>0</v>
      </c>
      <c r="BB203" s="262" t="s">
        <v>1</v>
      </c>
      <c r="BM203" s="75">
        <f t="shared" si="27"/>
        <v>126.66666666666666</v>
      </c>
      <c r="BN203" s="75">
        <f t="shared" si="28"/>
        <v>127.30000000000001</v>
      </c>
      <c r="BO203" s="75">
        <f t="shared" si="29"/>
        <v>0.28490028490028496</v>
      </c>
      <c r="BP203" s="75">
        <f t="shared" si="30"/>
        <v>0.28632478632478636</v>
      </c>
    </row>
    <row r="204" spans="1:68" ht="27" customHeight="1" x14ac:dyDescent="0.25">
      <c r="A204" s="60" t="s">
        <v>331</v>
      </c>
      <c r="B204" s="60" t="s">
        <v>332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67</v>
      </c>
      <c r="L204" s="35"/>
      <c r="M204" s="36" t="s">
        <v>68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70</v>
      </c>
      <c r="X204" s="56">
        <v>90</v>
      </c>
      <c r="Y204" s="53">
        <f t="shared" si="26"/>
        <v>90</v>
      </c>
      <c r="Z204" s="39">
        <f>IFERROR(IF(Y204=0,"",ROUNDUP(Y204/H204,0)*0.00502),"")</f>
        <v>0.251</v>
      </c>
      <c r="AA204" s="65"/>
      <c r="AB204" s="66"/>
      <c r="AC204" s="263" t="s">
        <v>324</v>
      </c>
      <c r="AG204" s="75"/>
      <c r="AJ204" s="79"/>
      <c r="AK204" s="79">
        <v>0</v>
      </c>
      <c r="BB204" s="264" t="s">
        <v>1</v>
      </c>
      <c r="BM204" s="75">
        <f t="shared" si="27"/>
        <v>95</v>
      </c>
      <c r="BN204" s="75">
        <f t="shared" si="28"/>
        <v>95</v>
      </c>
      <c r="BO204" s="75">
        <f t="shared" si="29"/>
        <v>0.21367521367521369</v>
      </c>
      <c r="BP204" s="75">
        <f t="shared" si="30"/>
        <v>0.21367521367521369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40" t="s">
        <v>73</v>
      </c>
      <c r="X205" s="41">
        <f>IFERROR(X197/H197,"0")+IFERROR(X198/H198,"0")+IFERROR(X199/H199,"0")+IFERROR(X200/H200,"0")+IFERROR(X201/H201,"0")+IFERROR(X202/H202,"0")+IFERROR(X203/H203,"0")+IFERROR(X204/H204,"0")</f>
        <v>375.00000000000006</v>
      </c>
      <c r="Y205" s="41">
        <f>IFERROR(Y197/H197,"0")+IFERROR(Y198/H198,"0")+IFERROR(Y199/H199,"0")+IFERROR(Y200/H200,"0")+IFERROR(Y201/H201,"0")+IFERROR(Y202/H202,"0")+IFERROR(Y203/H203,"0")+IFERROR(Y204/H204,"0")</f>
        <v>378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2.50556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40" t="s">
        <v>70</v>
      </c>
      <c r="X206" s="41">
        <f>IFERROR(SUM(X197:X204),"0")</f>
        <v>1215</v>
      </c>
      <c r="Y206" s="41">
        <f>IFERROR(SUM(Y197:Y204),"0")</f>
        <v>1227.6000000000001</v>
      </c>
      <c r="Z206" s="40"/>
      <c r="AA206" s="64"/>
      <c r="AB206" s="64"/>
      <c r="AC206" s="64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333</v>
      </c>
      <c r="B208" s="60" t="s">
        <v>334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70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336</v>
      </c>
      <c r="B209" s="60" t="s">
        <v>337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106</v>
      </c>
      <c r="L209" s="35"/>
      <c r="M209" s="36" t="s">
        <v>78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70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338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339</v>
      </c>
      <c r="B210" s="60" t="s">
        <v>340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106</v>
      </c>
      <c r="L210" s="35"/>
      <c r="M210" s="36" t="s">
        <v>78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70</v>
      </c>
      <c r="X210" s="56">
        <v>120</v>
      </c>
      <c r="Y210" s="53">
        <f t="shared" si="31"/>
        <v>121.79999999999998</v>
      </c>
      <c r="Z210" s="39">
        <f>IFERROR(IF(Y210=0,"",ROUNDUP(Y210/H210,0)*0.01898),"")</f>
        <v>0.26572000000000001</v>
      </c>
      <c r="AA210" s="65"/>
      <c r="AB210" s="66"/>
      <c r="AC210" s="269" t="s">
        <v>341</v>
      </c>
      <c r="AG210" s="75"/>
      <c r="AJ210" s="79"/>
      <c r="AK210" s="79">
        <v>0</v>
      </c>
      <c r="BB210" s="270" t="s">
        <v>1</v>
      </c>
      <c r="BM210" s="75">
        <f t="shared" si="32"/>
        <v>127.15862068965518</v>
      </c>
      <c r="BN210" s="75">
        <f t="shared" si="33"/>
        <v>129.06599999999997</v>
      </c>
      <c r="BO210" s="75">
        <f t="shared" si="34"/>
        <v>0.21551724137931036</v>
      </c>
      <c r="BP210" s="75">
        <f t="shared" si="35"/>
        <v>0.21875</v>
      </c>
    </row>
    <row r="211" spans="1:68" ht="27" customHeight="1" x14ac:dyDescent="0.25">
      <c r="A211" s="60" t="s">
        <v>342</v>
      </c>
      <c r="B211" s="60" t="s">
        <v>343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70</v>
      </c>
      <c r="X211" s="56">
        <v>320</v>
      </c>
      <c r="Y211" s="53">
        <f t="shared" si="31"/>
        <v>321.59999999999997</v>
      </c>
      <c r="Z211" s="39">
        <f t="shared" ref="Z211:Z216" si="36">IFERROR(IF(Y211=0,"",ROUNDUP(Y211/H211,0)*0.00651),"")</f>
        <v>0.87234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32"/>
        <v>356</v>
      </c>
      <c r="BN211" s="75">
        <f t="shared" si="33"/>
        <v>357.78</v>
      </c>
      <c r="BO211" s="75">
        <f t="shared" si="34"/>
        <v>0.73260073260073266</v>
      </c>
      <c r="BP211" s="75">
        <f t="shared" si="35"/>
        <v>0.73626373626373631</v>
      </c>
    </row>
    <row r="212" spans="1:68" ht="27" customHeight="1" x14ac:dyDescent="0.25">
      <c r="A212" s="60" t="s">
        <v>344</v>
      </c>
      <c r="B212" s="60" t="s">
        <v>345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77</v>
      </c>
      <c r="L212" s="35"/>
      <c r="M212" s="36" t="s">
        <v>93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70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346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347</v>
      </c>
      <c r="B213" s="60" t="s">
        <v>348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78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70</v>
      </c>
      <c r="X213" s="56">
        <v>400</v>
      </c>
      <c r="Y213" s="53">
        <f t="shared" si="31"/>
        <v>400.8</v>
      </c>
      <c r="Z213" s="39">
        <f t="shared" si="36"/>
        <v>1.08717</v>
      </c>
      <c r="AA213" s="65"/>
      <c r="AB213" s="66"/>
      <c r="AC213" s="275" t="s">
        <v>341</v>
      </c>
      <c r="AG213" s="75"/>
      <c r="AJ213" s="79"/>
      <c r="AK213" s="79">
        <v>0</v>
      </c>
      <c r="BB213" s="276" t="s">
        <v>1</v>
      </c>
      <c r="BM213" s="75">
        <f t="shared" si="32"/>
        <v>442</v>
      </c>
      <c r="BN213" s="75">
        <f t="shared" si="33"/>
        <v>442.88400000000007</v>
      </c>
      <c r="BO213" s="75">
        <f t="shared" si="34"/>
        <v>0.91575091575091594</v>
      </c>
      <c r="BP213" s="75">
        <f t="shared" si="35"/>
        <v>0.91758241758241765</v>
      </c>
    </row>
    <row r="214" spans="1:68" ht="27" customHeight="1" x14ac:dyDescent="0.25">
      <c r="A214" s="60" t="s">
        <v>349</v>
      </c>
      <c r="B214" s="60" t="s">
        <v>350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70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341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351</v>
      </c>
      <c r="B215" s="60" t="s">
        <v>352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77</v>
      </c>
      <c r="L215" s="35"/>
      <c r="M215" s="36" t="s">
        <v>93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70</v>
      </c>
      <c r="X215" s="56">
        <v>160</v>
      </c>
      <c r="Y215" s="53">
        <f t="shared" si="31"/>
        <v>160.79999999999998</v>
      </c>
      <c r="Z215" s="39">
        <f t="shared" si="36"/>
        <v>0.43617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2"/>
        <v>176.80000000000004</v>
      </c>
      <c r="BN215" s="75">
        <f t="shared" si="33"/>
        <v>177.684</v>
      </c>
      <c r="BO215" s="75">
        <f t="shared" si="34"/>
        <v>0.36630036630036633</v>
      </c>
      <c r="BP215" s="75">
        <f t="shared" si="35"/>
        <v>0.36813186813186816</v>
      </c>
    </row>
    <row r="216" spans="1:68" ht="27" customHeight="1" x14ac:dyDescent="0.25">
      <c r="A216" s="60" t="s">
        <v>354</v>
      </c>
      <c r="B216" s="60" t="s">
        <v>355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77</v>
      </c>
      <c r="L216" s="35"/>
      <c r="M216" s="36" t="s">
        <v>78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70</v>
      </c>
      <c r="X216" s="56">
        <v>280</v>
      </c>
      <c r="Y216" s="53">
        <f t="shared" si="31"/>
        <v>280.8</v>
      </c>
      <c r="Z216" s="39">
        <f t="shared" si="36"/>
        <v>0.76167000000000007</v>
      </c>
      <c r="AA216" s="65"/>
      <c r="AB216" s="66"/>
      <c r="AC216" s="281" t="s">
        <v>356</v>
      </c>
      <c r="AG216" s="75"/>
      <c r="AJ216" s="79"/>
      <c r="AK216" s="79">
        <v>0</v>
      </c>
      <c r="BB216" s="282" t="s">
        <v>1</v>
      </c>
      <c r="BM216" s="75">
        <f t="shared" si="32"/>
        <v>310.10000000000002</v>
      </c>
      <c r="BN216" s="75">
        <f t="shared" si="33"/>
        <v>310.98599999999999</v>
      </c>
      <c r="BO216" s="75">
        <f t="shared" si="34"/>
        <v>0.64102564102564108</v>
      </c>
      <c r="BP216" s="75">
        <f t="shared" si="35"/>
        <v>0.64285714285714302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40" t="s">
        <v>73</v>
      </c>
      <c r="X217" s="41">
        <f>IFERROR(X208/H208,"0")+IFERROR(X209/H209,"0")+IFERROR(X210/H210,"0")+IFERROR(X211/H211,"0")+IFERROR(X212/H212,"0")+IFERROR(X213/H213,"0")+IFERROR(X214/H214,"0")+IFERROR(X215/H215,"0")+IFERROR(X216/H216,"0")</f>
        <v>497.1264367816093</v>
      </c>
      <c r="Y217" s="41">
        <f>IFERROR(Y208/H208,"0")+IFERROR(Y209/H209,"0")+IFERROR(Y210/H210,"0")+IFERROR(Y211/H211,"0")+IFERROR(Y212/H212,"0")+IFERROR(Y213/H213,"0")+IFERROR(Y214/H214,"0")+IFERROR(Y215/H215,"0")+IFERROR(Y216/H216,"0")</f>
        <v>499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3.4230700000000001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40" t="s">
        <v>70</v>
      </c>
      <c r="X218" s="41">
        <f>IFERROR(SUM(X208:X216),"0")</f>
        <v>1280</v>
      </c>
      <c r="Y218" s="41">
        <f>IFERROR(SUM(Y208:Y216),"0")</f>
        <v>1285.8</v>
      </c>
      <c r="Z218" s="40"/>
      <c r="AA218" s="64"/>
      <c r="AB218" s="64"/>
      <c r="AC218" s="64"/>
    </row>
    <row r="219" spans="1:68" ht="14.25" customHeight="1" x14ac:dyDescent="0.25">
      <c r="A219" s="587" t="s">
        <v>172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357</v>
      </c>
      <c r="B220" s="60" t="s">
        <v>358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77</v>
      </c>
      <c r="L220" s="35"/>
      <c r="M220" s="36" t="s">
        <v>93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70</v>
      </c>
      <c r="X220" s="56">
        <v>48</v>
      </c>
      <c r="Y220" s="53">
        <f>IFERROR(IF(X220="",0,CEILING((X220/$H220),1)*$H220),"")</f>
        <v>48</v>
      </c>
      <c r="Z220" s="39">
        <f>IFERROR(IF(Y220=0,"",ROUNDUP(Y220/H220,0)*0.00651),"")</f>
        <v>0.13020000000000001</v>
      </c>
      <c r="AA220" s="65"/>
      <c r="AB220" s="66"/>
      <c r="AC220" s="283" t="s">
        <v>359</v>
      </c>
      <c r="AG220" s="75"/>
      <c r="AJ220" s="79"/>
      <c r="AK220" s="79">
        <v>0</v>
      </c>
      <c r="BB220" s="284" t="s">
        <v>1</v>
      </c>
      <c r="BM220" s="75">
        <f>IFERROR(X220*I220/H220,"0")</f>
        <v>53.040000000000006</v>
      </c>
      <c r="BN220" s="75">
        <f>IFERROR(Y220*I220/H220,"0")</f>
        <v>53.040000000000006</v>
      </c>
      <c r="BO220" s="75">
        <f>IFERROR(1/J220*(X220/H220),"0")</f>
        <v>0.1098901098901099</v>
      </c>
      <c r="BP220" s="75">
        <f>IFERROR(1/J220*(Y220/H220),"0")</f>
        <v>0.1098901098901099</v>
      </c>
    </row>
    <row r="221" spans="1:68" ht="27" customHeight="1" x14ac:dyDescent="0.25">
      <c r="A221" s="60" t="s">
        <v>360</v>
      </c>
      <c r="B221" s="60" t="s">
        <v>361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77</v>
      </c>
      <c r="L221" s="35"/>
      <c r="M221" s="36" t="s">
        <v>78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70</v>
      </c>
      <c r="X221" s="56">
        <v>40</v>
      </c>
      <c r="Y221" s="53">
        <f>IFERROR(IF(X221="",0,CEILING((X221/$H221),1)*$H221),"")</f>
        <v>40.799999999999997</v>
      </c>
      <c r="Z221" s="39">
        <f>IFERROR(IF(Y221=0,"",ROUNDUP(Y221/H221,0)*0.00651),"")</f>
        <v>0.11067</v>
      </c>
      <c r="AA221" s="65"/>
      <c r="AB221" s="66"/>
      <c r="AC221" s="285" t="s">
        <v>362</v>
      </c>
      <c r="AG221" s="75"/>
      <c r="AJ221" s="79"/>
      <c r="AK221" s="79">
        <v>0</v>
      </c>
      <c r="BB221" s="286" t="s">
        <v>1</v>
      </c>
      <c r="BM221" s="75">
        <f>IFERROR(X221*I221/H221,"0")</f>
        <v>44.20000000000001</v>
      </c>
      <c r="BN221" s="75">
        <f>IFERROR(Y221*I221/H221,"0")</f>
        <v>45.084000000000003</v>
      </c>
      <c r="BO221" s="75">
        <f>IFERROR(1/J221*(X221/H221),"0")</f>
        <v>9.1575091575091583E-2</v>
      </c>
      <c r="BP221" s="75">
        <f>IFERROR(1/J221*(Y221/H221),"0")</f>
        <v>9.3406593406593408E-2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40" t="s">
        <v>73</v>
      </c>
      <c r="X222" s="41">
        <f>IFERROR(X220/H220,"0")+IFERROR(X221/H221,"0")</f>
        <v>36.666666666666671</v>
      </c>
      <c r="Y222" s="41">
        <f>IFERROR(Y220/H220,"0")+IFERROR(Y221/H221,"0")</f>
        <v>37</v>
      </c>
      <c r="Z222" s="41">
        <f>IFERROR(IF(Z220="",0,Z220),"0")+IFERROR(IF(Z221="",0,Z221),"0")</f>
        <v>0.24087000000000003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40" t="s">
        <v>70</v>
      </c>
      <c r="X223" s="41">
        <f>IFERROR(SUM(X220:X221),"0")</f>
        <v>88</v>
      </c>
      <c r="Y223" s="41">
        <f>IFERROR(SUM(Y220:Y221),"0")</f>
        <v>88.8</v>
      </c>
      <c r="Z223" s="40"/>
      <c r="AA223" s="64"/>
      <c r="AB223" s="64"/>
      <c r="AC223" s="64"/>
    </row>
    <row r="224" spans="1:68" ht="16.5" customHeight="1" x14ac:dyDescent="0.25">
      <c r="A224" s="635" t="s">
        <v>363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364</v>
      </c>
      <c r="B226" s="60" t="s">
        <v>365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70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106</v>
      </c>
      <c r="L227" s="35"/>
      <c r="M227" s="36" t="s">
        <v>107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70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370</v>
      </c>
      <c r="B228" s="60" t="s">
        <v>371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/>
      <c r="M228" s="36" t="s">
        <v>107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70</v>
      </c>
      <c r="X228" s="56">
        <v>250</v>
      </c>
      <c r="Y228" s="53">
        <f t="shared" si="37"/>
        <v>255.2</v>
      </c>
      <c r="Z228" s="39">
        <f>IFERROR(IF(Y228=0,"",ROUNDUP(Y228/H228,0)*0.01898),"")</f>
        <v>0.41755999999999999</v>
      </c>
      <c r="AA228" s="65"/>
      <c r="AB228" s="66"/>
      <c r="AC228" s="291" t="s">
        <v>372</v>
      </c>
      <c r="AG228" s="75"/>
      <c r="AJ228" s="79"/>
      <c r="AK228" s="79">
        <v>0</v>
      </c>
      <c r="BB228" s="292" t="s">
        <v>1</v>
      </c>
      <c r="BM228" s="75">
        <f t="shared" si="38"/>
        <v>259.375</v>
      </c>
      <c r="BN228" s="75">
        <f t="shared" si="39"/>
        <v>264.77</v>
      </c>
      <c r="BO228" s="75">
        <f t="shared" si="40"/>
        <v>0.33674568965517243</v>
      </c>
      <c r="BP228" s="75">
        <f t="shared" si="41"/>
        <v>0.34375</v>
      </c>
    </row>
    <row r="229" spans="1:68" ht="27" customHeight="1" x14ac:dyDescent="0.25">
      <c r="A229" s="60" t="s">
        <v>373</v>
      </c>
      <c r="B229" s="60" t="s">
        <v>374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70</v>
      </c>
      <c r="X229" s="56">
        <v>40</v>
      </c>
      <c r="Y229" s="53">
        <f t="shared" si="37"/>
        <v>40</v>
      </c>
      <c r="Z229" s="39">
        <f>IFERROR(IF(Y229=0,"",ROUNDUP(Y229/H229,0)*0.00902),"")</f>
        <v>9.0200000000000002E-2</v>
      </c>
      <c r="AA229" s="65"/>
      <c r="AB229" s="66"/>
      <c r="AC229" s="293" t="s">
        <v>366</v>
      </c>
      <c r="AG229" s="75"/>
      <c r="AJ229" s="79"/>
      <c r="AK229" s="79">
        <v>0</v>
      </c>
      <c r="BB229" s="294" t="s">
        <v>1</v>
      </c>
      <c r="BM229" s="75">
        <f t="shared" si="38"/>
        <v>42.1</v>
      </c>
      <c r="BN229" s="75">
        <f t="shared" si="39"/>
        <v>42.1</v>
      </c>
      <c r="BO229" s="75">
        <f t="shared" si="40"/>
        <v>7.575757575757576E-2</v>
      </c>
      <c r="BP229" s="75">
        <f t="shared" si="41"/>
        <v>7.575757575757576E-2</v>
      </c>
    </row>
    <row r="230" spans="1:68" ht="27" customHeight="1" x14ac:dyDescent="0.25">
      <c r="A230" s="60" t="s">
        <v>375</v>
      </c>
      <c r="B230" s="60" t="s">
        <v>376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70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377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378</v>
      </c>
      <c r="B231" s="60" t="s">
        <v>379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111</v>
      </c>
      <c r="L231" s="35"/>
      <c r="M231" s="36" t="s">
        <v>107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70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369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380</v>
      </c>
      <c r="B232" s="60" t="s">
        <v>381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111</v>
      </c>
      <c r="L232" s="35"/>
      <c r="M232" s="36" t="s">
        <v>107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70</v>
      </c>
      <c r="X232" s="56">
        <v>40</v>
      </c>
      <c r="Y232" s="53">
        <f t="shared" si="37"/>
        <v>40</v>
      </c>
      <c r="Z232" s="39">
        <f>IFERROR(IF(Y232=0,"",ROUNDUP(Y232/H232,0)*0.00902),"")</f>
        <v>9.0200000000000002E-2</v>
      </c>
      <c r="AA232" s="65"/>
      <c r="AB232" s="66"/>
      <c r="AC232" s="299" t="s">
        <v>372</v>
      </c>
      <c r="AG232" s="75"/>
      <c r="AJ232" s="79"/>
      <c r="AK232" s="79">
        <v>0</v>
      </c>
      <c r="BB232" s="300" t="s">
        <v>1</v>
      </c>
      <c r="BM232" s="75">
        <f t="shared" si="38"/>
        <v>42.1</v>
      </c>
      <c r="BN232" s="75">
        <f t="shared" si="39"/>
        <v>42.1</v>
      </c>
      <c r="BO232" s="75">
        <f t="shared" si="40"/>
        <v>7.575757575757576E-2</v>
      </c>
      <c r="BP232" s="75">
        <f t="shared" si="41"/>
        <v>7.575757575757576E-2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40" t="s">
        <v>73</v>
      </c>
      <c r="X233" s="41">
        <f>IFERROR(X226/H226,"0")+IFERROR(X227/H227,"0")+IFERROR(X228/H228,"0")+IFERROR(X229/H229,"0")+IFERROR(X230/H230,"0")+IFERROR(X231/H231,"0")+IFERROR(X232/H232,"0")</f>
        <v>41.551724137931032</v>
      </c>
      <c r="Y233" s="41">
        <f>IFERROR(Y226/H226,"0")+IFERROR(Y227/H227,"0")+IFERROR(Y228/H228,"0")+IFERROR(Y229/H229,"0")+IFERROR(Y230/H230,"0")+IFERROR(Y231/H231,"0")+IFERROR(Y232/H232,"0")</f>
        <v>42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0.59796000000000005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40" t="s">
        <v>70</v>
      </c>
      <c r="X234" s="41">
        <f>IFERROR(SUM(X226:X232),"0")</f>
        <v>330</v>
      </c>
      <c r="Y234" s="41">
        <f>IFERROR(SUM(Y226:Y232),"0")</f>
        <v>335.2</v>
      </c>
      <c r="Z234" s="40"/>
      <c r="AA234" s="64"/>
      <c r="AB234" s="64"/>
      <c r="AC234" s="64"/>
    </row>
    <row r="235" spans="1:68" ht="14.25" customHeight="1" x14ac:dyDescent="0.25">
      <c r="A235" s="587" t="s">
        <v>137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382</v>
      </c>
      <c r="B236" s="60" t="s">
        <v>383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67</v>
      </c>
      <c r="L236" s="35"/>
      <c r="M236" s="36" t="s">
        <v>78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70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384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382</v>
      </c>
      <c r="B237" s="60" t="s">
        <v>385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67</v>
      </c>
      <c r="L237" s="35"/>
      <c r="M237" s="36" t="s">
        <v>78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70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384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40" t="s">
        <v>73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40" t="s">
        <v>70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386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387</v>
      </c>
      <c r="B241" s="60" t="s">
        <v>388</v>
      </c>
      <c r="C241" s="34">
        <v>4301040362</v>
      </c>
      <c r="D241" s="582">
        <v>4680115886803</v>
      </c>
      <c r="E241" s="583"/>
      <c r="F241" s="59">
        <v>0.12</v>
      </c>
      <c r="G241" s="35">
        <v>15</v>
      </c>
      <c r="H241" s="59">
        <v>1.8</v>
      </c>
      <c r="I241" s="59">
        <v>1.9750000000000001</v>
      </c>
      <c r="J241" s="35">
        <v>216</v>
      </c>
      <c r="K241" s="35" t="s">
        <v>291</v>
      </c>
      <c r="L241" s="35"/>
      <c r="M241" s="36" t="s">
        <v>292</v>
      </c>
      <c r="N241" s="36"/>
      <c r="O241" s="35">
        <v>45</v>
      </c>
      <c r="P241" s="855" t="s">
        <v>389</v>
      </c>
      <c r="Q241" s="580"/>
      <c r="R241" s="580"/>
      <c r="S241" s="580"/>
      <c r="T241" s="581"/>
      <c r="U241" s="37"/>
      <c r="V241" s="37"/>
      <c r="W241" s="38" t="s">
        <v>70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390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387</v>
      </c>
      <c r="B242" s="60" t="s">
        <v>391</v>
      </c>
      <c r="C242" s="34">
        <v>4301040361</v>
      </c>
      <c r="D242" s="582">
        <v>4680115886803</v>
      </c>
      <c r="E242" s="583"/>
      <c r="F242" s="59">
        <v>0.12</v>
      </c>
      <c r="G242" s="35">
        <v>18</v>
      </c>
      <c r="H242" s="59">
        <v>2.16</v>
      </c>
      <c r="I242" s="59">
        <v>2.35</v>
      </c>
      <c r="J242" s="35">
        <v>216</v>
      </c>
      <c r="K242" s="35" t="s">
        <v>291</v>
      </c>
      <c r="L242" s="35"/>
      <c r="M242" s="36" t="s">
        <v>292</v>
      </c>
      <c r="N242" s="36"/>
      <c r="O242" s="35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7"/>
      <c r="V242" s="37"/>
      <c r="W242" s="38" t="s">
        <v>70</v>
      </c>
      <c r="X242" s="56">
        <v>6</v>
      </c>
      <c r="Y242" s="53">
        <f>IFERROR(IF(X242="",0,CEILING((X242/$H242),1)*$H242),"")</f>
        <v>6.48</v>
      </c>
      <c r="Z242" s="39">
        <f>IFERROR(IF(Y242=0,"",ROUNDUP(Y242/H242,0)*0.0059),"")</f>
        <v>1.77E-2</v>
      </c>
      <c r="AA242" s="65"/>
      <c r="AB242" s="66"/>
      <c r="AC242" s="307" t="s">
        <v>390</v>
      </c>
      <c r="AG242" s="75"/>
      <c r="AJ242" s="79"/>
      <c r="AK242" s="79">
        <v>0</v>
      </c>
      <c r="BB242" s="308" t="s">
        <v>1</v>
      </c>
      <c r="BM242" s="75">
        <f>IFERROR(X242*I242/H242,"0")</f>
        <v>6.5277777777777777</v>
      </c>
      <c r="BN242" s="75">
        <f>IFERROR(Y242*I242/H242,"0")</f>
        <v>7.05</v>
      </c>
      <c r="BO242" s="75">
        <f>IFERROR(1/J242*(X242/H242),"0")</f>
        <v>1.2860082304526748E-2</v>
      </c>
      <c r="BP242" s="75">
        <f>IFERROR(1/J242*(Y242/H242),"0")</f>
        <v>1.3888888888888888E-2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40" t="s">
        <v>73</v>
      </c>
      <c r="X243" s="41">
        <f>IFERROR(X241/H241,"0")+IFERROR(X242/H242,"0")</f>
        <v>2.7777777777777777</v>
      </c>
      <c r="Y243" s="41">
        <f>IFERROR(Y241/H241,"0")+IFERROR(Y242/H242,"0")</f>
        <v>3</v>
      </c>
      <c r="Z243" s="41">
        <f>IFERROR(IF(Z241="",0,Z241),"0")+IFERROR(IF(Z242="",0,Z242),"0")</f>
        <v>1.77E-2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40" t="s">
        <v>70</v>
      </c>
      <c r="X244" s="41">
        <f>IFERROR(SUM(X241:X242),"0")</f>
        <v>6</v>
      </c>
      <c r="Y244" s="41">
        <f>IFERROR(SUM(Y241:Y242),"0")</f>
        <v>6.48</v>
      </c>
      <c r="Z244" s="40"/>
      <c r="AA244" s="64"/>
      <c r="AB244" s="64"/>
      <c r="AC244" s="64"/>
    </row>
    <row r="245" spans="1:68" ht="14.25" customHeight="1" x14ac:dyDescent="0.25">
      <c r="A245" s="587" t="s">
        <v>392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393</v>
      </c>
      <c r="B246" s="60" t="s">
        <v>394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291</v>
      </c>
      <c r="L246" s="35"/>
      <c r="M246" s="36" t="s">
        <v>292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70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395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396</v>
      </c>
      <c r="B247" s="60" t="s">
        <v>397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291</v>
      </c>
      <c r="L247" s="35"/>
      <c r="M247" s="36" t="s">
        <v>292</v>
      </c>
      <c r="N247" s="36"/>
      <c r="O247" s="35">
        <v>90</v>
      </c>
      <c r="P247" s="853" t="s">
        <v>398</v>
      </c>
      <c r="Q247" s="580"/>
      <c r="R247" s="580"/>
      <c r="S247" s="580"/>
      <c r="T247" s="581"/>
      <c r="U247" s="37"/>
      <c r="V247" s="37"/>
      <c r="W247" s="38" t="s">
        <v>70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395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396</v>
      </c>
      <c r="B248" s="60" t="s">
        <v>399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291</v>
      </c>
      <c r="L248" s="35"/>
      <c r="M248" s="36" t="s">
        <v>292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70</v>
      </c>
      <c r="X248" s="56">
        <v>4.2</v>
      </c>
      <c r="Y248" s="53">
        <f t="shared" si="42"/>
        <v>4.32</v>
      </c>
      <c r="Z248" s="39">
        <f t="shared" si="43"/>
        <v>1.18E-2</v>
      </c>
      <c r="AA248" s="65"/>
      <c r="AB248" s="66"/>
      <c r="AC248" s="313" t="s">
        <v>395</v>
      </c>
      <c r="AG248" s="75"/>
      <c r="AJ248" s="79"/>
      <c r="AK248" s="79">
        <v>0</v>
      </c>
      <c r="BB248" s="314" t="s">
        <v>1</v>
      </c>
      <c r="BM248" s="75">
        <f t="shared" si="44"/>
        <v>4.5694444444444446</v>
      </c>
      <c r="BN248" s="75">
        <f t="shared" si="45"/>
        <v>4.7</v>
      </c>
      <c r="BO248" s="75">
        <f t="shared" si="46"/>
        <v>9.0020576131687232E-3</v>
      </c>
      <c r="BP248" s="75">
        <f t="shared" si="47"/>
        <v>9.2592592592592587E-3</v>
      </c>
    </row>
    <row r="249" spans="1:68" ht="27" customHeight="1" x14ac:dyDescent="0.25">
      <c r="A249" s="60" t="s">
        <v>400</v>
      </c>
      <c r="B249" s="60" t="s">
        <v>401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291</v>
      </c>
      <c r="L249" s="35"/>
      <c r="M249" s="36" t="s">
        <v>292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70</v>
      </c>
      <c r="X249" s="56">
        <v>3.85</v>
      </c>
      <c r="Y249" s="53">
        <f t="shared" si="42"/>
        <v>4.5</v>
      </c>
      <c r="Z249" s="39">
        <f t="shared" si="43"/>
        <v>2.9499999999999998E-2</v>
      </c>
      <c r="AA249" s="65"/>
      <c r="AB249" s="66"/>
      <c r="AC249" s="315" t="s">
        <v>395</v>
      </c>
      <c r="AG249" s="75"/>
      <c r="AJ249" s="79"/>
      <c r="AK249" s="79">
        <v>0</v>
      </c>
      <c r="BB249" s="316" t="s">
        <v>1</v>
      </c>
      <c r="BM249" s="75">
        <f t="shared" si="44"/>
        <v>4.6627777777777784</v>
      </c>
      <c r="BN249" s="75">
        <f t="shared" si="45"/>
        <v>5.45</v>
      </c>
      <c r="BO249" s="75">
        <f t="shared" si="46"/>
        <v>1.9804526748971193E-2</v>
      </c>
      <c r="BP249" s="75">
        <f t="shared" si="47"/>
        <v>2.3148148148148147E-2</v>
      </c>
    </row>
    <row r="250" spans="1:68" ht="27" customHeight="1" x14ac:dyDescent="0.25">
      <c r="A250" s="60" t="s">
        <v>402</v>
      </c>
      <c r="B250" s="60" t="s">
        <v>403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291</v>
      </c>
      <c r="L250" s="35"/>
      <c r="M250" s="36" t="s">
        <v>292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70</v>
      </c>
      <c r="X250" s="56">
        <v>3.3</v>
      </c>
      <c r="Y250" s="53">
        <f t="shared" si="42"/>
        <v>3.96</v>
      </c>
      <c r="Z250" s="39">
        <f t="shared" si="43"/>
        <v>2.3599999999999999E-2</v>
      </c>
      <c r="AA250" s="65"/>
      <c r="AB250" s="66"/>
      <c r="AC250" s="317" t="s">
        <v>395</v>
      </c>
      <c r="AG250" s="75"/>
      <c r="AJ250" s="79"/>
      <c r="AK250" s="79">
        <v>0</v>
      </c>
      <c r="BB250" s="318" t="s">
        <v>1</v>
      </c>
      <c r="BM250" s="75">
        <f t="shared" si="44"/>
        <v>3.9333333333333331</v>
      </c>
      <c r="BN250" s="75">
        <f t="shared" si="45"/>
        <v>4.72</v>
      </c>
      <c r="BO250" s="75">
        <f t="shared" si="46"/>
        <v>1.5432098765432096E-2</v>
      </c>
      <c r="BP250" s="75">
        <f t="shared" si="47"/>
        <v>1.8518518518518517E-2</v>
      </c>
    </row>
    <row r="251" spans="1:68" ht="27" customHeight="1" x14ac:dyDescent="0.25">
      <c r="A251" s="60" t="s">
        <v>404</v>
      </c>
      <c r="B251" s="60" t="s">
        <v>405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291</v>
      </c>
      <c r="L251" s="35"/>
      <c r="M251" s="36" t="s">
        <v>292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70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395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40" t="s">
        <v>73</v>
      </c>
      <c r="X252" s="41">
        <f>IFERROR(X246/H246,"0")+IFERROR(X247/H247,"0")+IFERROR(X248/H248,"0")+IFERROR(X249/H249,"0")+IFERROR(X250/H250,"0")+IFERROR(X251/H251,"0")</f>
        <v>9.5555555555555554</v>
      </c>
      <c r="Y252" s="41">
        <f>IFERROR(Y246/H246,"0")+IFERROR(Y247/H247,"0")+IFERROR(Y248/H248,"0")+IFERROR(Y249/H249,"0")+IFERROR(Y250/H250,"0")+IFERROR(Y251/H251,"0")</f>
        <v>11</v>
      </c>
      <c r="Z252" s="41">
        <f>IFERROR(IF(Z246="",0,Z246),"0")+IFERROR(IF(Z247="",0,Z247),"0")+IFERROR(IF(Z248="",0,Z248),"0")+IFERROR(IF(Z249="",0,Z249),"0")+IFERROR(IF(Z250="",0,Z250),"0")+IFERROR(IF(Z251="",0,Z251),"0")</f>
        <v>6.4899999999999999E-2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40" t="s">
        <v>70</v>
      </c>
      <c r="X253" s="41">
        <f>IFERROR(SUM(X246:X251),"0")</f>
        <v>11.350000000000001</v>
      </c>
      <c r="Y253" s="41">
        <f>IFERROR(SUM(Y246:Y251),"0")</f>
        <v>12.780000000000001</v>
      </c>
      <c r="Z253" s="40"/>
      <c r="AA253" s="64"/>
      <c r="AB253" s="64"/>
      <c r="AC253" s="64"/>
    </row>
    <row r="254" spans="1:68" ht="16.5" customHeight="1" x14ac:dyDescent="0.25">
      <c r="A254" s="635" t="s">
        <v>406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407</v>
      </c>
      <c r="B256" s="60" t="s">
        <v>408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106</v>
      </c>
      <c r="L256" s="35"/>
      <c r="M256" s="36" t="s">
        <v>107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70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409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410</v>
      </c>
      <c r="B257" s="60" t="s">
        <v>411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106</v>
      </c>
      <c r="L257" s="35"/>
      <c r="M257" s="36" t="s">
        <v>107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70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412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413</v>
      </c>
      <c r="B258" s="60" t="s">
        <v>414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106</v>
      </c>
      <c r="L258" s="35"/>
      <c r="M258" s="36" t="s">
        <v>107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70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415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416</v>
      </c>
      <c r="B259" s="60" t="s">
        <v>417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111</v>
      </c>
      <c r="L259" s="35"/>
      <c r="M259" s="36" t="s">
        <v>107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70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418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419</v>
      </c>
      <c r="B260" s="60" t="s">
        <v>420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111</v>
      </c>
      <c r="L260" s="35"/>
      <c r="M260" s="36" t="s">
        <v>107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421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40" t="s">
        <v>73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40" t="s">
        <v>70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422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423</v>
      </c>
      <c r="B265" s="60" t="s">
        <v>424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106</v>
      </c>
      <c r="L265" s="35"/>
      <c r="M265" s="36" t="s">
        <v>78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70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108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425</v>
      </c>
      <c r="B266" s="60" t="s">
        <v>426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106</v>
      </c>
      <c r="L266" s="35"/>
      <c r="M266" s="36" t="s">
        <v>78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70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427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428</v>
      </c>
      <c r="B267" s="60" t="s">
        <v>429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/>
      <c r="M267" s="36" t="s">
        <v>78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70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430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431</v>
      </c>
      <c r="B268" s="60" t="s">
        <v>432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106</v>
      </c>
      <c r="L268" s="35"/>
      <c r="M268" s="36" t="s">
        <v>107</v>
      </c>
      <c r="N268" s="36"/>
      <c r="O268" s="35">
        <v>31</v>
      </c>
      <c r="P268" s="675" t="s">
        <v>433</v>
      </c>
      <c r="Q268" s="580"/>
      <c r="R268" s="580"/>
      <c r="S268" s="580"/>
      <c r="T268" s="581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434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40" t="s">
        <v>73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40" t="s">
        <v>70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435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436</v>
      </c>
      <c r="B273" s="60" t="s">
        <v>437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77</v>
      </c>
      <c r="L273" s="35"/>
      <c r="M273" s="36" t="s">
        <v>78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70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438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439</v>
      </c>
      <c r="B274" s="60" t="s">
        <v>440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77</v>
      </c>
      <c r="L274" s="35"/>
      <c r="M274" s="36" t="s">
        <v>93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70</v>
      </c>
      <c r="X274" s="56">
        <v>160</v>
      </c>
      <c r="Y274" s="53">
        <f>IFERROR(IF(X274="",0,CEILING((X274/$H274),1)*$H274),"")</f>
        <v>160.79999999999998</v>
      </c>
      <c r="Z274" s="39">
        <f>IFERROR(IF(Y274=0,"",ROUNDUP(Y274/H274,0)*0.00651),"")</f>
        <v>0.43617</v>
      </c>
      <c r="AA274" s="65"/>
      <c r="AB274" s="66"/>
      <c r="AC274" s="341" t="s">
        <v>441</v>
      </c>
      <c r="AG274" s="75"/>
      <c r="AJ274" s="79"/>
      <c r="AK274" s="79">
        <v>0</v>
      </c>
      <c r="BB274" s="342" t="s">
        <v>1</v>
      </c>
      <c r="BM274" s="75">
        <f>IFERROR(X274*I274/H274,"0")</f>
        <v>176.80000000000004</v>
      </c>
      <c r="BN274" s="75">
        <f>IFERROR(Y274*I274/H274,"0")</f>
        <v>177.684</v>
      </c>
      <c r="BO274" s="75">
        <f>IFERROR(1/J274*(X274/H274),"0")</f>
        <v>0.36630036630036633</v>
      </c>
      <c r="BP274" s="75">
        <f>IFERROR(1/J274*(Y274/H274),"0")</f>
        <v>0.36813186813186816</v>
      </c>
    </row>
    <row r="275" spans="1:68" ht="37.5" customHeight="1" x14ac:dyDescent="0.25">
      <c r="A275" s="60" t="s">
        <v>442</v>
      </c>
      <c r="B275" s="60" t="s">
        <v>443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77</v>
      </c>
      <c r="L275" s="35" t="s">
        <v>112</v>
      </c>
      <c r="M275" s="36" t="s">
        <v>78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70</v>
      </c>
      <c r="X275" s="56">
        <v>280</v>
      </c>
      <c r="Y275" s="53">
        <f>IFERROR(IF(X275="",0,CEILING((X275/$H275),1)*$H275),"")</f>
        <v>280.8</v>
      </c>
      <c r="Z275" s="39">
        <f>IFERROR(IF(Y275=0,"",ROUNDUP(Y275/H275,0)*0.00651),"")</f>
        <v>0.76167000000000007</v>
      </c>
      <c r="AA275" s="65"/>
      <c r="AB275" s="66"/>
      <c r="AC275" s="343" t="s">
        <v>444</v>
      </c>
      <c r="AG275" s="75"/>
      <c r="AJ275" s="79" t="s">
        <v>113</v>
      </c>
      <c r="AK275" s="79">
        <v>436.8</v>
      </c>
      <c r="BB275" s="344" t="s">
        <v>1</v>
      </c>
      <c r="BM275" s="75">
        <f>IFERROR(X275*I275/H275,"0")</f>
        <v>301</v>
      </c>
      <c r="BN275" s="75">
        <f>IFERROR(Y275*I275/H275,"0")</f>
        <v>301.86</v>
      </c>
      <c r="BO275" s="75">
        <f>IFERROR(1/J275*(X275/H275),"0")</f>
        <v>0.64102564102564108</v>
      </c>
      <c r="BP275" s="75">
        <f>IFERROR(1/J275*(Y275/H275),"0")</f>
        <v>0.64285714285714302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40" t="s">
        <v>73</v>
      </c>
      <c r="X276" s="41">
        <f>IFERROR(X273/H273,"0")+IFERROR(X274/H274,"0")+IFERROR(X275/H275,"0")</f>
        <v>183.33333333333334</v>
      </c>
      <c r="Y276" s="41">
        <f>IFERROR(Y273/H273,"0")+IFERROR(Y274/H274,"0")+IFERROR(Y275/H275,"0")</f>
        <v>184</v>
      </c>
      <c r="Z276" s="41">
        <f>IFERROR(IF(Z273="",0,Z273),"0")+IFERROR(IF(Z274="",0,Z274),"0")+IFERROR(IF(Z275="",0,Z275),"0")</f>
        <v>1.19784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40" t="s">
        <v>70</v>
      </c>
      <c r="X277" s="41">
        <f>IFERROR(SUM(X273:X275),"0")</f>
        <v>440</v>
      </c>
      <c r="Y277" s="41">
        <f>IFERROR(SUM(Y273:Y275),"0")</f>
        <v>441.6</v>
      </c>
      <c r="Z277" s="40"/>
      <c r="AA277" s="64"/>
      <c r="AB277" s="64"/>
      <c r="AC277" s="64"/>
    </row>
    <row r="278" spans="1:68" ht="16.5" customHeight="1" x14ac:dyDescent="0.25">
      <c r="A278" s="635" t="s">
        <v>445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446</v>
      </c>
      <c r="B280" s="60" t="s">
        <v>447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67</v>
      </c>
      <c r="L280" s="35"/>
      <c r="M280" s="36" t="s">
        <v>68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70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448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40" t="s">
        <v>73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40" t="s">
        <v>70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449</v>
      </c>
      <c r="B284" s="60" t="s">
        <v>450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111</v>
      </c>
      <c r="L284" s="35"/>
      <c r="M284" s="36" t="s">
        <v>78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451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452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453</v>
      </c>
      <c r="B289" s="60" t="s">
        <v>454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70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455</v>
      </c>
      <c r="AB289" s="66"/>
      <c r="AC289" s="349" t="s">
        <v>456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40" t="s">
        <v>73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40" t="s">
        <v>70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457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458</v>
      </c>
      <c r="B294" s="60" t="s">
        <v>459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106</v>
      </c>
      <c r="L294" s="35"/>
      <c r="M294" s="36" t="s">
        <v>78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70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460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461</v>
      </c>
      <c r="B295" s="60" t="s">
        <v>462</v>
      </c>
      <c r="C295" s="34">
        <v>4301011911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11.28</v>
      </c>
      <c r="J295" s="35">
        <v>48</v>
      </c>
      <c r="K295" s="35" t="s">
        <v>106</v>
      </c>
      <c r="L295" s="35"/>
      <c r="M295" s="36" t="s">
        <v>463</v>
      </c>
      <c r="N295" s="36"/>
      <c r="O295" s="35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70</v>
      </c>
      <c r="X295" s="56">
        <v>0</v>
      </c>
      <c r="Y295" s="53">
        <f t="shared" si="48"/>
        <v>0</v>
      </c>
      <c r="Z295" s="39" t="str">
        <f>IFERROR(IF(Y295=0,"",ROUNDUP(Y295/H295,0)*0.02039),"")</f>
        <v/>
      </c>
      <c r="AA295" s="65"/>
      <c r="AB295" s="66"/>
      <c r="AC295" s="353" t="s">
        <v>464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461</v>
      </c>
      <c r="B296" s="60" t="s">
        <v>465</v>
      </c>
      <c r="C296" s="34">
        <v>4301012016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11.234999999999999</v>
      </c>
      <c r="J296" s="35">
        <v>64</v>
      </c>
      <c r="K296" s="35" t="s">
        <v>106</v>
      </c>
      <c r="L296" s="35" t="s">
        <v>466</v>
      </c>
      <c r="M296" s="36" t="s">
        <v>78</v>
      </c>
      <c r="N296" s="36"/>
      <c r="O296" s="35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70</v>
      </c>
      <c r="X296" s="56">
        <v>0</v>
      </c>
      <c r="Y296" s="53">
        <f t="shared" si="48"/>
        <v>0</v>
      </c>
      <c r="Z296" s="39" t="str">
        <f>IFERROR(IF(Y296=0,"",ROUNDUP(Y296/H296,0)*0.01898),"")</f>
        <v/>
      </c>
      <c r="AA296" s="65"/>
      <c r="AB296" s="66"/>
      <c r="AC296" s="355" t="s">
        <v>467</v>
      </c>
      <c r="AG296" s="75"/>
      <c r="AJ296" s="79" t="s">
        <v>468</v>
      </c>
      <c r="AK296" s="79">
        <v>86.4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469</v>
      </c>
      <c r="B297" s="60" t="s">
        <v>470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106</v>
      </c>
      <c r="L297" s="35"/>
      <c r="M297" s="36" t="s">
        <v>107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70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471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472</v>
      </c>
      <c r="B298" s="60" t="s">
        <v>473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111</v>
      </c>
      <c r="L298" s="35"/>
      <c r="M298" s="36" t="s">
        <v>107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70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460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474</v>
      </c>
      <c r="B299" s="60" t="s">
        <v>475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111</v>
      </c>
      <c r="L299" s="35"/>
      <c r="M299" s="36" t="s">
        <v>107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70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476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40" t="s">
        <v>73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40" t="s">
        <v>70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477</v>
      </c>
      <c r="B303" s="60" t="s">
        <v>478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111</v>
      </c>
      <c r="L303" s="35"/>
      <c r="M303" s="36" t="s">
        <v>68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70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479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480</v>
      </c>
      <c r="B304" s="60" t="s">
        <v>481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111</v>
      </c>
      <c r="L304" s="35"/>
      <c r="M304" s="36" t="s">
        <v>68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70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482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483</v>
      </c>
      <c r="B305" s="60" t="s">
        <v>484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111</v>
      </c>
      <c r="L305" s="35"/>
      <c r="M305" s="36" t="s">
        <v>68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70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485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486</v>
      </c>
      <c r="B306" s="60" t="s">
        <v>487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67</v>
      </c>
      <c r="L306" s="35"/>
      <c r="M306" s="36" t="s">
        <v>68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70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482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488</v>
      </c>
      <c r="B307" s="60" t="s">
        <v>489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67</v>
      </c>
      <c r="L307" s="35"/>
      <c r="M307" s="36" t="s">
        <v>68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70</v>
      </c>
      <c r="X307" s="56">
        <v>77</v>
      </c>
      <c r="Y307" s="53">
        <f t="shared" si="53"/>
        <v>77.7</v>
      </c>
      <c r="Z307" s="39">
        <f>IFERROR(IF(Y307=0,"",ROUNDUP(Y307/H307,0)*0.00502),"")</f>
        <v>0.18574000000000002</v>
      </c>
      <c r="AA307" s="65"/>
      <c r="AB307" s="66"/>
      <c r="AC307" s="371" t="s">
        <v>490</v>
      </c>
      <c r="AG307" s="75"/>
      <c r="AJ307" s="79"/>
      <c r="AK307" s="79">
        <v>0</v>
      </c>
      <c r="BB307" s="372" t="s">
        <v>1</v>
      </c>
      <c r="BM307" s="75">
        <f t="shared" si="54"/>
        <v>80.666666666666671</v>
      </c>
      <c r="BN307" s="75">
        <f t="shared" si="55"/>
        <v>81.400000000000006</v>
      </c>
      <c r="BO307" s="75">
        <f t="shared" si="56"/>
        <v>0.15669515669515671</v>
      </c>
      <c r="BP307" s="75">
        <f t="shared" si="57"/>
        <v>0.15811965811965814</v>
      </c>
    </row>
    <row r="308" spans="1:68" ht="27" customHeight="1" x14ac:dyDescent="0.25">
      <c r="A308" s="60" t="s">
        <v>491</v>
      </c>
      <c r="B308" s="60" t="s">
        <v>492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67</v>
      </c>
      <c r="L308" s="35"/>
      <c r="M308" s="36" t="s">
        <v>68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70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490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493</v>
      </c>
      <c r="B309" s="60" t="s">
        <v>494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77</v>
      </c>
      <c r="L309" s="35"/>
      <c r="M309" s="36" t="s">
        <v>68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70</v>
      </c>
      <c r="X309" s="56">
        <v>30</v>
      </c>
      <c r="Y309" s="53">
        <f t="shared" si="53"/>
        <v>30.6</v>
      </c>
      <c r="Z309" s="39">
        <f>IFERROR(IF(Y309=0,"",ROUNDUP(Y309/H309,0)*0.00651),"")</f>
        <v>0.11067</v>
      </c>
      <c r="AA309" s="65"/>
      <c r="AB309" s="66"/>
      <c r="AC309" s="375" t="s">
        <v>495</v>
      </c>
      <c r="AG309" s="75"/>
      <c r="AJ309" s="79"/>
      <c r="AK309" s="79">
        <v>0</v>
      </c>
      <c r="BB309" s="376" t="s">
        <v>1</v>
      </c>
      <c r="BM309" s="75">
        <f t="shared" si="54"/>
        <v>33.800000000000004</v>
      </c>
      <c r="BN309" s="75">
        <f t="shared" si="55"/>
        <v>34.475999999999999</v>
      </c>
      <c r="BO309" s="75">
        <f t="shared" si="56"/>
        <v>9.1575091575091583E-2</v>
      </c>
      <c r="BP309" s="75">
        <f t="shared" si="57"/>
        <v>9.3406593406593408E-2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40" t="s">
        <v>73</v>
      </c>
      <c r="X310" s="41">
        <f>IFERROR(X303/H303,"0")+IFERROR(X304/H304,"0")+IFERROR(X305/H305,"0")+IFERROR(X306/H306,"0")+IFERROR(X307/H307,"0")+IFERROR(X308/H308,"0")+IFERROR(X309/H309,"0")</f>
        <v>53.333333333333329</v>
      </c>
      <c r="Y310" s="41">
        <f>IFERROR(Y303/H303,"0")+IFERROR(Y304/H304,"0")+IFERROR(Y305/H305,"0")+IFERROR(Y306/H306,"0")+IFERROR(Y307/H307,"0")+IFERROR(Y308/H308,"0")+IFERROR(Y309/H309,"0")</f>
        <v>54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0.29641000000000001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40" t="s">
        <v>70</v>
      </c>
      <c r="X311" s="41">
        <f>IFERROR(SUM(X303:X309),"0")</f>
        <v>107</v>
      </c>
      <c r="Y311" s="41">
        <f>IFERROR(SUM(Y303:Y309),"0")</f>
        <v>108.30000000000001</v>
      </c>
      <c r="Z311" s="40"/>
      <c r="AA311" s="64"/>
      <c r="AB311" s="64"/>
      <c r="AC311" s="64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496</v>
      </c>
      <c r="B313" s="60" t="s">
        <v>497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106</v>
      </c>
      <c r="L313" s="35"/>
      <c r="M313" s="36" t="s">
        <v>78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70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498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499</v>
      </c>
      <c r="B314" s="60" t="s">
        <v>500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106</v>
      </c>
      <c r="L314" s="35"/>
      <c r="M314" s="36" t="s">
        <v>78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70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501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502</v>
      </c>
      <c r="B315" s="60" t="s">
        <v>503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106</v>
      </c>
      <c r="L315" s="35"/>
      <c r="M315" s="36" t="s">
        <v>78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70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504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505</v>
      </c>
      <c r="B316" s="60" t="s">
        <v>506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77</v>
      </c>
      <c r="L316" s="35"/>
      <c r="M316" s="36" t="s">
        <v>78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70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507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508</v>
      </c>
      <c r="B317" s="60" t="s">
        <v>509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77</v>
      </c>
      <c r="L317" s="35"/>
      <c r="M317" s="36" t="s">
        <v>93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510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40" t="s">
        <v>73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40" t="s">
        <v>70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172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511</v>
      </c>
      <c r="B321" s="60" t="s">
        <v>512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106</v>
      </c>
      <c r="L321" s="35"/>
      <c r="M321" s="36" t="s">
        <v>78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70</v>
      </c>
      <c r="X321" s="56">
        <v>30</v>
      </c>
      <c r="Y321" s="53">
        <f>IFERROR(IF(X321="",0,CEILING((X321/$H321),1)*$H321),"")</f>
        <v>33.6</v>
      </c>
      <c r="Z321" s="39">
        <f>IFERROR(IF(Y321=0,"",ROUNDUP(Y321/H321,0)*0.01898),"")</f>
        <v>7.5920000000000001E-2</v>
      </c>
      <c r="AA321" s="65"/>
      <c r="AB321" s="66"/>
      <c r="AC321" s="387" t="s">
        <v>513</v>
      </c>
      <c r="AG321" s="75"/>
      <c r="AJ321" s="79"/>
      <c r="AK321" s="79">
        <v>0</v>
      </c>
      <c r="BB321" s="388" t="s">
        <v>1</v>
      </c>
      <c r="BM321" s="75">
        <f>IFERROR(X321*I321/H321,"0")</f>
        <v>31.853571428571428</v>
      </c>
      <c r="BN321" s="75">
        <f>IFERROR(Y321*I321/H321,"0")</f>
        <v>35.676000000000002</v>
      </c>
      <c r="BO321" s="75">
        <f>IFERROR(1/J321*(X321/H321),"0")</f>
        <v>5.5803571428571425E-2</v>
      </c>
      <c r="BP321" s="75">
        <f>IFERROR(1/J321*(Y321/H321),"0")</f>
        <v>6.25E-2</v>
      </c>
    </row>
    <row r="322" spans="1:68" ht="27" customHeight="1" x14ac:dyDescent="0.25">
      <c r="A322" s="60" t="s">
        <v>514</v>
      </c>
      <c r="B322" s="60" t="s">
        <v>515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/>
      <c r="M322" s="36" t="s">
        <v>78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70</v>
      </c>
      <c r="X322" s="56">
        <v>350</v>
      </c>
      <c r="Y322" s="53">
        <f>IFERROR(IF(X322="",0,CEILING((X322/$H322),1)*$H322),"")</f>
        <v>351</v>
      </c>
      <c r="Z322" s="39">
        <f>IFERROR(IF(Y322=0,"",ROUNDUP(Y322/H322,0)*0.01898),"")</f>
        <v>0.85409999999999997</v>
      </c>
      <c r="AA322" s="65"/>
      <c r="AB322" s="66"/>
      <c r="AC322" s="389" t="s">
        <v>516</v>
      </c>
      <c r="AG322" s="75"/>
      <c r="AJ322" s="79"/>
      <c r="AK322" s="79">
        <v>0</v>
      </c>
      <c r="BB322" s="390" t="s">
        <v>1</v>
      </c>
      <c r="BM322" s="75">
        <f>IFERROR(X322*I322/H322,"0")</f>
        <v>373.28846153846155</v>
      </c>
      <c r="BN322" s="75">
        <f>IFERROR(Y322*I322/H322,"0")</f>
        <v>374.35500000000008</v>
      </c>
      <c r="BO322" s="75">
        <f>IFERROR(1/J322*(X322/H322),"0")</f>
        <v>0.70112179487179493</v>
      </c>
      <c r="BP322" s="75">
        <f>IFERROR(1/J322*(Y322/H322),"0")</f>
        <v>0.703125</v>
      </c>
    </row>
    <row r="323" spans="1:68" ht="16.5" customHeight="1" x14ac:dyDescent="0.25">
      <c r="A323" s="60" t="s">
        <v>517</v>
      </c>
      <c r="B323" s="60" t="s">
        <v>518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106</v>
      </c>
      <c r="L323" s="35"/>
      <c r="M323" s="36" t="s">
        <v>93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70</v>
      </c>
      <c r="X323" s="56">
        <v>30</v>
      </c>
      <c r="Y323" s="53">
        <f>IFERROR(IF(X323="",0,CEILING((X323/$H323),1)*$H323),"")</f>
        <v>33.6</v>
      </c>
      <c r="Z323" s="39">
        <f>IFERROR(IF(Y323=0,"",ROUNDUP(Y323/H323,0)*0.01898),"")</f>
        <v>7.5920000000000001E-2</v>
      </c>
      <c r="AA323" s="65"/>
      <c r="AB323" s="66"/>
      <c r="AC323" s="391" t="s">
        <v>519</v>
      </c>
      <c r="AG323" s="75"/>
      <c r="AJ323" s="79"/>
      <c r="AK323" s="79">
        <v>0</v>
      </c>
      <c r="BB323" s="392" t="s">
        <v>1</v>
      </c>
      <c r="BM323" s="75">
        <f>IFERROR(X323*I323/H323,"0")</f>
        <v>31.853571428571428</v>
      </c>
      <c r="BN323" s="75">
        <f>IFERROR(Y323*I323/H323,"0")</f>
        <v>35.676000000000002</v>
      </c>
      <c r="BO323" s="75">
        <f>IFERROR(1/J323*(X323/H323),"0")</f>
        <v>5.5803571428571425E-2</v>
      </c>
      <c r="BP323" s="75">
        <f>IFERROR(1/J323*(Y323/H323),"0")</f>
        <v>6.25E-2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40" t="s">
        <v>73</v>
      </c>
      <c r="X324" s="41">
        <f>IFERROR(X321/H321,"0")+IFERROR(X322/H322,"0")+IFERROR(X323/H323,"0")</f>
        <v>52.014652014652015</v>
      </c>
      <c r="Y324" s="41">
        <f>IFERROR(Y321/H321,"0")+IFERROR(Y322/H322,"0")+IFERROR(Y323/H323,"0")</f>
        <v>53</v>
      </c>
      <c r="Z324" s="41">
        <f>IFERROR(IF(Z321="",0,Z321),"0")+IFERROR(IF(Z322="",0,Z322),"0")+IFERROR(IF(Z323="",0,Z323),"0")</f>
        <v>1.0059400000000001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40" t="s">
        <v>70</v>
      </c>
      <c r="X325" s="41">
        <f>IFERROR(SUM(X321:X323),"0")</f>
        <v>410</v>
      </c>
      <c r="Y325" s="41">
        <f>IFERROR(SUM(Y321:Y323),"0")</f>
        <v>418.20000000000005</v>
      </c>
      <c r="Z325" s="40"/>
      <c r="AA325" s="64"/>
      <c r="AB325" s="64"/>
      <c r="AC325" s="64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520</v>
      </c>
      <c r="B327" s="60" t="s">
        <v>521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111</v>
      </c>
      <c r="L327" s="35"/>
      <c r="M327" s="36" t="s">
        <v>98</v>
      </c>
      <c r="N327" s="36"/>
      <c r="O327" s="35">
        <v>180</v>
      </c>
      <c r="P327" s="805" t="s">
        <v>522</v>
      </c>
      <c r="Q327" s="580"/>
      <c r="R327" s="580"/>
      <c r="S327" s="580"/>
      <c r="T327" s="581"/>
      <c r="U327" s="37"/>
      <c r="V327" s="37"/>
      <c r="W327" s="38" t="s">
        <v>70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523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524</v>
      </c>
      <c r="B328" s="60" t="s">
        <v>525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111</v>
      </c>
      <c r="L328" s="35"/>
      <c r="M328" s="36" t="s">
        <v>98</v>
      </c>
      <c r="N328" s="36"/>
      <c r="O328" s="35">
        <v>180</v>
      </c>
      <c r="P328" s="600" t="s">
        <v>526</v>
      </c>
      <c r="Q328" s="580"/>
      <c r="R328" s="580"/>
      <c r="S328" s="580"/>
      <c r="T328" s="581"/>
      <c r="U328" s="37"/>
      <c r="V328" s="37"/>
      <c r="W328" s="38" t="s">
        <v>70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527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528</v>
      </c>
      <c r="B329" s="60" t="s">
        <v>529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111</v>
      </c>
      <c r="L329" s="35"/>
      <c r="M329" s="36" t="s">
        <v>98</v>
      </c>
      <c r="N329" s="36"/>
      <c r="O329" s="35">
        <v>180</v>
      </c>
      <c r="P329" s="650" t="s">
        <v>530</v>
      </c>
      <c r="Q329" s="580"/>
      <c r="R329" s="580"/>
      <c r="S329" s="580"/>
      <c r="T329" s="581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523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531</v>
      </c>
      <c r="B330" s="60" t="s">
        <v>532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77</v>
      </c>
      <c r="L330" s="35"/>
      <c r="M330" s="36" t="s">
        <v>98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70</v>
      </c>
      <c r="X330" s="56">
        <v>17</v>
      </c>
      <c r="Y330" s="53">
        <f>IFERROR(IF(X330="",0,CEILING((X330/$H330),1)*$H330),"")</f>
        <v>17.849999999999998</v>
      </c>
      <c r="Z330" s="39">
        <f>IFERROR(IF(Y330=0,"",ROUNDUP(Y330/H330,0)*0.00651),"")</f>
        <v>4.5569999999999999E-2</v>
      </c>
      <c r="AA330" s="65"/>
      <c r="AB330" s="66"/>
      <c r="AC330" s="399" t="s">
        <v>533</v>
      </c>
      <c r="AG330" s="75"/>
      <c r="AJ330" s="79"/>
      <c r="AK330" s="79">
        <v>0</v>
      </c>
      <c r="BB330" s="400" t="s">
        <v>1</v>
      </c>
      <c r="BM330" s="75">
        <f>IFERROR(X330*I330/H330,"0")</f>
        <v>19.700000000000003</v>
      </c>
      <c r="BN330" s="75">
        <f>IFERROR(Y330*I330/H330,"0")</f>
        <v>20.684999999999999</v>
      </c>
      <c r="BO330" s="75">
        <f>IFERROR(1/J330*(X330/H330),"0")</f>
        <v>3.6630036630036632E-2</v>
      </c>
      <c r="BP330" s="75">
        <f>IFERROR(1/J330*(Y330/H330),"0")</f>
        <v>3.8461538461538464E-2</v>
      </c>
    </row>
    <row r="331" spans="1:68" ht="27" customHeight="1" x14ac:dyDescent="0.25">
      <c r="A331" s="60" t="s">
        <v>534</v>
      </c>
      <c r="B331" s="60" t="s">
        <v>535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77</v>
      </c>
      <c r="L331" s="35"/>
      <c r="M331" s="36" t="s">
        <v>98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70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523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40" t="s">
        <v>73</v>
      </c>
      <c r="X332" s="41">
        <f>IFERROR(X327/H327,"0")+IFERROR(X328/H328,"0")+IFERROR(X329/H329,"0")+IFERROR(X330/H330,"0")+IFERROR(X331/H331,"0")</f>
        <v>6.666666666666667</v>
      </c>
      <c r="Y332" s="41">
        <f>IFERROR(Y327/H327,"0")+IFERROR(Y328/H328,"0")+IFERROR(Y329/H329,"0")+IFERROR(Y330/H330,"0")+IFERROR(Y331/H331,"0")</f>
        <v>7</v>
      </c>
      <c r="Z332" s="41">
        <f>IFERROR(IF(Z327="",0,Z327),"0")+IFERROR(IF(Z328="",0,Z328),"0")+IFERROR(IF(Z329="",0,Z329),"0")+IFERROR(IF(Z330="",0,Z330),"0")+IFERROR(IF(Z331="",0,Z331),"0")</f>
        <v>4.5569999999999999E-2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40" t="s">
        <v>70</v>
      </c>
      <c r="X333" s="41">
        <f>IFERROR(SUM(X327:X331),"0")</f>
        <v>17</v>
      </c>
      <c r="Y333" s="41">
        <f>IFERROR(SUM(Y327:Y331),"0")</f>
        <v>17.849999999999998</v>
      </c>
      <c r="Z333" s="40"/>
      <c r="AA333" s="64"/>
      <c r="AB333" s="64"/>
      <c r="AC333" s="64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537</v>
      </c>
      <c r="B335" s="60" t="s">
        <v>538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77</v>
      </c>
      <c r="L335" s="35"/>
      <c r="M335" s="36" t="s">
        <v>539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70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540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541</v>
      </c>
      <c r="B336" s="60" t="s">
        <v>542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77</v>
      </c>
      <c r="L336" s="35"/>
      <c r="M336" s="36" t="s">
        <v>539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540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543</v>
      </c>
      <c r="B337" s="60" t="s">
        <v>544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77</v>
      </c>
      <c r="L337" s="35"/>
      <c r="M337" s="36" t="s">
        <v>539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540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40" t="s">
        <v>73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40" t="s">
        <v>70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546</v>
      </c>
      <c r="B342" s="60" t="s">
        <v>547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106</v>
      </c>
      <c r="L342" s="35"/>
      <c r="M342" s="36" t="s">
        <v>93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70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548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549</v>
      </c>
      <c r="B343" s="60" t="s">
        <v>550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77</v>
      </c>
      <c r="L343" s="35"/>
      <c r="M343" s="36" t="s">
        <v>78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70</v>
      </c>
      <c r="X343" s="56">
        <v>489.99999999999989</v>
      </c>
      <c r="Y343" s="53">
        <f>IFERROR(IF(X343="",0,CEILING((X343/$H343),1)*$H343),"")</f>
        <v>491.40000000000003</v>
      </c>
      <c r="Z343" s="39">
        <f>IFERROR(IF(Y343=0,"",ROUNDUP(Y343/H343,0)*0.00651),"")</f>
        <v>1.5233400000000001</v>
      </c>
      <c r="AA343" s="65"/>
      <c r="AB343" s="66"/>
      <c r="AC343" s="411" t="s">
        <v>551</v>
      </c>
      <c r="AG343" s="75"/>
      <c r="AJ343" s="79"/>
      <c r="AK343" s="79">
        <v>0</v>
      </c>
      <c r="BB343" s="412" t="s">
        <v>1</v>
      </c>
      <c r="BM343" s="75">
        <f>IFERROR(X343*I343/H343,"0")</f>
        <v>548.79999999999973</v>
      </c>
      <c r="BN343" s="75">
        <f>IFERROR(Y343*I343/H343,"0")</f>
        <v>550.36799999999994</v>
      </c>
      <c r="BO343" s="75">
        <f>IFERROR(1/J343*(X343/H343),"0")</f>
        <v>1.2820512820512817</v>
      </c>
      <c r="BP343" s="75">
        <f>IFERROR(1/J343*(Y343/H343),"0")</f>
        <v>1.2857142857142858</v>
      </c>
    </row>
    <row r="344" spans="1:68" ht="27" customHeight="1" x14ac:dyDescent="0.25">
      <c r="A344" s="60" t="s">
        <v>552</v>
      </c>
      <c r="B344" s="60" t="s">
        <v>553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77</v>
      </c>
      <c r="L344" s="35"/>
      <c r="M344" s="36" t="s">
        <v>93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70</v>
      </c>
      <c r="X344" s="56">
        <v>175</v>
      </c>
      <c r="Y344" s="53">
        <f>IFERROR(IF(X344="",0,CEILING((X344/$H344),1)*$H344),"")</f>
        <v>176.4</v>
      </c>
      <c r="Z344" s="39">
        <f>IFERROR(IF(Y344=0,"",ROUNDUP(Y344/H344,0)*0.00651),"")</f>
        <v>0.54683999999999999</v>
      </c>
      <c r="AA344" s="65"/>
      <c r="AB344" s="66"/>
      <c r="AC344" s="413" t="s">
        <v>554</v>
      </c>
      <c r="AG344" s="75"/>
      <c r="AJ344" s="79"/>
      <c r="AK344" s="79">
        <v>0</v>
      </c>
      <c r="BB344" s="414" t="s">
        <v>1</v>
      </c>
      <c r="BM344" s="75">
        <f>IFERROR(X344*I344/H344,"0")</f>
        <v>195</v>
      </c>
      <c r="BN344" s="75">
        <f>IFERROR(Y344*I344/H344,"0")</f>
        <v>196.56</v>
      </c>
      <c r="BO344" s="75">
        <f>IFERROR(1/J344*(X344/H344),"0")</f>
        <v>0.45787545787545786</v>
      </c>
      <c r="BP344" s="75">
        <f>IFERROR(1/J344*(Y344/H344),"0")</f>
        <v>0.46153846153846156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40" t="s">
        <v>73</v>
      </c>
      <c r="X345" s="41">
        <f>IFERROR(X342/H342,"0")+IFERROR(X343/H343,"0")+IFERROR(X344/H344,"0")</f>
        <v>316.66666666666657</v>
      </c>
      <c r="Y345" s="41">
        <f>IFERROR(Y342/H342,"0")+IFERROR(Y343/H343,"0")+IFERROR(Y344/H344,"0")</f>
        <v>318</v>
      </c>
      <c r="Z345" s="41">
        <f>IFERROR(IF(Z342="",0,Z342),"0")+IFERROR(IF(Z343="",0,Z343),"0")+IFERROR(IF(Z344="",0,Z344),"0")</f>
        <v>2.0701800000000001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40" t="s">
        <v>70</v>
      </c>
      <c r="X346" s="41">
        <f>IFERROR(SUM(X342:X344),"0")</f>
        <v>664.99999999999989</v>
      </c>
      <c r="Y346" s="41">
        <f>IFERROR(SUM(Y342:Y344),"0")</f>
        <v>667.80000000000007</v>
      </c>
      <c r="Z346" s="40"/>
      <c r="AA346" s="64"/>
      <c r="AB346" s="64"/>
      <c r="AC346" s="64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557</v>
      </c>
      <c r="B350" s="60" t="s">
        <v>558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106</v>
      </c>
      <c r="L350" s="35" t="s">
        <v>112</v>
      </c>
      <c r="M350" s="36" t="s">
        <v>68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70</v>
      </c>
      <c r="X350" s="56">
        <v>1700</v>
      </c>
      <c r="Y350" s="53">
        <f t="shared" ref="Y350:Y356" si="58">IFERROR(IF(X350="",0,CEILING((X350/$H350),1)*$H350),"")</f>
        <v>1710</v>
      </c>
      <c r="Z350" s="39">
        <f>IFERROR(IF(Y350=0,"",ROUNDUP(Y350/H350,0)*0.02175),"")</f>
        <v>2.4794999999999998</v>
      </c>
      <c r="AA350" s="65"/>
      <c r="AB350" s="66"/>
      <c r="AC350" s="415" t="s">
        <v>559</v>
      </c>
      <c r="AG350" s="75"/>
      <c r="AJ350" s="79" t="s">
        <v>113</v>
      </c>
      <c r="AK350" s="79">
        <v>720</v>
      </c>
      <c r="BB350" s="416" t="s">
        <v>1</v>
      </c>
      <c r="BM350" s="75">
        <f t="shared" ref="BM350:BM356" si="59">IFERROR(X350*I350/H350,"0")</f>
        <v>1754.4</v>
      </c>
      <c r="BN350" s="75">
        <f t="shared" ref="BN350:BN356" si="60">IFERROR(Y350*I350/H350,"0")</f>
        <v>1764.72</v>
      </c>
      <c r="BO350" s="75">
        <f t="shared" ref="BO350:BO356" si="61">IFERROR(1/J350*(X350/H350),"0")</f>
        <v>2.3611111111111107</v>
      </c>
      <c r="BP350" s="75">
        <f t="shared" ref="BP350:BP356" si="62">IFERROR(1/J350*(Y350/H350),"0")</f>
        <v>2.375</v>
      </c>
    </row>
    <row r="351" spans="1:68" ht="27" customHeight="1" x14ac:dyDescent="0.25">
      <c r="A351" s="60" t="s">
        <v>560</v>
      </c>
      <c r="B351" s="60" t="s">
        <v>561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106</v>
      </c>
      <c r="L351" s="35" t="s">
        <v>112</v>
      </c>
      <c r="M351" s="36" t="s">
        <v>68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70</v>
      </c>
      <c r="X351" s="56">
        <v>1300</v>
      </c>
      <c r="Y351" s="53">
        <f t="shared" si="58"/>
        <v>1305</v>
      </c>
      <c r="Z351" s="39">
        <f>IFERROR(IF(Y351=0,"",ROUNDUP(Y351/H351,0)*0.02175),"")</f>
        <v>1.8922499999999998</v>
      </c>
      <c r="AA351" s="65"/>
      <c r="AB351" s="66"/>
      <c r="AC351" s="417" t="s">
        <v>562</v>
      </c>
      <c r="AG351" s="75"/>
      <c r="AJ351" s="79" t="s">
        <v>113</v>
      </c>
      <c r="AK351" s="79">
        <v>720</v>
      </c>
      <c r="BB351" s="418" t="s">
        <v>1</v>
      </c>
      <c r="BM351" s="75">
        <f t="shared" si="59"/>
        <v>1341.6</v>
      </c>
      <c r="BN351" s="75">
        <f t="shared" si="60"/>
        <v>1346.76</v>
      </c>
      <c r="BO351" s="75">
        <f t="shared" si="61"/>
        <v>1.8055555555555556</v>
      </c>
      <c r="BP351" s="75">
        <f t="shared" si="62"/>
        <v>1.8125</v>
      </c>
    </row>
    <row r="352" spans="1:68" ht="37.5" customHeight="1" x14ac:dyDescent="0.25">
      <c r="A352" s="60" t="s">
        <v>563</v>
      </c>
      <c r="B352" s="60" t="s">
        <v>564</v>
      </c>
      <c r="C352" s="34">
        <v>4301011867</v>
      </c>
      <c r="D352" s="582">
        <v>4680115884830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106</v>
      </c>
      <c r="L352" s="35" t="s">
        <v>112</v>
      </c>
      <c r="M352" s="36" t="s">
        <v>68</v>
      </c>
      <c r="N352" s="36"/>
      <c r="O352" s="35">
        <v>60</v>
      </c>
      <c r="P352" s="6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7"/>
      <c r="V352" s="37"/>
      <c r="W352" s="38" t="s">
        <v>70</v>
      </c>
      <c r="X352" s="56">
        <v>1300</v>
      </c>
      <c r="Y352" s="53">
        <f t="shared" si="58"/>
        <v>1305</v>
      </c>
      <c r="Z352" s="39">
        <f>IFERROR(IF(Y352=0,"",ROUNDUP(Y352/H352,0)*0.02175),"")</f>
        <v>1.8922499999999998</v>
      </c>
      <c r="AA352" s="65"/>
      <c r="AB352" s="66"/>
      <c r="AC352" s="419" t="s">
        <v>565</v>
      </c>
      <c r="AG352" s="75"/>
      <c r="AJ352" s="79" t="s">
        <v>113</v>
      </c>
      <c r="AK352" s="79">
        <v>720</v>
      </c>
      <c r="BB352" s="420" t="s">
        <v>1</v>
      </c>
      <c r="BM352" s="75">
        <f t="shared" si="59"/>
        <v>1341.6</v>
      </c>
      <c r="BN352" s="75">
        <f t="shared" si="60"/>
        <v>1346.76</v>
      </c>
      <c r="BO352" s="75">
        <f t="shared" si="61"/>
        <v>1.8055555555555556</v>
      </c>
      <c r="BP352" s="75">
        <f t="shared" si="62"/>
        <v>1.8125</v>
      </c>
    </row>
    <row r="353" spans="1:68" ht="27" customHeight="1" x14ac:dyDescent="0.25">
      <c r="A353" s="60" t="s">
        <v>566</v>
      </c>
      <c r="B353" s="60" t="s">
        <v>567</v>
      </c>
      <c r="C353" s="34">
        <v>4301011832</v>
      </c>
      <c r="D353" s="582">
        <v>4607091383997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106</v>
      </c>
      <c r="L353" s="35"/>
      <c r="M353" s="36" t="s">
        <v>93</v>
      </c>
      <c r="N353" s="36"/>
      <c r="O353" s="35">
        <v>60</v>
      </c>
      <c r="P353" s="7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0"/>
      <c r="R353" s="580"/>
      <c r="S353" s="580"/>
      <c r="T353" s="581"/>
      <c r="U353" s="37"/>
      <c r="V353" s="37"/>
      <c r="W353" s="38" t="s">
        <v>70</v>
      </c>
      <c r="X353" s="56">
        <v>300</v>
      </c>
      <c r="Y353" s="53">
        <f t="shared" si="58"/>
        <v>300</v>
      </c>
      <c r="Z353" s="39">
        <f>IFERROR(IF(Y353=0,"",ROUNDUP(Y353/H353,0)*0.02175),"")</f>
        <v>0.43499999999999994</v>
      </c>
      <c r="AA353" s="65"/>
      <c r="AB353" s="66"/>
      <c r="AC353" s="421" t="s">
        <v>568</v>
      </c>
      <c r="AG353" s="75"/>
      <c r="AJ353" s="79"/>
      <c r="AK353" s="79">
        <v>0</v>
      </c>
      <c r="BB353" s="422" t="s">
        <v>1</v>
      </c>
      <c r="BM353" s="75">
        <f t="shared" si="59"/>
        <v>309.60000000000002</v>
      </c>
      <c r="BN353" s="75">
        <f t="shared" si="60"/>
        <v>309.60000000000002</v>
      </c>
      <c r="BO353" s="75">
        <f t="shared" si="61"/>
        <v>0.41666666666666663</v>
      </c>
      <c r="BP353" s="75">
        <f t="shared" si="62"/>
        <v>0.41666666666666663</v>
      </c>
    </row>
    <row r="354" spans="1:68" ht="27" customHeight="1" x14ac:dyDescent="0.25">
      <c r="A354" s="60" t="s">
        <v>569</v>
      </c>
      <c r="B354" s="60" t="s">
        <v>570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111</v>
      </c>
      <c r="L354" s="35"/>
      <c r="M354" s="36" t="s">
        <v>107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70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571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572</v>
      </c>
      <c r="B355" s="60" t="s">
        <v>573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111</v>
      </c>
      <c r="L355" s="35"/>
      <c r="M355" s="36" t="s">
        <v>68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70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562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574</v>
      </c>
      <c r="B356" s="60" t="s">
        <v>575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111</v>
      </c>
      <c r="L356" s="35"/>
      <c r="M356" s="36" t="s">
        <v>68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70</v>
      </c>
      <c r="X356" s="56">
        <v>15</v>
      </c>
      <c r="Y356" s="53">
        <f t="shared" si="58"/>
        <v>15</v>
      </c>
      <c r="Z356" s="39">
        <f>IFERROR(IF(Y356=0,"",ROUNDUP(Y356/H356,0)*0.00902),"")</f>
        <v>2.7060000000000001E-2</v>
      </c>
      <c r="AA356" s="65"/>
      <c r="AB356" s="66"/>
      <c r="AC356" s="427" t="s">
        <v>565</v>
      </c>
      <c r="AG356" s="75"/>
      <c r="AJ356" s="79"/>
      <c r="AK356" s="79">
        <v>0</v>
      </c>
      <c r="BB356" s="428" t="s">
        <v>1</v>
      </c>
      <c r="BM356" s="75">
        <f t="shared" si="59"/>
        <v>15.63</v>
      </c>
      <c r="BN356" s="75">
        <f t="shared" si="60"/>
        <v>15.63</v>
      </c>
      <c r="BO356" s="75">
        <f t="shared" si="61"/>
        <v>2.2727272727272728E-2</v>
      </c>
      <c r="BP356" s="75">
        <f t="shared" si="62"/>
        <v>2.2727272727272728E-2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40" t="s">
        <v>73</v>
      </c>
      <c r="X357" s="41">
        <f>IFERROR(X350/H350,"0")+IFERROR(X351/H351,"0")+IFERROR(X352/H352,"0")+IFERROR(X353/H353,"0")+IFERROR(X354/H354,"0")+IFERROR(X355/H355,"0")+IFERROR(X356/H356,"0")</f>
        <v>309.66666666666669</v>
      </c>
      <c r="Y357" s="41">
        <f>IFERROR(Y350/H350,"0")+IFERROR(Y351/H351,"0")+IFERROR(Y352/H352,"0")+IFERROR(Y353/H353,"0")+IFERROR(Y354/H354,"0")+IFERROR(Y355/H355,"0")+IFERROR(Y356/H356,"0")</f>
        <v>311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6.7260599999999986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40" t="s">
        <v>70</v>
      </c>
      <c r="X358" s="41">
        <f>IFERROR(SUM(X350:X356),"0")</f>
        <v>4615</v>
      </c>
      <c r="Y358" s="41">
        <f>IFERROR(SUM(Y350:Y356),"0")</f>
        <v>4635</v>
      </c>
      <c r="Z358" s="40"/>
      <c r="AA358" s="64"/>
      <c r="AB358" s="64"/>
      <c r="AC358" s="64"/>
    </row>
    <row r="359" spans="1:68" ht="14.25" customHeight="1" x14ac:dyDescent="0.25">
      <c r="A359" s="587" t="s">
        <v>137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576</v>
      </c>
      <c r="B360" s="60" t="s">
        <v>577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106</v>
      </c>
      <c r="L360" s="35" t="s">
        <v>112</v>
      </c>
      <c r="M360" s="36" t="s">
        <v>107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70</v>
      </c>
      <c r="X360" s="56">
        <v>1200</v>
      </c>
      <c r="Y360" s="53">
        <f>IFERROR(IF(X360="",0,CEILING((X360/$H360),1)*$H360),"")</f>
        <v>1200</v>
      </c>
      <c r="Z360" s="39">
        <f>IFERROR(IF(Y360=0,"",ROUNDUP(Y360/H360,0)*0.02175),"")</f>
        <v>1.7399999999999998</v>
      </c>
      <c r="AA360" s="65"/>
      <c r="AB360" s="66"/>
      <c r="AC360" s="429" t="s">
        <v>578</v>
      </c>
      <c r="AG360" s="75"/>
      <c r="AJ360" s="79" t="s">
        <v>113</v>
      </c>
      <c r="AK360" s="79">
        <v>720</v>
      </c>
      <c r="BB360" s="430" t="s">
        <v>1</v>
      </c>
      <c r="BM360" s="75">
        <f>IFERROR(X360*I360/H360,"0")</f>
        <v>1238.4000000000001</v>
      </c>
      <c r="BN360" s="75">
        <f>IFERROR(Y360*I360/H360,"0")</f>
        <v>1238.4000000000001</v>
      </c>
      <c r="BO360" s="75">
        <f>IFERROR(1/J360*(X360/H360),"0")</f>
        <v>1.6666666666666665</v>
      </c>
      <c r="BP360" s="75">
        <f>IFERROR(1/J360*(Y360/H360),"0")</f>
        <v>1.6666666666666665</v>
      </c>
    </row>
    <row r="361" spans="1:68" ht="16.5" customHeight="1" x14ac:dyDescent="0.25">
      <c r="A361" s="60" t="s">
        <v>579</v>
      </c>
      <c r="B361" s="60" t="s">
        <v>580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111</v>
      </c>
      <c r="L361" s="35"/>
      <c r="M361" s="36" t="s">
        <v>107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70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578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40" t="s">
        <v>73</v>
      </c>
      <c r="X362" s="41">
        <f>IFERROR(X360/H360,"0")+IFERROR(X361/H361,"0")</f>
        <v>80</v>
      </c>
      <c r="Y362" s="41">
        <f>IFERROR(Y360/H360,"0")+IFERROR(Y361/H361,"0")</f>
        <v>80</v>
      </c>
      <c r="Z362" s="41">
        <f>IFERROR(IF(Z360="",0,Z360),"0")+IFERROR(IF(Z361="",0,Z361),"0")</f>
        <v>1.7399999999999998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40" t="s">
        <v>70</v>
      </c>
      <c r="X363" s="41">
        <f>IFERROR(SUM(X360:X361),"0")</f>
        <v>1200</v>
      </c>
      <c r="Y363" s="41">
        <f>IFERROR(SUM(Y360:Y361),"0")</f>
        <v>1200</v>
      </c>
      <c r="Z363" s="40"/>
      <c r="AA363" s="64"/>
      <c r="AB363" s="64"/>
      <c r="AC363" s="64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581</v>
      </c>
      <c r="B365" s="60" t="s">
        <v>582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70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583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584</v>
      </c>
      <c r="B366" s="60" t="s">
        <v>585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106</v>
      </c>
      <c r="L366" s="35"/>
      <c r="M366" s="36" t="s">
        <v>78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70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586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40" t="s">
        <v>73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40" t="s">
        <v>70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172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587</v>
      </c>
      <c r="B370" s="60" t="s">
        <v>588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106</v>
      </c>
      <c r="L370" s="35"/>
      <c r="M370" s="36" t="s">
        <v>78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70</v>
      </c>
      <c r="X370" s="56">
        <v>40</v>
      </c>
      <c r="Y370" s="53">
        <f>IFERROR(IF(X370="",0,CEILING((X370/$H370),1)*$H370),"")</f>
        <v>45</v>
      </c>
      <c r="Z370" s="39">
        <f>IFERROR(IF(Y370=0,"",ROUNDUP(Y370/H370,0)*0.01898),"")</f>
        <v>9.4899999999999998E-2</v>
      </c>
      <c r="AA370" s="65"/>
      <c r="AB370" s="66"/>
      <c r="AC370" s="437" t="s">
        <v>589</v>
      </c>
      <c r="AG370" s="75"/>
      <c r="AJ370" s="79"/>
      <c r="AK370" s="79">
        <v>0</v>
      </c>
      <c r="BB370" s="438" t="s">
        <v>1</v>
      </c>
      <c r="BM370" s="75">
        <f>IFERROR(X370*I370/H370,"0")</f>
        <v>42.306666666666665</v>
      </c>
      <c r="BN370" s="75">
        <f>IFERROR(Y370*I370/H370,"0")</f>
        <v>47.594999999999999</v>
      </c>
      <c r="BO370" s="75">
        <f>IFERROR(1/J370*(X370/H370),"0")</f>
        <v>6.9444444444444448E-2</v>
      </c>
      <c r="BP370" s="75">
        <f>IFERROR(1/J370*(Y370/H370),"0")</f>
        <v>7.8125E-2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40" t="s">
        <v>73</v>
      </c>
      <c r="X371" s="41">
        <f>IFERROR(X370/H370,"0")</f>
        <v>4.4444444444444446</v>
      </c>
      <c r="Y371" s="41">
        <f>IFERROR(Y370/H370,"0")</f>
        <v>5</v>
      </c>
      <c r="Z371" s="41">
        <f>IFERROR(IF(Z370="",0,Z370),"0")</f>
        <v>9.4899999999999998E-2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40" t="s">
        <v>70</v>
      </c>
      <c r="X372" s="41">
        <f>IFERROR(SUM(X370:X370),"0")</f>
        <v>40</v>
      </c>
      <c r="Y372" s="41">
        <f>IFERROR(SUM(Y370:Y370),"0")</f>
        <v>45</v>
      </c>
      <c r="Z372" s="40"/>
      <c r="AA372" s="64"/>
      <c r="AB372" s="64"/>
      <c r="AC372" s="64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591</v>
      </c>
      <c r="B375" s="60" t="s">
        <v>592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106</v>
      </c>
      <c r="L375" s="35"/>
      <c r="M375" s="36" t="s">
        <v>68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70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593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594</v>
      </c>
      <c r="B376" s="60" t="s">
        <v>595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106</v>
      </c>
      <c r="L376" s="35"/>
      <c r="M376" s="36" t="s">
        <v>68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596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597</v>
      </c>
      <c r="B377" s="60" t="s">
        <v>598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106</v>
      </c>
      <c r="L377" s="35"/>
      <c r="M377" s="36" t="s">
        <v>68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70</v>
      </c>
      <c r="X377" s="56">
        <v>70</v>
      </c>
      <c r="Y377" s="53">
        <f>IFERROR(IF(X377="",0,CEILING((X377/$H377),1)*$H377),"")</f>
        <v>72</v>
      </c>
      <c r="Z377" s="39">
        <f>IFERROR(IF(Y377=0,"",ROUNDUP(Y377/H377,0)*0.01898),"")</f>
        <v>0.11388000000000001</v>
      </c>
      <c r="AA377" s="65"/>
      <c r="AB377" s="66"/>
      <c r="AC377" s="443" t="s">
        <v>596</v>
      </c>
      <c r="AG377" s="75"/>
      <c r="AJ377" s="79"/>
      <c r="AK377" s="79">
        <v>0</v>
      </c>
      <c r="BB377" s="444" t="s">
        <v>1</v>
      </c>
      <c r="BM377" s="75">
        <f>IFERROR(X377*I377/H377,"0")</f>
        <v>72.537500000000009</v>
      </c>
      <c r="BN377" s="75">
        <f>IFERROR(Y377*I377/H377,"0")</f>
        <v>74.61</v>
      </c>
      <c r="BO377" s="75">
        <f>IFERROR(1/J377*(X377/H377),"0")</f>
        <v>9.1145833333333329E-2</v>
      </c>
      <c r="BP377" s="75">
        <f>IFERROR(1/J377*(Y377/H377),"0")</f>
        <v>9.375E-2</v>
      </c>
    </row>
    <row r="378" spans="1:68" ht="37.5" customHeight="1" x14ac:dyDescent="0.25">
      <c r="A378" s="60" t="s">
        <v>599</v>
      </c>
      <c r="B378" s="60" t="s">
        <v>600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111</v>
      </c>
      <c r="L378" s="35"/>
      <c r="M378" s="36" t="s">
        <v>68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70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596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40" t="s">
        <v>73</v>
      </c>
      <c r="X379" s="41">
        <f>IFERROR(X375/H375,"0")+IFERROR(X376/H376,"0")+IFERROR(X377/H377,"0")+IFERROR(X378/H378,"0")</f>
        <v>5.833333333333333</v>
      </c>
      <c r="Y379" s="41">
        <f>IFERROR(Y375/H375,"0")+IFERROR(Y376/H376,"0")+IFERROR(Y377/H377,"0")+IFERROR(Y378/H378,"0")</f>
        <v>6</v>
      </c>
      <c r="Z379" s="41">
        <f>IFERROR(IF(Z375="",0,Z375),"0")+IFERROR(IF(Z376="",0,Z376),"0")+IFERROR(IF(Z377="",0,Z377),"0")+IFERROR(IF(Z378="",0,Z378),"0")</f>
        <v>0.11388000000000001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40" t="s">
        <v>70</v>
      </c>
      <c r="X380" s="41">
        <f>IFERROR(SUM(X375:X378),"0")</f>
        <v>70</v>
      </c>
      <c r="Y380" s="41">
        <f>IFERROR(SUM(Y375:Y378),"0")</f>
        <v>72</v>
      </c>
      <c r="Z380" s="40"/>
      <c r="AA380" s="64"/>
      <c r="AB380" s="64"/>
      <c r="AC380" s="64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601</v>
      </c>
      <c r="B382" s="60" t="s">
        <v>602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111</v>
      </c>
      <c r="L382" s="35"/>
      <c r="M382" s="36" t="s">
        <v>68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70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603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40" t="s">
        <v>73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40" t="s">
        <v>70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604</v>
      </c>
      <c r="B386" s="60" t="s">
        <v>605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106</v>
      </c>
      <c r="L386" s="35"/>
      <c r="M386" s="36" t="s">
        <v>78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70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606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customHeight="1" x14ac:dyDescent="0.25">
      <c r="A387" s="60" t="s">
        <v>607</v>
      </c>
      <c r="B387" s="60" t="s">
        <v>608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77</v>
      </c>
      <c r="L387" s="35"/>
      <c r="M387" s="36" t="s">
        <v>78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70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606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40" t="s">
        <v>73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40" t="s">
        <v>70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customHeight="1" x14ac:dyDescent="0.25">
      <c r="A390" s="587" t="s">
        <v>172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609</v>
      </c>
      <c r="B391" s="60" t="s">
        <v>610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106</v>
      </c>
      <c r="L391" s="35"/>
      <c r="M391" s="36" t="s">
        <v>78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70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611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40" t="s">
        <v>73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40" t="s">
        <v>70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614</v>
      </c>
      <c r="B397" s="60" t="s">
        <v>615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111</v>
      </c>
      <c r="L397" s="35"/>
      <c r="M397" s="36" t="s">
        <v>68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70</v>
      </c>
      <c r="X397" s="56">
        <v>10</v>
      </c>
      <c r="Y397" s="53">
        <f t="shared" ref="Y397:Y406" si="63">IFERROR(IF(X397="",0,CEILING((X397/$H397),1)*$H397),"")</f>
        <v>10.8</v>
      </c>
      <c r="Z397" s="39">
        <f>IFERROR(IF(Y397=0,"",ROUNDUP(Y397/H397,0)*0.00902),"")</f>
        <v>1.804E-2</v>
      </c>
      <c r="AA397" s="65"/>
      <c r="AB397" s="66"/>
      <c r="AC397" s="455" t="s">
        <v>616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10.388888888888889</v>
      </c>
      <c r="BN397" s="75">
        <f t="shared" ref="BN397:BN406" si="65">IFERROR(Y397*I397/H397,"0")</f>
        <v>11.22</v>
      </c>
      <c r="BO397" s="75">
        <f t="shared" ref="BO397:BO406" si="66">IFERROR(1/J397*(X397/H397),"0")</f>
        <v>1.4029180695847361E-2</v>
      </c>
      <c r="BP397" s="75">
        <f t="shared" ref="BP397:BP406" si="67">IFERROR(1/J397*(Y397/H397),"0")</f>
        <v>1.5151515151515152E-2</v>
      </c>
    </row>
    <row r="398" spans="1:68" ht="27" customHeight="1" x14ac:dyDescent="0.25">
      <c r="A398" s="60" t="s">
        <v>617</v>
      </c>
      <c r="B398" s="60" t="s">
        <v>618</v>
      </c>
      <c r="C398" s="34">
        <v>4301031406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111</v>
      </c>
      <c r="L398" s="35"/>
      <c r="M398" s="36" t="s">
        <v>68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70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619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617</v>
      </c>
      <c r="B399" s="60" t="s">
        <v>620</v>
      </c>
      <c r="C399" s="34">
        <v>4301031382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111</v>
      </c>
      <c r="L399" s="35"/>
      <c r="M399" s="36" t="s">
        <v>68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70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621</v>
      </c>
      <c r="B400" s="60" t="s">
        <v>622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111</v>
      </c>
      <c r="L400" s="35"/>
      <c r="M400" s="36" t="s">
        <v>68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70</v>
      </c>
      <c r="X400" s="56">
        <v>10</v>
      </c>
      <c r="Y400" s="53">
        <f t="shared" si="63"/>
        <v>10.8</v>
      </c>
      <c r="Z400" s="39">
        <f>IFERROR(IF(Y400=0,"",ROUNDUP(Y400/H400,0)*0.00902),"")</f>
        <v>1.804E-2</v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 t="shared" si="64"/>
        <v>10.388888888888889</v>
      </c>
      <c r="BN400" s="75">
        <f t="shared" si="65"/>
        <v>11.22</v>
      </c>
      <c r="BO400" s="75">
        <f t="shared" si="66"/>
        <v>1.4029180695847361E-2</v>
      </c>
      <c r="BP400" s="75">
        <f t="shared" si="67"/>
        <v>1.5151515151515152E-2</v>
      </c>
    </row>
    <row r="401" spans="1:68" ht="27" customHeight="1" x14ac:dyDescent="0.25">
      <c r="A401" s="60" t="s">
        <v>624</v>
      </c>
      <c r="B401" s="60" t="s">
        <v>625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67</v>
      </c>
      <c r="L401" s="35"/>
      <c r="M401" s="36" t="s">
        <v>68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70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616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626</v>
      </c>
      <c r="B402" s="60" t="s">
        <v>627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67</v>
      </c>
      <c r="L402" s="35"/>
      <c r="M402" s="36" t="s">
        <v>68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70</v>
      </c>
      <c r="X402" s="56">
        <v>35</v>
      </c>
      <c r="Y402" s="53">
        <f t="shared" si="63"/>
        <v>35.700000000000003</v>
      </c>
      <c r="Z402" s="39">
        <f t="shared" si="68"/>
        <v>8.5339999999999999E-2</v>
      </c>
      <c r="AA402" s="65"/>
      <c r="AB402" s="66"/>
      <c r="AC402" s="465" t="s">
        <v>616</v>
      </c>
      <c r="AG402" s="75"/>
      <c r="AJ402" s="79"/>
      <c r="AK402" s="79">
        <v>0</v>
      </c>
      <c r="BB402" s="466" t="s">
        <v>1</v>
      </c>
      <c r="BM402" s="75">
        <f t="shared" si="64"/>
        <v>37.166666666666664</v>
      </c>
      <c r="BN402" s="75">
        <f t="shared" si="65"/>
        <v>37.910000000000004</v>
      </c>
      <c r="BO402" s="75">
        <f t="shared" si="66"/>
        <v>7.1225071225071226E-2</v>
      </c>
      <c r="BP402" s="75">
        <f t="shared" si="67"/>
        <v>7.2649572649572655E-2</v>
      </c>
    </row>
    <row r="403" spans="1:68" ht="37.5" customHeight="1" x14ac:dyDescent="0.25">
      <c r="A403" s="60" t="s">
        <v>628</v>
      </c>
      <c r="B403" s="60" t="s">
        <v>629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67</v>
      </c>
      <c r="L403" s="35"/>
      <c r="M403" s="36" t="s">
        <v>68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70</v>
      </c>
      <c r="X403" s="56">
        <v>35</v>
      </c>
      <c r="Y403" s="53">
        <f t="shared" si="63"/>
        <v>35.700000000000003</v>
      </c>
      <c r="Z403" s="39">
        <f t="shared" si="68"/>
        <v>8.5339999999999999E-2</v>
      </c>
      <c r="AA403" s="65"/>
      <c r="AB403" s="66"/>
      <c r="AC403" s="467" t="s">
        <v>630</v>
      </c>
      <c r="AG403" s="75"/>
      <c r="AJ403" s="79"/>
      <c r="AK403" s="79">
        <v>0</v>
      </c>
      <c r="BB403" s="468" t="s">
        <v>1</v>
      </c>
      <c r="BM403" s="75">
        <f t="shared" si="64"/>
        <v>37.166666666666664</v>
      </c>
      <c r="BN403" s="75">
        <f t="shared" si="65"/>
        <v>37.910000000000004</v>
      </c>
      <c r="BO403" s="75">
        <f t="shared" si="66"/>
        <v>7.1225071225071226E-2</v>
      </c>
      <c r="BP403" s="75">
        <f t="shared" si="67"/>
        <v>7.2649572649572655E-2</v>
      </c>
    </row>
    <row r="404" spans="1:68" ht="27" customHeight="1" x14ac:dyDescent="0.25">
      <c r="A404" s="60" t="s">
        <v>631</v>
      </c>
      <c r="B404" s="60" t="s">
        <v>632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67</v>
      </c>
      <c r="L404" s="35"/>
      <c r="M404" s="36" t="s">
        <v>68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70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633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634</v>
      </c>
      <c r="B405" s="60" t="s">
        <v>635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67</v>
      </c>
      <c r="L405" s="35"/>
      <c r="M405" s="36" t="s">
        <v>68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70</v>
      </c>
      <c r="X405" s="56">
        <v>35</v>
      </c>
      <c r="Y405" s="53">
        <f t="shared" si="63"/>
        <v>35.700000000000003</v>
      </c>
      <c r="Z405" s="39">
        <f t="shared" si="68"/>
        <v>8.5339999999999999E-2</v>
      </c>
      <c r="AA405" s="65"/>
      <c r="AB405" s="66"/>
      <c r="AC405" s="471" t="s">
        <v>636</v>
      </c>
      <c r="AG405" s="75"/>
      <c r="AJ405" s="79"/>
      <c r="AK405" s="79">
        <v>0</v>
      </c>
      <c r="BB405" s="472" t="s">
        <v>1</v>
      </c>
      <c r="BM405" s="75">
        <f t="shared" si="64"/>
        <v>37.166666666666664</v>
      </c>
      <c r="BN405" s="75">
        <f t="shared" si="65"/>
        <v>37.910000000000004</v>
      </c>
      <c r="BO405" s="75">
        <f t="shared" si="66"/>
        <v>7.1225071225071226E-2</v>
      </c>
      <c r="BP405" s="75">
        <f t="shared" si="67"/>
        <v>7.2649572649572655E-2</v>
      </c>
    </row>
    <row r="406" spans="1:68" ht="37.5" customHeight="1" x14ac:dyDescent="0.25">
      <c r="A406" s="60" t="s">
        <v>637</v>
      </c>
      <c r="B406" s="60" t="s">
        <v>638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67</v>
      </c>
      <c r="L406" s="35"/>
      <c r="M406" s="36" t="s">
        <v>68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70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633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40" t="s">
        <v>73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53.703703703703695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55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0.29210000000000003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40" t="s">
        <v>70</v>
      </c>
      <c r="X408" s="41">
        <f>IFERROR(SUM(X397:X406),"0")</f>
        <v>125</v>
      </c>
      <c r="Y408" s="41">
        <f>IFERROR(SUM(Y397:Y406),"0")</f>
        <v>128.69999999999999</v>
      </c>
      <c r="Z408" s="40"/>
      <c r="AA408" s="64"/>
      <c r="AB408" s="64"/>
      <c r="AC408" s="64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639</v>
      </c>
      <c r="B410" s="60" t="s">
        <v>640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111</v>
      </c>
      <c r="L410" s="35"/>
      <c r="M410" s="36" t="s">
        <v>78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641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642</v>
      </c>
      <c r="B411" s="60" t="s">
        <v>643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77</v>
      </c>
      <c r="L411" s="35"/>
      <c r="M411" s="36" t="s">
        <v>78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70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644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40" t="s">
        <v>73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40" t="s">
        <v>70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137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646</v>
      </c>
      <c r="B416" s="60" t="s">
        <v>647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77</v>
      </c>
      <c r="L416" s="35"/>
      <c r="M416" s="36" t="s">
        <v>68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648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649</v>
      </c>
      <c r="B417" s="60" t="s">
        <v>650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77</v>
      </c>
      <c r="L417" s="35"/>
      <c r="M417" s="36" t="s">
        <v>68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651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40" t="s">
        <v>73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40" t="s">
        <v>70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652</v>
      </c>
      <c r="B421" s="60" t="s">
        <v>653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111</v>
      </c>
      <c r="L421" s="35"/>
      <c r="M421" s="36" t="s">
        <v>107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70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654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655</v>
      </c>
      <c r="B422" s="60" t="s">
        <v>656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67</v>
      </c>
      <c r="L422" s="35"/>
      <c r="M422" s="36" t="s">
        <v>68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657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658</v>
      </c>
      <c r="B423" s="60" t="s">
        <v>659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67</v>
      </c>
      <c r="L423" s="35"/>
      <c r="M423" s="36" t="s">
        <v>68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70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660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661</v>
      </c>
      <c r="B424" s="60" t="s">
        <v>662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67</v>
      </c>
      <c r="L424" s="35"/>
      <c r="M424" s="36" t="s">
        <v>68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70</v>
      </c>
      <c r="X424" s="56">
        <v>17.5</v>
      </c>
      <c r="Y424" s="53">
        <f>IFERROR(IF(X424="",0,CEILING((X424/$H424),1)*$H424),"")</f>
        <v>18.900000000000002</v>
      </c>
      <c r="Z424" s="39">
        <f>IFERROR(IF(Y424=0,"",ROUNDUP(Y424/H424,0)*0.00502),"")</f>
        <v>4.5179999999999998E-2</v>
      </c>
      <c r="AA424" s="65"/>
      <c r="AB424" s="66"/>
      <c r="AC424" s="489" t="s">
        <v>660</v>
      </c>
      <c r="AG424" s="75"/>
      <c r="AJ424" s="79"/>
      <c r="AK424" s="79">
        <v>0</v>
      </c>
      <c r="BB424" s="490" t="s">
        <v>1</v>
      </c>
      <c r="BM424" s="75">
        <f>IFERROR(X424*I424/H424,"0")</f>
        <v>18.583333333333332</v>
      </c>
      <c r="BN424" s="75">
        <f>IFERROR(Y424*I424/H424,"0")</f>
        <v>20.07</v>
      </c>
      <c r="BO424" s="75">
        <f>IFERROR(1/J424*(X424/H424),"0")</f>
        <v>3.5612535612535613E-2</v>
      </c>
      <c r="BP424" s="75">
        <f>IFERROR(1/J424*(Y424/H424),"0")</f>
        <v>3.8461538461538464E-2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40" t="s">
        <v>73</v>
      </c>
      <c r="X425" s="41">
        <f>IFERROR(X421/H421,"0")+IFERROR(X422/H422,"0")+IFERROR(X423/H423,"0")+IFERROR(X424/H424,"0")</f>
        <v>8.3333333333333321</v>
      </c>
      <c r="Y425" s="41">
        <f>IFERROR(Y421/H421,"0")+IFERROR(Y422/H422,"0")+IFERROR(Y423/H423,"0")+IFERROR(Y424/H424,"0")</f>
        <v>9</v>
      </c>
      <c r="Z425" s="41">
        <f>IFERROR(IF(Z421="",0,Z421),"0")+IFERROR(IF(Z422="",0,Z422),"0")+IFERROR(IF(Z423="",0,Z423),"0")+IFERROR(IF(Z424="",0,Z424),"0")</f>
        <v>4.5179999999999998E-2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40" t="s">
        <v>70</v>
      </c>
      <c r="X426" s="41">
        <f>IFERROR(SUM(X421:X424),"0")</f>
        <v>17.5</v>
      </c>
      <c r="Y426" s="41">
        <f>IFERROR(SUM(Y421:Y424),"0")</f>
        <v>18.900000000000002</v>
      </c>
      <c r="Z426" s="40"/>
      <c r="AA426" s="64"/>
      <c r="AB426" s="64"/>
      <c r="AC426" s="64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664</v>
      </c>
      <c r="B429" s="60" t="s">
        <v>665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77</v>
      </c>
      <c r="L429" s="35"/>
      <c r="M429" s="36" t="s">
        <v>68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70</v>
      </c>
      <c r="X429" s="56">
        <v>50</v>
      </c>
      <c r="Y429" s="53">
        <f>IFERROR(IF(X429="",0,CEILING((X429/$H429),1)*$H429),"")</f>
        <v>50.4</v>
      </c>
      <c r="Z429" s="39">
        <f>IFERROR(IF(Y429=0,"",ROUNDUP(Y429/H429,0)*0.00651),"")</f>
        <v>0.27342</v>
      </c>
      <c r="AA429" s="65"/>
      <c r="AB429" s="66"/>
      <c r="AC429" s="491" t="s">
        <v>666</v>
      </c>
      <c r="AG429" s="75"/>
      <c r="AJ429" s="79"/>
      <c r="AK429" s="79">
        <v>0</v>
      </c>
      <c r="BB429" s="492" t="s">
        <v>1</v>
      </c>
      <c r="BM429" s="75">
        <f>IFERROR(X429*I429/H429,"0")</f>
        <v>87.5</v>
      </c>
      <c r="BN429" s="75">
        <f>IFERROR(Y429*I429/H429,"0")</f>
        <v>88.2</v>
      </c>
      <c r="BO429" s="75">
        <f>IFERROR(1/J429*(X429/H429),"0")</f>
        <v>0.22893772893772898</v>
      </c>
      <c r="BP429" s="75">
        <f>IFERROR(1/J429*(Y429/H429),"0")</f>
        <v>0.23076923076923078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40" t="s">
        <v>73</v>
      </c>
      <c r="X430" s="41">
        <f>IFERROR(X429/H429,"0")</f>
        <v>41.666666666666671</v>
      </c>
      <c r="Y430" s="41">
        <f>IFERROR(Y429/H429,"0")</f>
        <v>42</v>
      </c>
      <c r="Z430" s="41">
        <f>IFERROR(IF(Z429="",0,Z429),"0")</f>
        <v>0.27342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40" t="s">
        <v>70</v>
      </c>
      <c r="X431" s="41">
        <f>IFERROR(SUM(X429:X429),"0")</f>
        <v>50</v>
      </c>
      <c r="Y431" s="41">
        <f>IFERROR(SUM(Y429:Y429),"0")</f>
        <v>50.4</v>
      </c>
      <c r="Z431" s="40"/>
      <c r="AA431" s="64"/>
      <c r="AB431" s="64"/>
      <c r="AC431" s="64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668</v>
      </c>
      <c r="B434" s="60" t="s">
        <v>669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77</v>
      </c>
      <c r="L434" s="35"/>
      <c r="M434" s="36" t="s">
        <v>68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70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670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40" t="s">
        <v>73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40" t="s">
        <v>70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672</v>
      </c>
      <c r="B440" s="60" t="s">
        <v>673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106</v>
      </c>
      <c r="L440" s="35"/>
      <c r="M440" s="36" t="s">
        <v>107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70</v>
      </c>
      <c r="X440" s="56">
        <v>150</v>
      </c>
      <c r="Y440" s="53">
        <f t="shared" ref="Y440:Y452" si="69">IFERROR(IF(X440="",0,CEILING((X440/$H440),1)*$H440),"")</f>
        <v>153.12</v>
      </c>
      <c r="Z440" s="39">
        <f t="shared" ref="Z440:Z445" si="70">IFERROR(IF(Y440=0,"",ROUNDUP(Y440/H440,0)*0.01196),"")</f>
        <v>0.34683999999999998</v>
      </c>
      <c r="AA440" s="65"/>
      <c r="AB440" s="66"/>
      <c r="AC440" s="495" t="s">
        <v>674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160.22727272727272</v>
      </c>
      <c r="BN440" s="75">
        <f t="shared" ref="BN440:BN452" si="72">IFERROR(Y440*I440/H440,"0")</f>
        <v>163.56</v>
      </c>
      <c r="BO440" s="75">
        <f t="shared" ref="BO440:BO452" si="73">IFERROR(1/J440*(X440/H440),"0")</f>
        <v>0.27316433566433568</v>
      </c>
      <c r="BP440" s="75">
        <f t="shared" ref="BP440:BP452" si="74">IFERROR(1/J440*(Y440/H440),"0")</f>
        <v>0.27884615384615385</v>
      </c>
    </row>
    <row r="441" spans="1:68" ht="27" customHeight="1" x14ac:dyDescent="0.25">
      <c r="A441" s="60" t="s">
        <v>675</v>
      </c>
      <c r="B441" s="60" t="s">
        <v>676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106</v>
      </c>
      <c r="L441" s="35"/>
      <c r="M441" s="36" t="s">
        <v>107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70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677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678</v>
      </c>
      <c r="B442" s="60" t="s">
        <v>679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106</v>
      </c>
      <c r="L442" s="35"/>
      <c r="M442" s="36" t="s">
        <v>78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70</v>
      </c>
      <c r="X442" s="56">
        <v>150</v>
      </c>
      <c r="Y442" s="53">
        <f t="shared" si="69"/>
        <v>153.12</v>
      </c>
      <c r="Z442" s="39">
        <f t="shared" si="70"/>
        <v>0.34683999999999998</v>
      </c>
      <c r="AA442" s="65"/>
      <c r="AB442" s="66"/>
      <c r="AC442" s="499" t="s">
        <v>680</v>
      </c>
      <c r="AG442" s="75"/>
      <c r="AJ442" s="79"/>
      <c r="AK442" s="79">
        <v>0</v>
      </c>
      <c r="BB442" s="500" t="s">
        <v>1</v>
      </c>
      <c r="BM442" s="75">
        <f t="shared" si="71"/>
        <v>160.22727272727272</v>
      </c>
      <c r="BN442" s="75">
        <f t="shared" si="72"/>
        <v>163.56</v>
      </c>
      <c r="BO442" s="75">
        <f t="shared" si="73"/>
        <v>0.27316433566433568</v>
      </c>
      <c r="BP442" s="75">
        <f t="shared" si="74"/>
        <v>0.27884615384615385</v>
      </c>
    </row>
    <row r="443" spans="1:68" ht="16.5" customHeight="1" x14ac:dyDescent="0.25">
      <c r="A443" s="60" t="s">
        <v>681</v>
      </c>
      <c r="B443" s="60" t="s">
        <v>682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106</v>
      </c>
      <c r="L443" s="35"/>
      <c r="M443" s="36" t="s">
        <v>107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70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683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684</v>
      </c>
      <c r="B444" s="60" t="s">
        <v>685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106</v>
      </c>
      <c r="L444" s="35"/>
      <c r="M444" s="36" t="s">
        <v>107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70</v>
      </c>
      <c r="X444" s="56">
        <v>150</v>
      </c>
      <c r="Y444" s="53">
        <f t="shared" si="69"/>
        <v>153.12</v>
      </c>
      <c r="Z444" s="39">
        <f t="shared" si="70"/>
        <v>0.34683999999999998</v>
      </c>
      <c r="AA444" s="65"/>
      <c r="AB444" s="66"/>
      <c r="AC444" s="503" t="s">
        <v>686</v>
      </c>
      <c r="AG444" s="75"/>
      <c r="AJ444" s="79"/>
      <c r="AK444" s="79">
        <v>0</v>
      </c>
      <c r="BB444" s="504" t="s">
        <v>1</v>
      </c>
      <c r="BM444" s="75">
        <f t="shared" si="71"/>
        <v>160.22727272727272</v>
      </c>
      <c r="BN444" s="75">
        <f t="shared" si="72"/>
        <v>163.56</v>
      </c>
      <c r="BO444" s="75">
        <f t="shared" si="73"/>
        <v>0.27316433566433568</v>
      </c>
      <c r="BP444" s="75">
        <f t="shared" si="74"/>
        <v>0.27884615384615385</v>
      </c>
    </row>
    <row r="445" spans="1:68" ht="16.5" customHeight="1" x14ac:dyDescent="0.25">
      <c r="A445" s="60" t="s">
        <v>687</v>
      </c>
      <c r="B445" s="60" t="s">
        <v>688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106</v>
      </c>
      <c r="L445" s="35"/>
      <c r="M445" s="36" t="s">
        <v>78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70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689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690</v>
      </c>
      <c r="B446" s="60" t="s">
        <v>691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77</v>
      </c>
      <c r="L446" s="35"/>
      <c r="M446" s="36" t="s">
        <v>78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70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674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692</v>
      </c>
      <c r="B447" s="60" t="s">
        <v>693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111</v>
      </c>
      <c r="L447" s="35"/>
      <c r="M447" s="36" t="s">
        <v>107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70</v>
      </c>
      <c r="X447" s="56">
        <v>96</v>
      </c>
      <c r="Y447" s="53">
        <f t="shared" si="69"/>
        <v>97.2</v>
      </c>
      <c r="Z447" s="39">
        <f>IFERROR(IF(Y447=0,"",ROUNDUP(Y447/H447,0)*0.00902),"")</f>
        <v>0.24354000000000001</v>
      </c>
      <c r="AA447" s="65"/>
      <c r="AB447" s="66"/>
      <c r="AC447" s="509" t="s">
        <v>674</v>
      </c>
      <c r="AG447" s="75"/>
      <c r="AJ447" s="79"/>
      <c r="AK447" s="79">
        <v>0</v>
      </c>
      <c r="BB447" s="510" t="s">
        <v>1</v>
      </c>
      <c r="BM447" s="75">
        <f t="shared" si="71"/>
        <v>101.6</v>
      </c>
      <c r="BN447" s="75">
        <f t="shared" si="72"/>
        <v>102.86999999999999</v>
      </c>
      <c r="BO447" s="75">
        <f t="shared" si="73"/>
        <v>0.20202020202020202</v>
      </c>
      <c r="BP447" s="75">
        <f t="shared" si="74"/>
        <v>0.20454545454545456</v>
      </c>
    </row>
    <row r="448" spans="1:68" ht="27" customHeight="1" x14ac:dyDescent="0.25">
      <c r="A448" s="60" t="s">
        <v>692</v>
      </c>
      <c r="B448" s="60" t="s">
        <v>694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111</v>
      </c>
      <c r="L448" s="35"/>
      <c r="M448" s="36" t="s">
        <v>107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70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674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695</v>
      </c>
      <c r="B449" s="60" t="s">
        <v>696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111</v>
      </c>
      <c r="L449" s="35"/>
      <c r="M449" s="36" t="s">
        <v>107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70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677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697</v>
      </c>
      <c r="B450" s="60" t="s">
        <v>698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77</v>
      </c>
      <c r="L450" s="35"/>
      <c r="M450" s="36" t="s">
        <v>107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70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686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699</v>
      </c>
      <c r="B451" s="60" t="s">
        <v>700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111</v>
      </c>
      <c r="L451" s="35"/>
      <c r="M451" s="36" t="s">
        <v>107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70</v>
      </c>
      <c r="X451" s="56">
        <v>138</v>
      </c>
      <c r="Y451" s="53">
        <f t="shared" si="69"/>
        <v>140.4</v>
      </c>
      <c r="Z451" s="39">
        <f>IFERROR(IF(Y451=0,"",ROUNDUP(Y451/H451,0)*0.00902),"")</f>
        <v>0.35177999999999998</v>
      </c>
      <c r="AA451" s="65"/>
      <c r="AB451" s="66"/>
      <c r="AC451" s="517" t="s">
        <v>686</v>
      </c>
      <c r="AG451" s="75"/>
      <c r="AJ451" s="79"/>
      <c r="AK451" s="79">
        <v>0</v>
      </c>
      <c r="BB451" s="518" t="s">
        <v>1</v>
      </c>
      <c r="BM451" s="75">
        <f t="shared" si="71"/>
        <v>146.04999999999998</v>
      </c>
      <c r="BN451" s="75">
        <f t="shared" si="72"/>
        <v>148.59</v>
      </c>
      <c r="BO451" s="75">
        <f t="shared" si="73"/>
        <v>0.29040404040404044</v>
      </c>
      <c r="BP451" s="75">
        <f t="shared" si="74"/>
        <v>0.29545454545454547</v>
      </c>
    </row>
    <row r="452" spans="1:68" ht="27" customHeight="1" x14ac:dyDescent="0.25">
      <c r="A452" s="60" t="s">
        <v>699</v>
      </c>
      <c r="B452" s="60" t="s">
        <v>701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111</v>
      </c>
      <c r="L452" s="35"/>
      <c r="M452" s="36" t="s">
        <v>107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70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686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40" t="s">
        <v>73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150.22727272727272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153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1.63584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40" t="s">
        <v>70</v>
      </c>
      <c r="X454" s="41">
        <f>IFERROR(SUM(X440:X452),"0")</f>
        <v>684</v>
      </c>
      <c r="Y454" s="41">
        <f>IFERROR(SUM(Y440:Y452),"0")</f>
        <v>696.96</v>
      </c>
      <c r="Z454" s="40"/>
      <c r="AA454" s="64"/>
      <c r="AB454" s="64"/>
      <c r="AC454" s="64"/>
    </row>
    <row r="455" spans="1:68" ht="14.25" customHeight="1" x14ac:dyDescent="0.25">
      <c r="A455" s="587" t="s">
        <v>137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702</v>
      </c>
      <c r="B456" s="60" t="s">
        <v>703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78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70</v>
      </c>
      <c r="X456" s="56">
        <v>120</v>
      </c>
      <c r="Y456" s="53">
        <f>IFERROR(IF(X456="",0,CEILING((X456/$H456),1)*$H456),"")</f>
        <v>121.44000000000001</v>
      </c>
      <c r="Z456" s="39">
        <f>IFERROR(IF(Y456=0,"",ROUNDUP(Y456/H456,0)*0.01196),"")</f>
        <v>0.27507999999999999</v>
      </c>
      <c r="AA456" s="65"/>
      <c r="AB456" s="66"/>
      <c r="AC456" s="521" t="s">
        <v>704</v>
      </c>
      <c r="AG456" s="75"/>
      <c r="AJ456" s="79"/>
      <c r="AK456" s="79">
        <v>0</v>
      </c>
      <c r="BB456" s="522" t="s">
        <v>1</v>
      </c>
      <c r="BM456" s="75">
        <f>IFERROR(X456*I456/H456,"0")</f>
        <v>128.18181818181816</v>
      </c>
      <c r="BN456" s="75">
        <f>IFERROR(Y456*I456/H456,"0")</f>
        <v>129.72</v>
      </c>
      <c r="BO456" s="75">
        <f>IFERROR(1/J456*(X456/H456),"0")</f>
        <v>0.21853146853146854</v>
      </c>
      <c r="BP456" s="75">
        <f>IFERROR(1/J456*(Y456/H456),"0")</f>
        <v>0.22115384615384617</v>
      </c>
    </row>
    <row r="457" spans="1:68" ht="16.5" customHeight="1" x14ac:dyDescent="0.25">
      <c r="A457" s="60" t="s">
        <v>705</v>
      </c>
      <c r="B457" s="60" t="s">
        <v>706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77</v>
      </c>
      <c r="L457" s="35"/>
      <c r="M457" s="36" t="s">
        <v>78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70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704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707</v>
      </c>
      <c r="B458" s="60" t="s">
        <v>708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111</v>
      </c>
      <c r="L458" s="35"/>
      <c r="M458" s="36" t="s">
        <v>107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70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704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40" t="s">
        <v>73</v>
      </c>
      <c r="X459" s="41">
        <f>IFERROR(X456/H456,"0")+IFERROR(X457/H457,"0")+IFERROR(X458/H458,"0")</f>
        <v>22.727272727272727</v>
      </c>
      <c r="Y459" s="41">
        <f>IFERROR(Y456/H456,"0")+IFERROR(Y457/H457,"0")+IFERROR(Y458/H458,"0")</f>
        <v>23</v>
      </c>
      <c r="Z459" s="41">
        <f>IFERROR(IF(Z456="",0,Z456),"0")+IFERROR(IF(Z457="",0,Z457),"0")+IFERROR(IF(Z458="",0,Z458),"0")</f>
        <v>0.27507999999999999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40" t="s">
        <v>70</v>
      </c>
      <c r="X460" s="41">
        <f>IFERROR(SUM(X456:X458),"0")</f>
        <v>120</v>
      </c>
      <c r="Y460" s="41">
        <f>IFERROR(SUM(Y456:Y458),"0")</f>
        <v>121.44000000000001</v>
      </c>
      <c r="Z460" s="40"/>
      <c r="AA460" s="64"/>
      <c r="AB460" s="64"/>
      <c r="AC460" s="64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709</v>
      </c>
      <c r="B462" s="60" t="s">
        <v>710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106</v>
      </c>
      <c r="L462" s="35"/>
      <c r="M462" s="36" t="s">
        <v>107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70</v>
      </c>
      <c r="X462" s="56">
        <v>80</v>
      </c>
      <c r="Y462" s="53">
        <f t="shared" ref="Y462:Y468" si="75">IFERROR(IF(X462="",0,CEILING((X462/$H462),1)*$H462),"")</f>
        <v>84.48</v>
      </c>
      <c r="Z462" s="39">
        <f>IFERROR(IF(Y462=0,"",ROUNDUP(Y462/H462,0)*0.01196),"")</f>
        <v>0.19136</v>
      </c>
      <c r="AA462" s="65"/>
      <c r="AB462" s="66"/>
      <c r="AC462" s="527" t="s">
        <v>711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85.454545454545453</v>
      </c>
      <c r="BN462" s="75">
        <f t="shared" ref="BN462:BN468" si="77">IFERROR(Y462*I462/H462,"0")</f>
        <v>90.24</v>
      </c>
      <c r="BO462" s="75">
        <f t="shared" ref="BO462:BO468" si="78">IFERROR(1/J462*(X462/H462),"0")</f>
        <v>0.14568764568764569</v>
      </c>
      <c r="BP462" s="75">
        <f t="shared" ref="BP462:BP468" si="79">IFERROR(1/J462*(Y462/H462),"0")</f>
        <v>0.15384615384615385</v>
      </c>
    </row>
    <row r="463" spans="1:68" ht="27" customHeight="1" x14ac:dyDescent="0.25">
      <c r="A463" s="60" t="s">
        <v>712</v>
      </c>
      <c r="B463" s="60" t="s">
        <v>713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106</v>
      </c>
      <c r="L463" s="35"/>
      <c r="M463" s="36" t="s">
        <v>68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70</v>
      </c>
      <c r="X463" s="56">
        <v>50</v>
      </c>
      <c r="Y463" s="53">
        <f t="shared" si="75"/>
        <v>52.800000000000004</v>
      </c>
      <c r="Z463" s="39">
        <f>IFERROR(IF(Y463=0,"",ROUNDUP(Y463/H463,0)*0.01196),"")</f>
        <v>0.1196</v>
      </c>
      <c r="AA463" s="65"/>
      <c r="AB463" s="66"/>
      <c r="AC463" s="529" t="s">
        <v>714</v>
      </c>
      <c r="AG463" s="75"/>
      <c r="AJ463" s="79"/>
      <c r="AK463" s="79">
        <v>0</v>
      </c>
      <c r="BB463" s="530" t="s">
        <v>1</v>
      </c>
      <c r="BM463" s="75">
        <f t="shared" si="76"/>
        <v>53.409090909090907</v>
      </c>
      <c r="BN463" s="75">
        <f t="shared" si="77"/>
        <v>56.400000000000006</v>
      </c>
      <c r="BO463" s="75">
        <f t="shared" si="78"/>
        <v>9.1054778554778545E-2</v>
      </c>
      <c r="BP463" s="75">
        <f t="shared" si="79"/>
        <v>9.6153846153846159E-2</v>
      </c>
    </row>
    <row r="464" spans="1:68" ht="27" customHeight="1" x14ac:dyDescent="0.25">
      <c r="A464" s="60" t="s">
        <v>715</v>
      </c>
      <c r="B464" s="60" t="s">
        <v>716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106</v>
      </c>
      <c r="L464" s="35"/>
      <c r="M464" s="36" t="s">
        <v>68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70</v>
      </c>
      <c r="X464" s="56">
        <v>130</v>
      </c>
      <c r="Y464" s="53">
        <f t="shared" si="75"/>
        <v>132</v>
      </c>
      <c r="Z464" s="39">
        <f>IFERROR(IF(Y464=0,"",ROUNDUP(Y464/H464,0)*0.01196),"")</f>
        <v>0.29899999999999999</v>
      </c>
      <c r="AA464" s="65"/>
      <c r="AB464" s="66"/>
      <c r="AC464" s="531" t="s">
        <v>717</v>
      </c>
      <c r="AG464" s="75"/>
      <c r="AJ464" s="79"/>
      <c r="AK464" s="79">
        <v>0</v>
      </c>
      <c r="BB464" s="532" t="s">
        <v>1</v>
      </c>
      <c r="BM464" s="75">
        <f t="shared" si="76"/>
        <v>138.86363636363635</v>
      </c>
      <c r="BN464" s="75">
        <f t="shared" si="77"/>
        <v>140.99999999999997</v>
      </c>
      <c r="BO464" s="75">
        <f t="shared" si="78"/>
        <v>0.23674242424242425</v>
      </c>
      <c r="BP464" s="75">
        <f t="shared" si="79"/>
        <v>0.24038461538461539</v>
      </c>
    </row>
    <row r="465" spans="1:68" ht="27" customHeight="1" x14ac:dyDescent="0.25">
      <c r="A465" s="60" t="s">
        <v>718</v>
      </c>
      <c r="B465" s="60" t="s">
        <v>719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111</v>
      </c>
      <c r="L465" s="35"/>
      <c r="M465" s="36" t="s">
        <v>107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70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711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718</v>
      </c>
      <c r="B466" s="60" t="s">
        <v>720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111</v>
      </c>
      <c r="L466" s="35"/>
      <c r="M466" s="36" t="s">
        <v>107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70</v>
      </c>
      <c r="X466" s="56">
        <v>12</v>
      </c>
      <c r="Y466" s="53">
        <f t="shared" si="75"/>
        <v>14.399999999999999</v>
      </c>
      <c r="Z466" s="39">
        <f>IFERROR(IF(Y466=0,"",ROUNDUP(Y466/H466,0)*0.00902),"")</f>
        <v>2.7060000000000001E-2</v>
      </c>
      <c r="AA466" s="65"/>
      <c r="AB466" s="66"/>
      <c r="AC466" s="535" t="s">
        <v>711</v>
      </c>
      <c r="AG466" s="75"/>
      <c r="AJ466" s="79"/>
      <c r="AK466" s="79">
        <v>0</v>
      </c>
      <c r="BB466" s="536" t="s">
        <v>1</v>
      </c>
      <c r="BM466" s="75">
        <f t="shared" si="76"/>
        <v>17.324999999999999</v>
      </c>
      <c r="BN466" s="75">
        <f t="shared" si="77"/>
        <v>20.79</v>
      </c>
      <c r="BO466" s="75">
        <f t="shared" si="78"/>
        <v>1.893939393939394E-2</v>
      </c>
      <c r="BP466" s="75">
        <f t="shared" si="79"/>
        <v>2.2727272727272728E-2</v>
      </c>
    </row>
    <row r="467" spans="1:68" ht="27" customHeight="1" x14ac:dyDescent="0.25">
      <c r="A467" s="60" t="s">
        <v>721</v>
      </c>
      <c r="B467" s="60" t="s">
        <v>722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111</v>
      </c>
      <c r="L467" s="35"/>
      <c r="M467" s="36" t="s">
        <v>68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70</v>
      </c>
      <c r="X467" s="56">
        <v>30</v>
      </c>
      <c r="Y467" s="53">
        <f t="shared" si="75"/>
        <v>33.6</v>
      </c>
      <c r="Z467" s="39">
        <f>IFERROR(IF(Y467=0,"",ROUNDUP(Y467/H467,0)*0.00902),"")</f>
        <v>6.3140000000000002E-2</v>
      </c>
      <c r="AA467" s="65"/>
      <c r="AB467" s="66"/>
      <c r="AC467" s="537" t="s">
        <v>714</v>
      </c>
      <c r="AG467" s="75"/>
      <c r="AJ467" s="79"/>
      <c r="AK467" s="79">
        <v>0</v>
      </c>
      <c r="BB467" s="538" t="s">
        <v>1</v>
      </c>
      <c r="BM467" s="75">
        <f t="shared" si="76"/>
        <v>41.812500000000007</v>
      </c>
      <c r="BN467" s="75">
        <f t="shared" si="77"/>
        <v>46.830000000000005</v>
      </c>
      <c r="BO467" s="75">
        <f t="shared" si="78"/>
        <v>4.7348484848484848E-2</v>
      </c>
      <c r="BP467" s="75">
        <f t="shared" si="79"/>
        <v>5.3030303030303039E-2</v>
      </c>
    </row>
    <row r="468" spans="1:68" ht="27" customHeight="1" x14ac:dyDescent="0.25">
      <c r="A468" s="60" t="s">
        <v>723</v>
      </c>
      <c r="B468" s="60" t="s">
        <v>724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111</v>
      </c>
      <c r="L468" s="35"/>
      <c r="M468" s="36" t="s">
        <v>68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70</v>
      </c>
      <c r="X468" s="56">
        <v>54</v>
      </c>
      <c r="Y468" s="53">
        <f t="shared" si="75"/>
        <v>57.599999999999994</v>
      </c>
      <c r="Z468" s="39">
        <f>IFERROR(IF(Y468=0,"",ROUNDUP(Y468/H468,0)*0.00902),"")</f>
        <v>0.10824</v>
      </c>
      <c r="AA468" s="65"/>
      <c r="AB468" s="66"/>
      <c r="AC468" s="539" t="s">
        <v>717</v>
      </c>
      <c r="AG468" s="75"/>
      <c r="AJ468" s="79"/>
      <c r="AK468" s="79">
        <v>0</v>
      </c>
      <c r="BB468" s="540" t="s">
        <v>1</v>
      </c>
      <c r="BM468" s="75">
        <f t="shared" si="76"/>
        <v>75.262500000000017</v>
      </c>
      <c r="BN468" s="75">
        <f t="shared" si="77"/>
        <v>80.28</v>
      </c>
      <c r="BO468" s="75">
        <f t="shared" si="78"/>
        <v>8.5227272727272735E-2</v>
      </c>
      <c r="BP468" s="75">
        <f t="shared" si="79"/>
        <v>9.0909090909090912E-2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40" t="s">
        <v>73</v>
      </c>
      <c r="X469" s="41">
        <f>IFERROR(X462/H462,"0")+IFERROR(X463/H463,"0")+IFERROR(X464/H464,"0")+IFERROR(X465/H465,"0")+IFERROR(X466/H466,"0")+IFERROR(X467/H467,"0")+IFERROR(X468/H468,"0")</f>
        <v>69.242424242424235</v>
      </c>
      <c r="Y469" s="41">
        <f>IFERROR(Y462/H462,"0")+IFERROR(Y463/H463,"0")+IFERROR(Y464/H464,"0")+IFERROR(Y465/H465,"0")+IFERROR(Y466/H466,"0")+IFERROR(Y467/H467,"0")+IFERROR(Y468/H468,"0")</f>
        <v>73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0.80840000000000001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40" t="s">
        <v>70</v>
      </c>
      <c r="X470" s="41">
        <f>IFERROR(SUM(X462:X468),"0")</f>
        <v>356</v>
      </c>
      <c r="Y470" s="41">
        <f>IFERROR(SUM(Y462:Y468),"0")</f>
        <v>374.88</v>
      </c>
      <c r="Z470" s="40"/>
      <c r="AA470" s="64"/>
      <c r="AB470" s="64"/>
      <c r="AC470" s="64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725</v>
      </c>
      <c r="B472" s="60" t="s">
        <v>726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106</v>
      </c>
      <c r="L472" s="35"/>
      <c r="M472" s="36" t="s">
        <v>78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70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727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728</v>
      </c>
      <c r="B473" s="60" t="s">
        <v>729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106</v>
      </c>
      <c r="L473" s="35"/>
      <c r="M473" s="36" t="s">
        <v>78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70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730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731</v>
      </c>
      <c r="B474" s="60" t="s">
        <v>732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77</v>
      </c>
      <c r="L474" s="35"/>
      <c r="M474" s="36" t="s">
        <v>78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733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40" t="s">
        <v>73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40" t="s">
        <v>70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735</v>
      </c>
      <c r="B480" s="60" t="s">
        <v>736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106</v>
      </c>
      <c r="L480" s="35"/>
      <c r="M480" s="36" t="s">
        <v>78</v>
      </c>
      <c r="N480" s="36"/>
      <c r="O480" s="35">
        <v>55</v>
      </c>
      <c r="P480" s="716" t="s">
        <v>737</v>
      </c>
      <c r="Q480" s="580"/>
      <c r="R480" s="580"/>
      <c r="S480" s="580"/>
      <c r="T480" s="581"/>
      <c r="U480" s="37"/>
      <c r="V480" s="37"/>
      <c r="W480" s="38" t="s">
        <v>70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738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739</v>
      </c>
      <c r="B481" s="60" t="s">
        <v>740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697" t="s">
        <v>741</v>
      </c>
      <c r="Q481" s="580"/>
      <c r="R481" s="580"/>
      <c r="S481" s="580"/>
      <c r="T481" s="581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742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743</v>
      </c>
      <c r="B482" s="60" t="s">
        <v>744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65" t="s">
        <v>745</v>
      </c>
      <c r="Q482" s="580"/>
      <c r="R482" s="580"/>
      <c r="S482" s="580"/>
      <c r="T482" s="581"/>
      <c r="U482" s="37"/>
      <c r="V482" s="37"/>
      <c r="W482" s="38" t="s">
        <v>70</v>
      </c>
      <c r="X482" s="56">
        <v>30</v>
      </c>
      <c r="Y482" s="53">
        <f>IFERROR(IF(X482="",0,CEILING((X482/$H482),1)*$H482),"")</f>
        <v>36</v>
      </c>
      <c r="Z482" s="39">
        <f>IFERROR(IF(Y482=0,"",ROUNDUP(Y482/H482,0)*0.01898),"")</f>
        <v>5.6940000000000004E-2</v>
      </c>
      <c r="AA482" s="65"/>
      <c r="AB482" s="66"/>
      <c r="AC482" s="551" t="s">
        <v>746</v>
      </c>
      <c r="AG482" s="75"/>
      <c r="AJ482" s="79"/>
      <c r="AK482" s="79">
        <v>0</v>
      </c>
      <c r="BB482" s="552" t="s">
        <v>1</v>
      </c>
      <c r="BM482" s="75">
        <f>IFERROR(X482*I482/H482,"0")</f>
        <v>31.087500000000002</v>
      </c>
      <c r="BN482" s="75">
        <f>IFERROR(Y482*I482/H482,"0")</f>
        <v>37.305</v>
      </c>
      <c r="BO482" s="75">
        <f>IFERROR(1/J482*(X482/H482),"0")</f>
        <v>3.90625E-2</v>
      </c>
      <c r="BP482" s="75">
        <f>IFERROR(1/J482*(Y482/H482),"0")</f>
        <v>4.6875E-2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40" t="s">
        <v>73</v>
      </c>
      <c r="X483" s="41">
        <f>IFERROR(X480/H480,"0")+IFERROR(X481/H481,"0")+IFERROR(X482/H482,"0")</f>
        <v>2.5</v>
      </c>
      <c r="Y483" s="41">
        <f>IFERROR(Y480/H480,"0")+IFERROR(Y481/H481,"0")+IFERROR(Y482/H482,"0")</f>
        <v>3</v>
      </c>
      <c r="Z483" s="41">
        <f>IFERROR(IF(Z480="",0,Z480),"0")+IFERROR(IF(Z481="",0,Z481),"0")+IFERROR(IF(Z482="",0,Z482),"0")</f>
        <v>5.6940000000000004E-2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40" t="s">
        <v>70</v>
      </c>
      <c r="X484" s="41">
        <f>IFERROR(SUM(X480:X482),"0")</f>
        <v>30</v>
      </c>
      <c r="Y484" s="41">
        <f>IFERROR(SUM(Y480:Y482),"0")</f>
        <v>36</v>
      </c>
      <c r="Z484" s="40"/>
      <c r="AA484" s="64"/>
      <c r="AB484" s="64"/>
      <c r="AC484" s="64"/>
    </row>
    <row r="485" spans="1:68" ht="14.25" customHeight="1" x14ac:dyDescent="0.25">
      <c r="A485" s="587" t="s">
        <v>137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747</v>
      </c>
      <c r="B486" s="60" t="s">
        <v>748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106</v>
      </c>
      <c r="L486" s="35"/>
      <c r="M486" s="36" t="s">
        <v>78</v>
      </c>
      <c r="N486" s="36"/>
      <c r="O486" s="35">
        <v>50</v>
      </c>
      <c r="P486" s="884" t="s">
        <v>749</v>
      </c>
      <c r="Q486" s="580"/>
      <c r="R486" s="580"/>
      <c r="S486" s="580"/>
      <c r="T486" s="581"/>
      <c r="U486" s="37"/>
      <c r="V486" s="37"/>
      <c r="W486" s="38" t="s">
        <v>70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750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747</v>
      </c>
      <c r="B487" s="60" t="s">
        <v>751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106</v>
      </c>
      <c r="L487" s="35"/>
      <c r="M487" s="36" t="s">
        <v>107</v>
      </c>
      <c r="N487" s="36"/>
      <c r="O487" s="35">
        <v>50</v>
      </c>
      <c r="P487" s="813" t="s">
        <v>752</v>
      </c>
      <c r="Q487" s="580"/>
      <c r="R487" s="580"/>
      <c r="S487" s="580"/>
      <c r="T487" s="581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753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754</v>
      </c>
      <c r="B488" s="60" t="s">
        <v>755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106</v>
      </c>
      <c r="L488" s="35"/>
      <c r="M488" s="36" t="s">
        <v>107</v>
      </c>
      <c r="N488" s="36"/>
      <c r="O488" s="35">
        <v>50</v>
      </c>
      <c r="P488" s="844" t="s">
        <v>756</v>
      </c>
      <c r="Q488" s="580"/>
      <c r="R488" s="580"/>
      <c r="S488" s="580"/>
      <c r="T488" s="581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750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757</v>
      </c>
      <c r="B489" s="60" t="s">
        <v>758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111</v>
      </c>
      <c r="L489" s="35"/>
      <c r="M489" s="36" t="s">
        <v>107</v>
      </c>
      <c r="N489" s="36"/>
      <c r="O489" s="35">
        <v>50</v>
      </c>
      <c r="P489" s="770" t="s">
        <v>759</v>
      </c>
      <c r="Q489" s="580"/>
      <c r="R489" s="580"/>
      <c r="S489" s="580"/>
      <c r="T489" s="581"/>
      <c r="U489" s="37"/>
      <c r="V489" s="37"/>
      <c r="W489" s="38" t="s">
        <v>70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760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40" t="s">
        <v>73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40" t="s">
        <v>70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761</v>
      </c>
      <c r="B493" s="60" t="s">
        <v>762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111</v>
      </c>
      <c r="L493" s="35"/>
      <c r="M493" s="36" t="s">
        <v>68</v>
      </c>
      <c r="N493" s="36"/>
      <c r="O493" s="35">
        <v>40</v>
      </c>
      <c r="P493" s="728" t="s">
        <v>763</v>
      </c>
      <c r="Q493" s="580"/>
      <c r="R493" s="580"/>
      <c r="S493" s="580"/>
      <c r="T493" s="581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764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765</v>
      </c>
      <c r="B494" s="60" t="s">
        <v>766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111</v>
      </c>
      <c r="L494" s="35"/>
      <c r="M494" s="36" t="s">
        <v>68</v>
      </c>
      <c r="N494" s="36"/>
      <c r="O494" s="35">
        <v>40</v>
      </c>
      <c r="P494" s="695" t="s">
        <v>767</v>
      </c>
      <c r="Q494" s="580"/>
      <c r="R494" s="580"/>
      <c r="S494" s="580"/>
      <c r="T494" s="581"/>
      <c r="U494" s="37"/>
      <c r="V494" s="37"/>
      <c r="W494" s="38" t="s">
        <v>70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768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40" t="s">
        <v>73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40" t="s">
        <v>70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769</v>
      </c>
      <c r="B498" s="60" t="s">
        <v>770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106</v>
      </c>
      <c r="L498" s="35"/>
      <c r="M498" s="36" t="s">
        <v>93</v>
      </c>
      <c r="N498" s="36"/>
      <c r="O498" s="35">
        <v>45</v>
      </c>
      <c r="P498" s="700" t="s">
        <v>771</v>
      </c>
      <c r="Q498" s="580"/>
      <c r="R498" s="580"/>
      <c r="S498" s="580"/>
      <c r="T498" s="581"/>
      <c r="U498" s="37"/>
      <c r="V498" s="37"/>
      <c r="W498" s="38" t="s">
        <v>70</v>
      </c>
      <c r="X498" s="56">
        <v>400</v>
      </c>
      <c r="Y498" s="53">
        <f>IFERROR(IF(X498="",0,CEILING((X498/$H498),1)*$H498),"")</f>
        <v>405</v>
      </c>
      <c r="Z498" s="39">
        <f>IFERROR(IF(Y498=0,"",ROUNDUP(Y498/H498,0)*0.01898),"")</f>
        <v>0.85409999999999997</v>
      </c>
      <c r="AA498" s="65"/>
      <c r="AB498" s="66"/>
      <c r="AC498" s="565" t="s">
        <v>772</v>
      </c>
      <c r="AG498" s="75"/>
      <c r="AJ498" s="79"/>
      <c r="AK498" s="79">
        <v>0</v>
      </c>
      <c r="BB498" s="566" t="s">
        <v>1</v>
      </c>
      <c r="BM498" s="75">
        <f>IFERROR(X498*I498/H498,"0")</f>
        <v>423.06666666666666</v>
      </c>
      <c r="BN498" s="75">
        <f>IFERROR(Y498*I498/H498,"0")</f>
        <v>428.35500000000002</v>
      </c>
      <c r="BO498" s="75">
        <f>IFERROR(1/J498*(X498/H498),"0")</f>
        <v>0.69444444444444442</v>
      </c>
      <c r="BP498" s="75">
        <f>IFERROR(1/J498*(Y498/H498),"0")</f>
        <v>0.703125</v>
      </c>
    </row>
    <row r="499" spans="1:68" ht="27" customHeight="1" x14ac:dyDescent="0.25">
      <c r="A499" s="60" t="s">
        <v>769</v>
      </c>
      <c r="B499" s="60" t="s">
        <v>773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106</v>
      </c>
      <c r="L499" s="35"/>
      <c r="M499" s="36" t="s">
        <v>78</v>
      </c>
      <c r="N499" s="36"/>
      <c r="O499" s="35">
        <v>45</v>
      </c>
      <c r="P499" s="899" t="s">
        <v>771</v>
      </c>
      <c r="Q499" s="580"/>
      <c r="R499" s="580"/>
      <c r="S499" s="580"/>
      <c r="T499" s="581"/>
      <c r="U499" s="37"/>
      <c r="V499" s="37"/>
      <c r="W499" s="38" t="s">
        <v>70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772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40" t="s">
        <v>73</v>
      </c>
      <c r="X500" s="41">
        <f>IFERROR(X498/H498,"0")+IFERROR(X499/H499,"0")</f>
        <v>44.444444444444443</v>
      </c>
      <c r="Y500" s="41">
        <f>IFERROR(Y498/H498,"0")+IFERROR(Y499/H499,"0")</f>
        <v>45</v>
      </c>
      <c r="Z500" s="41">
        <f>IFERROR(IF(Z498="",0,Z498),"0")+IFERROR(IF(Z499="",0,Z499),"0")</f>
        <v>0.85409999999999997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40" t="s">
        <v>70</v>
      </c>
      <c r="X501" s="41">
        <f>IFERROR(SUM(X498:X499),"0")</f>
        <v>400</v>
      </c>
      <c r="Y501" s="41">
        <f>IFERROR(SUM(Y498:Y499),"0")</f>
        <v>405</v>
      </c>
      <c r="Z501" s="40"/>
      <c r="AA501" s="64"/>
      <c r="AB501" s="64"/>
      <c r="AC501" s="64"/>
    </row>
    <row r="502" spans="1:68" ht="14.25" customHeight="1" x14ac:dyDescent="0.25">
      <c r="A502" s="587" t="s">
        <v>172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774</v>
      </c>
      <c r="B503" s="60" t="s">
        <v>775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106</v>
      </c>
      <c r="L503" s="35"/>
      <c r="M503" s="36" t="s">
        <v>78</v>
      </c>
      <c r="N503" s="36"/>
      <c r="O503" s="35">
        <v>40</v>
      </c>
      <c r="P503" s="801" t="s">
        <v>776</v>
      </c>
      <c r="Q503" s="580"/>
      <c r="R503" s="580"/>
      <c r="S503" s="580"/>
      <c r="T503" s="581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777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774</v>
      </c>
      <c r="B504" s="60" t="s">
        <v>778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106</v>
      </c>
      <c r="L504" s="35"/>
      <c r="M504" s="36" t="s">
        <v>93</v>
      </c>
      <c r="N504" s="36"/>
      <c r="O504" s="35">
        <v>40</v>
      </c>
      <c r="P504" s="789" t="s">
        <v>779</v>
      </c>
      <c r="Q504" s="580"/>
      <c r="R504" s="580"/>
      <c r="S504" s="580"/>
      <c r="T504" s="581"/>
      <c r="U504" s="37"/>
      <c r="V504" s="37"/>
      <c r="W504" s="38" t="s">
        <v>70</v>
      </c>
      <c r="X504" s="56">
        <v>10</v>
      </c>
      <c r="Y504" s="53">
        <f>IFERROR(IF(X504="",0,CEILING((X504/$H504),1)*$H504),"")</f>
        <v>18</v>
      </c>
      <c r="Z504" s="39">
        <f>IFERROR(IF(Y504=0,"",ROUNDUP(Y504/H504,0)*0.01898),"")</f>
        <v>3.7960000000000001E-2</v>
      </c>
      <c r="AA504" s="65"/>
      <c r="AB504" s="66"/>
      <c r="AC504" s="571" t="s">
        <v>777</v>
      </c>
      <c r="AG504" s="75"/>
      <c r="AJ504" s="79"/>
      <c r="AK504" s="79">
        <v>0</v>
      </c>
      <c r="BB504" s="572" t="s">
        <v>1</v>
      </c>
      <c r="BM504" s="75">
        <f>IFERROR(X504*I504/H504,"0")</f>
        <v>10.483333333333334</v>
      </c>
      <c r="BN504" s="75">
        <f>IFERROR(Y504*I504/H504,"0")</f>
        <v>18.87</v>
      </c>
      <c r="BO504" s="75">
        <f>IFERROR(1/J504*(X504/H504),"0")</f>
        <v>1.7361111111111112E-2</v>
      </c>
      <c r="BP504" s="75">
        <f>IFERROR(1/J504*(Y504/H504),"0")</f>
        <v>3.125E-2</v>
      </c>
    </row>
    <row r="505" spans="1:68" ht="27" customHeight="1" x14ac:dyDescent="0.25">
      <c r="A505" s="60" t="s">
        <v>780</v>
      </c>
      <c r="B505" s="60" t="s">
        <v>781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106</v>
      </c>
      <c r="L505" s="35"/>
      <c r="M505" s="36" t="s">
        <v>78</v>
      </c>
      <c r="N505" s="36"/>
      <c r="O505" s="35">
        <v>40</v>
      </c>
      <c r="P505" s="914" t="s">
        <v>782</v>
      </c>
      <c r="Q505" s="580"/>
      <c r="R505" s="580"/>
      <c r="S505" s="580"/>
      <c r="T505" s="581"/>
      <c r="U505" s="37"/>
      <c r="V505" s="37"/>
      <c r="W505" s="38" t="s">
        <v>70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783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780</v>
      </c>
      <c r="B506" s="60" t="s">
        <v>784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106</v>
      </c>
      <c r="L506" s="35"/>
      <c r="M506" s="36" t="s">
        <v>93</v>
      </c>
      <c r="N506" s="36"/>
      <c r="O506" s="35">
        <v>40</v>
      </c>
      <c r="P506" s="794" t="s">
        <v>785</v>
      </c>
      <c r="Q506" s="580"/>
      <c r="R506" s="580"/>
      <c r="S506" s="580"/>
      <c r="T506" s="581"/>
      <c r="U506" s="37"/>
      <c r="V506" s="37"/>
      <c r="W506" s="38" t="s">
        <v>70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783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40" t="s">
        <v>73</v>
      </c>
      <c r="X507" s="41">
        <f>IFERROR(X503/H503,"0")+IFERROR(X504/H504,"0")+IFERROR(X505/H505,"0")+IFERROR(X506/H506,"0")</f>
        <v>1.1111111111111112</v>
      </c>
      <c r="Y507" s="41">
        <f>IFERROR(Y503/H503,"0")+IFERROR(Y504/H504,"0")+IFERROR(Y505/H505,"0")+IFERROR(Y506/H506,"0")</f>
        <v>2</v>
      </c>
      <c r="Z507" s="41">
        <f>IFERROR(IF(Z503="",0,Z503),"0")+IFERROR(IF(Z504="",0,Z504),"0")+IFERROR(IF(Z505="",0,Z505),"0")+IFERROR(IF(Z506="",0,Z506),"0")</f>
        <v>3.7960000000000001E-2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40" t="s">
        <v>70</v>
      </c>
      <c r="X508" s="41">
        <f>IFERROR(SUM(X503:X506),"0")</f>
        <v>10</v>
      </c>
      <c r="Y508" s="41">
        <f>IFERROR(SUM(Y503:Y506),"0")</f>
        <v>18</v>
      </c>
      <c r="Z508" s="40"/>
      <c r="AA508" s="64"/>
      <c r="AB508" s="64"/>
      <c r="AC508" s="64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137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787</v>
      </c>
      <c r="B511" s="60" t="s">
        <v>788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106</v>
      </c>
      <c r="L511" s="35"/>
      <c r="M511" s="36" t="s">
        <v>107</v>
      </c>
      <c r="N511" s="36"/>
      <c r="O511" s="35">
        <v>50</v>
      </c>
      <c r="P511" s="779" t="s">
        <v>789</v>
      </c>
      <c r="Q511" s="580"/>
      <c r="R511" s="580"/>
      <c r="S511" s="580"/>
      <c r="T511" s="581"/>
      <c r="U511" s="37"/>
      <c r="V511" s="37"/>
      <c r="W511" s="38" t="s">
        <v>70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790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40" t="s">
        <v>73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40" t="s">
        <v>70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40" t="s">
        <v>70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17587.050000000003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17761.47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40" t="s">
        <v>70</v>
      </c>
      <c r="X515" s="41">
        <f>IFERROR(SUM(BM22:BM511),"0")</f>
        <v>18647.478734094773</v>
      </c>
      <c r="Y515" s="41">
        <f>IFERROR(SUM(BN22:BN511),"0")</f>
        <v>18835.660000000011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40" t="s">
        <v>794</v>
      </c>
      <c r="X516" s="42">
        <f>ROUNDUP(SUM(BO22:BO511),0)</f>
        <v>31</v>
      </c>
      <c r="Y516" s="42">
        <f>ROUNDUP(SUM(BP22:BP511),0)</f>
        <v>32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40" t="s">
        <v>70</v>
      </c>
      <c r="X517" s="41">
        <f>GrossWeightTotal+PalletQtyTotal*25</f>
        <v>19422.478734094773</v>
      </c>
      <c r="Y517" s="41">
        <f>GrossWeightTotalR+PalletQtyTotalR*25</f>
        <v>19635.660000000011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40" t="s">
        <v>794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3740.5537020450811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3775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43" t="s">
        <v>798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36.122010000000003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799</v>
      </c>
      <c r="B521" s="80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261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80" t="s">
        <v>671</v>
      </c>
      <c r="AA521" s="630" t="s">
        <v>734</v>
      </c>
      <c r="AB521" s="726"/>
      <c r="AC521" s="9"/>
      <c r="AF521" s="1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179</v>
      </c>
      <c r="F522" s="630" t="s">
        <v>202</v>
      </c>
      <c r="G522" s="630" t="s">
        <v>237</v>
      </c>
      <c r="H522" s="630" t="s">
        <v>101</v>
      </c>
      <c r="I522" s="630" t="s">
        <v>262</v>
      </c>
      <c r="J522" s="630" t="s">
        <v>302</v>
      </c>
      <c r="K522" s="630" t="s">
        <v>363</v>
      </c>
      <c r="L522" s="630" t="s">
        <v>406</v>
      </c>
      <c r="M522" s="630" t="s">
        <v>422</v>
      </c>
      <c r="N522" s="1"/>
      <c r="O522" s="630" t="s">
        <v>435</v>
      </c>
      <c r="P522" s="630" t="s">
        <v>445</v>
      </c>
      <c r="Q522" s="630" t="s">
        <v>452</v>
      </c>
      <c r="R522" s="630" t="s">
        <v>457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801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391.20000000000005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1163.7</v>
      </c>
      <c r="E524" s="50">
        <f>IFERROR(Y89*1,"0")+IFERROR(Y90*1,"0")+IFERROR(Y91*1,"0")+IFERROR(Y95*1,"0")+IFERROR(Y96*1,"0")+IFERROR(Y97*1,"0")+IFERROR(Y98*1,"0")+IFERROR(Y99*1,"0")+IFERROR(Y100*1,"0")</f>
        <v>1244.7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1523.52</v>
      </c>
      <c r="G524" s="50">
        <f>IFERROR(Y132*1,"0")+IFERROR(Y133*1,"0")+IFERROR(Y137*1,"0")+IFERROR(Y138*1,"0")+IFERROR(Y142*1,"0")+IFERROR(Y143*1,"0")</f>
        <v>280.16000000000003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745.5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2602.2000000000007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354.46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441.6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544.35</v>
      </c>
      <c r="S524" s="50">
        <f>IFERROR(Y342*1,"0")+IFERROR(Y343*1,"0")+IFERROR(Y344*1,"0")</f>
        <v>667.80000000000007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5880</v>
      </c>
      <c r="U524" s="50">
        <f>IFERROR(Y375*1,"0")+IFERROR(Y376*1,"0")+IFERROR(Y377*1,"0")+IFERROR(Y378*1,"0")+IFERROR(Y382*1,"0")+IFERROR(Y386*1,"0")+IFERROR(Y387*1,"0")+IFERROR(Y391*1,"0")</f>
        <v>72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128.69999999999999</v>
      </c>
      <c r="W524" s="50">
        <f>IFERROR(Y416*1,"0")+IFERROR(Y417*1,"0")+IFERROR(Y421*1,"0")+IFERROR(Y422*1,"0")+IFERROR(Y423*1,"0")+IFERROR(Y424*1,"0")</f>
        <v>18.900000000000002</v>
      </c>
      <c r="X524" s="50">
        <f>IFERROR(Y429*1,"0")</f>
        <v>50.4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1193.28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459</v>
      </c>
      <c r="AB524" s="50">
        <f>IFERROR(Y511*1,"0")</f>
        <v>0</v>
      </c>
      <c r="AC524" s="9"/>
      <c r="AF524" s="1"/>
    </row>
  </sheetData>
  <sheetProtection algorithmName="SHA-512" hashValue="Rjg/iRRzZ49Fts8zBLHL3Lw+T/GDgzyb1ZQXnGV4npON1lIm12ZBx2pw1YenkpBEy32qGbFt11GgxQ3D3OdVcw==" saltValue="oF7RMLVrbwuccgSaqhl1PA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1" t="s">
        <v>803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804</v>
      </c>
      <c r="D6" s="51" t="s">
        <v>805</v>
      </c>
      <c r="E6" s="51"/>
    </row>
    <row r="8" spans="2:8" x14ac:dyDescent="0.2">
      <c r="B8" s="51" t="s">
        <v>19</v>
      </c>
      <c r="C8" s="51" t="s">
        <v>804</v>
      </c>
      <c r="D8" s="51"/>
      <c r="E8" s="51"/>
    </row>
    <row r="10" spans="2:8" x14ac:dyDescent="0.2">
      <c r="B10" s="51" t="s">
        <v>806</v>
      </c>
      <c r="C10" s="51"/>
      <c r="D10" s="51"/>
      <c r="E10" s="51"/>
    </row>
    <row r="11" spans="2:8" x14ac:dyDescent="0.2">
      <c r="B11" s="51" t="s">
        <v>807</v>
      </c>
      <c r="C11" s="51"/>
      <c r="D11" s="51"/>
      <c r="E11" s="51"/>
    </row>
    <row r="12" spans="2:8" x14ac:dyDescent="0.2">
      <c r="B12" s="51" t="s">
        <v>808</v>
      </c>
      <c r="C12" s="51"/>
      <c r="D12" s="51"/>
      <c r="E12" s="51"/>
    </row>
    <row r="13" spans="2:8" x14ac:dyDescent="0.2">
      <c r="B13" s="51" t="s">
        <v>809</v>
      </c>
      <c r="C13" s="51"/>
      <c r="D13" s="51"/>
      <c r="E13" s="51"/>
    </row>
    <row r="14" spans="2:8" x14ac:dyDescent="0.2">
      <c r="B14" s="51" t="s">
        <v>810</v>
      </c>
      <c r="C14" s="51"/>
      <c r="D14" s="51"/>
      <c r="E14" s="51"/>
    </row>
    <row r="15" spans="2:8" x14ac:dyDescent="0.2">
      <c r="B15" s="51" t="s">
        <v>811</v>
      </c>
      <c r="C15" s="51"/>
      <c r="D15" s="51"/>
      <c r="E15" s="51"/>
    </row>
    <row r="16" spans="2:8" x14ac:dyDescent="0.2">
      <c r="B16" s="51" t="s">
        <v>812</v>
      </c>
      <c r="C16" s="51"/>
      <c r="D16" s="51"/>
      <c r="E16" s="51"/>
    </row>
    <row r="17" spans="2:5" x14ac:dyDescent="0.2">
      <c r="B17" s="51" t="s">
        <v>813</v>
      </c>
      <c r="C17" s="51"/>
      <c r="D17" s="51"/>
      <c r="E17" s="51"/>
    </row>
    <row r="18" spans="2:5" x14ac:dyDescent="0.2">
      <c r="B18" s="51" t="s">
        <v>814</v>
      </c>
      <c r="C18" s="51"/>
      <c r="D18" s="51"/>
      <c r="E18" s="51"/>
    </row>
    <row r="19" spans="2:5" x14ac:dyDescent="0.2">
      <c r="B19" s="51" t="s">
        <v>815</v>
      </c>
      <c r="C19" s="51"/>
      <c r="D19" s="51"/>
      <c r="E19" s="51"/>
    </row>
    <row r="20" spans="2:5" x14ac:dyDescent="0.2">
      <c r="B20" s="51" t="s">
        <v>816</v>
      </c>
      <c r="C20" s="51"/>
      <c r="D20" s="51"/>
      <c r="E20" s="51"/>
    </row>
  </sheetData>
  <sheetProtection algorithmName="SHA-512" hashValue="AZDzN8abzon/kAKopkTugJvRbiXLdFMFm2o8I/W9YEXfk2o8LhLW30CY8xvttutUkfJibQMX0UY8cV44jbRdLA==" saltValue="0NVnE9cCkQs0GvpObvm6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