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КИ\pokom_ki\NV\"/>
    </mc:Choice>
  </mc:AlternateContent>
  <xr:revisionPtr revIDLastSave="0" documentId="13_ncr:1_{D7D7ABC4-1124-4E37-A30F-3BE76192EF7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B524" i="1" l="1"/>
  <c r="Y513" i="1"/>
  <c r="X513" i="1"/>
  <c r="Y512" i="1"/>
  <c r="X512" i="1"/>
  <c r="BO511" i="1"/>
  <c r="BM511" i="1"/>
  <c r="Y511" i="1"/>
  <c r="BP511" i="1" s="1"/>
  <c r="X508" i="1"/>
  <c r="X507" i="1"/>
  <c r="BP506" i="1"/>
  <c r="BO506" i="1"/>
  <c r="BM506" i="1"/>
  <c r="Z506" i="1"/>
  <c r="Y506" i="1"/>
  <c r="BN506" i="1" s="1"/>
  <c r="BO505" i="1"/>
  <c r="BN505" i="1"/>
  <c r="BM505" i="1"/>
  <c r="Y505" i="1"/>
  <c r="Z505" i="1" s="1"/>
  <c r="BO504" i="1"/>
  <c r="BM504" i="1"/>
  <c r="Z504" i="1"/>
  <c r="Y504" i="1"/>
  <c r="BP504" i="1" s="1"/>
  <c r="BO503" i="1"/>
  <c r="BN503" i="1"/>
  <c r="BM503" i="1"/>
  <c r="Y503" i="1"/>
  <c r="Y508" i="1" s="1"/>
  <c r="Y501" i="1"/>
  <c r="X501" i="1"/>
  <c r="Y500" i="1"/>
  <c r="X500" i="1"/>
  <c r="BO499" i="1"/>
  <c r="BM499" i="1"/>
  <c r="Y499" i="1"/>
  <c r="BP499" i="1" s="1"/>
  <c r="BO498" i="1"/>
  <c r="BM498" i="1"/>
  <c r="Z498" i="1"/>
  <c r="Y498" i="1"/>
  <c r="BP498" i="1" s="1"/>
  <c r="X496" i="1"/>
  <c r="Y495" i="1"/>
  <c r="X495" i="1"/>
  <c r="BO494" i="1"/>
  <c r="BN494" i="1"/>
  <c r="BM494" i="1"/>
  <c r="Y494" i="1"/>
  <c r="Z494" i="1" s="1"/>
  <c r="BO493" i="1"/>
  <c r="BM493" i="1"/>
  <c r="Z493" i="1"/>
  <c r="Y493" i="1"/>
  <c r="BP493" i="1" s="1"/>
  <c r="X491" i="1"/>
  <c r="X490" i="1"/>
  <c r="BO489" i="1"/>
  <c r="BM489" i="1"/>
  <c r="Z489" i="1"/>
  <c r="Y489" i="1"/>
  <c r="BP489" i="1" s="1"/>
  <c r="BO488" i="1"/>
  <c r="BM488" i="1"/>
  <c r="Y488" i="1"/>
  <c r="BP488" i="1" s="1"/>
  <c r="BO487" i="1"/>
  <c r="BM487" i="1"/>
  <c r="Z487" i="1"/>
  <c r="Y487" i="1"/>
  <c r="BP487" i="1" s="1"/>
  <c r="BO486" i="1"/>
  <c r="BN486" i="1"/>
  <c r="BM486" i="1"/>
  <c r="Z486" i="1"/>
  <c r="Y486" i="1"/>
  <c r="Y491" i="1" s="1"/>
  <c r="Y484" i="1"/>
  <c r="X484" i="1"/>
  <c r="X483" i="1"/>
  <c r="BO482" i="1"/>
  <c r="BM482" i="1"/>
  <c r="Z482" i="1"/>
  <c r="Y482" i="1"/>
  <c r="BP482" i="1" s="1"/>
  <c r="BO481" i="1"/>
  <c r="BN481" i="1"/>
  <c r="BM481" i="1"/>
  <c r="Y481" i="1"/>
  <c r="BP481" i="1" s="1"/>
  <c r="BP480" i="1"/>
  <c r="BO480" i="1"/>
  <c r="BM480" i="1"/>
  <c r="Z480" i="1"/>
  <c r="Y480" i="1"/>
  <c r="AA524" i="1" s="1"/>
  <c r="X476" i="1"/>
  <c r="X475" i="1"/>
  <c r="BO474" i="1"/>
  <c r="BM474" i="1"/>
  <c r="Z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P468" i="1"/>
  <c r="BO468" i="1"/>
  <c r="BN468" i="1"/>
  <c r="BM468" i="1"/>
  <c r="Z468" i="1"/>
  <c r="Y468" i="1"/>
  <c r="P468" i="1"/>
  <c r="BP467" i="1"/>
  <c r="BO467" i="1"/>
  <c r="BM467" i="1"/>
  <c r="Y467" i="1"/>
  <c r="BN467" i="1" s="1"/>
  <c r="P467" i="1"/>
  <c r="BP466" i="1"/>
  <c r="BO466" i="1"/>
  <c r="BM466" i="1"/>
  <c r="Z466" i="1"/>
  <c r="Y466" i="1"/>
  <c r="BN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Y470" i="1" s="1"/>
  <c r="P463" i="1"/>
  <c r="BO462" i="1"/>
  <c r="BM462" i="1"/>
  <c r="Z462" i="1"/>
  <c r="Y462" i="1"/>
  <c r="Y469" i="1" s="1"/>
  <c r="P462" i="1"/>
  <c r="X460" i="1"/>
  <c r="X459" i="1"/>
  <c r="BP458" i="1"/>
  <c r="BO458" i="1"/>
  <c r="BM458" i="1"/>
  <c r="Z458" i="1"/>
  <c r="Y458" i="1"/>
  <c r="BN458" i="1" s="1"/>
  <c r="P458" i="1"/>
  <c r="BO457" i="1"/>
  <c r="BM457" i="1"/>
  <c r="Y457" i="1"/>
  <c r="BP457" i="1" s="1"/>
  <c r="P457" i="1"/>
  <c r="BP456" i="1"/>
  <c r="BO456" i="1"/>
  <c r="BM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P451" i="1"/>
  <c r="BO451" i="1"/>
  <c r="BM451" i="1"/>
  <c r="Y451" i="1"/>
  <c r="BN451" i="1" s="1"/>
  <c r="P451" i="1"/>
  <c r="BP450" i="1"/>
  <c r="BO450" i="1"/>
  <c r="BM450" i="1"/>
  <c r="Z450" i="1"/>
  <c r="Y450" i="1"/>
  <c r="BN450" i="1" s="1"/>
  <c r="P450" i="1"/>
  <c r="BO449" i="1"/>
  <c r="BM449" i="1"/>
  <c r="Y449" i="1"/>
  <c r="BP449" i="1" s="1"/>
  <c r="P449" i="1"/>
  <c r="BP448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Z446" i="1"/>
  <c r="Y446" i="1"/>
  <c r="BP446" i="1" s="1"/>
  <c r="P446" i="1"/>
  <c r="BO445" i="1"/>
  <c r="BM445" i="1"/>
  <c r="Z445" i="1"/>
  <c r="Y445" i="1"/>
  <c r="BP445" i="1" s="1"/>
  <c r="P445" i="1"/>
  <c r="BO444" i="1"/>
  <c r="BM444" i="1"/>
  <c r="Z444" i="1"/>
  <c r="Y444" i="1"/>
  <c r="BP444" i="1" s="1"/>
  <c r="P444" i="1"/>
  <c r="BO443" i="1"/>
  <c r="BM443" i="1"/>
  <c r="Y443" i="1"/>
  <c r="Z443" i="1" s="1"/>
  <c r="P443" i="1"/>
  <c r="BO442" i="1"/>
  <c r="BM442" i="1"/>
  <c r="Y442" i="1"/>
  <c r="BP442" i="1" s="1"/>
  <c r="P442" i="1"/>
  <c r="BO441" i="1"/>
  <c r="BM441" i="1"/>
  <c r="Y441" i="1"/>
  <c r="Y454" i="1" s="1"/>
  <c r="P441" i="1"/>
  <c r="BO440" i="1"/>
  <c r="BN440" i="1"/>
  <c r="BM440" i="1"/>
  <c r="Z440" i="1"/>
  <c r="Y440" i="1"/>
  <c r="Z524" i="1" s="1"/>
  <c r="P440" i="1"/>
  <c r="X436" i="1"/>
  <c r="X435" i="1"/>
  <c r="BO434" i="1"/>
  <c r="BM434" i="1"/>
  <c r="Z434" i="1"/>
  <c r="Z435" i="1" s="1"/>
  <c r="Y434" i="1"/>
  <c r="Y524" i="1" s="1"/>
  <c r="P434" i="1"/>
  <c r="X431" i="1"/>
  <c r="Y430" i="1"/>
  <c r="X430" i="1"/>
  <c r="BP429" i="1"/>
  <c r="BO429" i="1"/>
  <c r="BM429" i="1"/>
  <c r="Y429" i="1"/>
  <c r="X524" i="1" s="1"/>
  <c r="P429" i="1"/>
  <c r="X426" i="1"/>
  <c r="X425" i="1"/>
  <c r="BP424" i="1"/>
  <c r="BO424" i="1"/>
  <c r="BN424" i="1"/>
  <c r="BM424" i="1"/>
  <c r="Z424" i="1"/>
  <c r="Y424" i="1"/>
  <c r="P424" i="1"/>
  <c r="BP423" i="1"/>
  <c r="BO423" i="1"/>
  <c r="BN423" i="1"/>
  <c r="BM423" i="1"/>
  <c r="Y423" i="1"/>
  <c r="Z423" i="1" s="1"/>
  <c r="P423" i="1"/>
  <c r="BP422" i="1"/>
  <c r="BO422" i="1"/>
  <c r="BM422" i="1"/>
  <c r="Z422" i="1"/>
  <c r="Y422" i="1"/>
  <c r="BN422" i="1" s="1"/>
  <c r="P422" i="1"/>
  <c r="BO421" i="1"/>
  <c r="BM421" i="1"/>
  <c r="Y421" i="1"/>
  <c r="Y426" i="1" s="1"/>
  <c r="P421" i="1"/>
  <c r="Y419" i="1"/>
  <c r="X419" i="1"/>
  <c r="X418" i="1"/>
  <c r="BP417" i="1"/>
  <c r="BO417" i="1"/>
  <c r="BN417" i="1"/>
  <c r="BM417" i="1"/>
  <c r="Y417" i="1"/>
  <c r="Z417" i="1" s="1"/>
  <c r="Z418" i="1" s="1"/>
  <c r="P417" i="1"/>
  <c r="BP416" i="1"/>
  <c r="BO416" i="1"/>
  <c r="BN416" i="1"/>
  <c r="BM416" i="1"/>
  <c r="Z416" i="1"/>
  <c r="Y416" i="1"/>
  <c r="W524" i="1" s="1"/>
  <c r="P416" i="1"/>
  <c r="Y413" i="1"/>
  <c r="X413" i="1"/>
  <c r="Y412" i="1"/>
  <c r="X412" i="1"/>
  <c r="BO411" i="1"/>
  <c r="BN411" i="1"/>
  <c r="BM411" i="1"/>
  <c r="Z411" i="1"/>
  <c r="Y411" i="1"/>
  <c r="BP411" i="1" s="1"/>
  <c r="P411" i="1"/>
  <c r="BP410" i="1"/>
  <c r="BO410" i="1"/>
  <c r="BN410" i="1"/>
  <c r="BM410" i="1"/>
  <c r="Z410" i="1"/>
  <c r="Z412" i="1" s="1"/>
  <c r="Y410" i="1"/>
  <c r="P410" i="1"/>
  <c r="X408" i="1"/>
  <c r="X407" i="1"/>
  <c r="BO406" i="1"/>
  <c r="BN406" i="1"/>
  <c r="BM406" i="1"/>
  <c r="Z406" i="1"/>
  <c r="Y406" i="1"/>
  <c r="BP406" i="1" s="1"/>
  <c r="P406" i="1"/>
  <c r="BO405" i="1"/>
  <c r="BN405" i="1"/>
  <c r="BM405" i="1"/>
  <c r="Z405" i="1"/>
  <c r="Y405" i="1"/>
  <c r="BP405" i="1" s="1"/>
  <c r="P405" i="1"/>
  <c r="BO404" i="1"/>
  <c r="BN404" i="1"/>
  <c r="BM404" i="1"/>
  <c r="Z404" i="1"/>
  <c r="Y404" i="1"/>
  <c r="BP404" i="1" s="1"/>
  <c r="P404" i="1"/>
  <c r="BO403" i="1"/>
  <c r="BN403" i="1"/>
  <c r="BM403" i="1"/>
  <c r="Z403" i="1"/>
  <c r="Y403" i="1"/>
  <c r="BP403" i="1" s="1"/>
  <c r="P403" i="1"/>
  <c r="BP402" i="1"/>
  <c r="BO402" i="1"/>
  <c r="BN402" i="1"/>
  <c r="BM402" i="1"/>
  <c r="Z402" i="1"/>
  <c r="Y402" i="1"/>
  <c r="P402" i="1"/>
  <c r="BP401" i="1"/>
  <c r="BO401" i="1"/>
  <c r="BM401" i="1"/>
  <c r="Y401" i="1"/>
  <c r="Y408" i="1" s="1"/>
  <c r="P401" i="1"/>
  <c r="BP400" i="1"/>
  <c r="BO400" i="1"/>
  <c r="BN400" i="1"/>
  <c r="BM400" i="1"/>
  <c r="Y400" i="1"/>
  <c r="Z400" i="1" s="1"/>
  <c r="P400" i="1"/>
  <c r="BP399" i="1"/>
  <c r="BO399" i="1"/>
  <c r="BN399" i="1"/>
  <c r="BM399" i="1"/>
  <c r="Z399" i="1"/>
  <c r="Y399" i="1"/>
  <c r="P399" i="1"/>
  <c r="BP398" i="1"/>
  <c r="BO398" i="1"/>
  <c r="BN398" i="1"/>
  <c r="BM398" i="1"/>
  <c r="Z398" i="1"/>
  <c r="Y398" i="1"/>
  <c r="P398" i="1"/>
  <c r="BP397" i="1"/>
  <c r="BO397" i="1"/>
  <c r="BM397" i="1"/>
  <c r="Z397" i="1"/>
  <c r="Y397" i="1"/>
  <c r="Y407" i="1" s="1"/>
  <c r="P397" i="1"/>
  <c r="X393" i="1"/>
  <c r="X392" i="1"/>
  <c r="BP391" i="1"/>
  <c r="BO391" i="1"/>
  <c r="BM391" i="1"/>
  <c r="Y391" i="1"/>
  <c r="BN391" i="1" s="1"/>
  <c r="P391" i="1"/>
  <c r="Y389" i="1"/>
  <c r="X389" i="1"/>
  <c r="X388" i="1"/>
  <c r="BO387" i="1"/>
  <c r="BN387" i="1"/>
  <c r="BM387" i="1"/>
  <c r="Z387" i="1"/>
  <c r="Z388" i="1" s="1"/>
  <c r="Y387" i="1"/>
  <c r="BP387" i="1" s="1"/>
  <c r="P387" i="1"/>
  <c r="BO386" i="1"/>
  <c r="BN386" i="1"/>
  <c r="BM386" i="1"/>
  <c r="Z386" i="1"/>
  <c r="Y386" i="1"/>
  <c r="Y388" i="1" s="1"/>
  <c r="P386" i="1"/>
  <c r="X384" i="1"/>
  <c r="X383" i="1"/>
  <c r="BO382" i="1"/>
  <c r="BM382" i="1"/>
  <c r="Y382" i="1"/>
  <c r="Y384" i="1" s="1"/>
  <c r="P382" i="1"/>
  <c r="X380" i="1"/>
  <c r="X379" i="1"/>
  <c r="BO378" i="1"/>
  <c r="BN378" i="1"/>
  <c r="BM378" i="1"/>
  <c r="Z378" i="1"/>
  <c r="Y378" i="1"/>
  <c r="BP378" i="1" s="1"/>
  <c r="P378" i="1"/>
  <c r="BO377" i="1"/>
  <c r="BM377" i="1"/>
  <c r="Z377" i="1"/>
  <c r="Y377" i="1"/>
  <c r="BP377" i="1" s="1"/>
  <c r="P377" i="1"/>
  <c r="BO376" i="1"/>
  <c r="BM376" i="1"/>
  <c r="Y376" i="1"/>
  <c r="Y379" i="1" s="1"/>
  <c r="P376" i="1"/>
  <c r="BO375" i="1"/>
  <c r="BM375" i="1"/>
  <c r="Z375" i="1"/>
  <c r="Y375" i="1"/>
  <c r="BP375" i="1" s="1"/>
  <c r="P375" i="1"/>
  <c r="X372" i="1"/>
  <c r="Y371" i="1"/>
  <c r="X371" i="1"/>
  <c r="BP370" i="1"/>
  <c r="BO370" i="1"/>
  <c r="BM370" i="1"/>
  <c r="Z370" i="1"/>
  <c r="Z371" i="1" s="1"/>
  <c r="Y370" i="1"/>
  <c r="Y372" i="1" s="1"/>
  <c r="P370" i="1"/>
  <c r="X368" i="1"/>
  <c r="X367" i="1"/>
  <c r="BP366" i="1"/>
  <c r="BO366" i="1"/>
  <c r="BM366" i="1"/>
  <c r="Z366" i="1"/>
  <c r="Y366" i="1"/>
  <c r="BN366" i="1" s="1"/>
  <c r="P366" i="1"/>
  <c r="BO365" i="1"/>
  <c r="BM365" i="1"/>
  <c r="Y365" i="1"/>
  <c r="Y368" i="1" s="1"/>
  <c r="P365" i="1"/>
  <c r="Y363" i="1"/>
  <c r="X363" i="1"/>
  <c r="Y362" i="1"/>
  <c r="X362" i="1"/>
  <c r="BP361" i="1"/>
  <c r="BO361" i="1"/>
  <c r="BM361" i="1"/>
  <c r="Y361" i="1"/>
  <c r="BN361" i="1" s="1"/>
  <c r="P361" i="1"/>
  <c r="BP360" i="1"/>
  <c r="BO360" i="1"/>
  <c r="BN360" i="1"/>
  <c r="BM360" i="1"/>
  <c r="Z360" i="1"/>
  <c r="Y360" i="1"/>
  <c r="P360" i="1"/>
  <c r="X358" i="1"/>
  <c r="X357" i="1"/>
  <c r="BO356" i="1"/>
  <c r="BN356" i="1"/>
  <c r="BM356" i="1"/>
  <c r="Z356" i="1"/>
  <c r="Y356" i="1"/>
  <c r="BP356" i="1" s="1"/>
  <c r="P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M353" i="1"/>
  <c r="Y353" i="1"/>
  <c r="BN353" i="1" s="1"/>
  <c r="P353" i="1"/>
  <c r="BP352" i="1"/>
  <c r="BO352" i="1"/>
  <c r="BN352" i="1"/>
  <c r="BM352" i="1"/>
  <c r="Z352" i="1"/>
  <c r="Y352" i="1"/>
  <c r="P352" i="1"/>
  <c r="BP351" i="1"/>
  <c r="BO351" i="1"/>
  <c r="BN351" i="1"/>
  <c r="BM351" i="1"/>
  <c r="Z351" i="1"/>
  <c r="Y351" i="1"/>
  <c r="P351" i="1"/>
  <c r="BP350" i="1"/>
  <c r="BO350" i="1"/>
  <c r="BM350" i="1"/>
  <c r="Y350" i="1"/>
  <c r="Y358" i="1" s="1"/>
  <c r="P350" i="1"/>
  <c r="X346" i="1"/>
  <c r="X345" i="1"/>
  <c r="BO344" i="1"/>
  <c r="BM344" i="1"/>
  <c r="Y344" i="1"/>
  <c r="BP344" i="1" s="1"/>
  <c r="P344" i="1"/>
  <c r="BP343" i="1"/>
  <c r="BO343" i="1"/>
  <c r="BM343" i="1"/>
  <c r="Y343" i="1"/>
  <c r="BN343" i="1" s="1"/>
  <c r="P343" i="1"/>
  <c r="BP342" i="1"/>
  <c r="BO342" i="1"/>
  <c r="BN342" i="1"/>
  <c r="BM342" i="1"/>
  <c r="Z342" i="1"/>
  <c r="Y342" i="1"/>
  <c r="S524" i="1" s="1"/>
  <c r="P342" i="1"/>
  <c r="X339" i="1"/>
  <c r="X338" i="1"/>
  <c r="BO337" i="1"/>
  <c r="BN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Y333" i="1"/>
  <c r="X333" i="1"/>
  <c r="X332" i="1"/>
  <c r="BO331" i="1"/>
  <c r="BN331" i="1"/>
  <c r="BM331" i="1"/>
  <c r="Z331" i="1"/>
  <c r="Y331" i="1"/>
  <c r="BP331" i="1" s="1"/>
  <c r="P331" i="1"/>
  <c r="BO330" i="1"/>
  <c r="BN330" i="1"/>
  <c r="BM330" i="1"/>
  <c r="Z330" i="1"/>
  <c r="Y330" i="1"/>
  <c r="BP330" i="1" s="1"/>
  <c r="P330" i="1"/>
  <c r="BO329" i="1"/>
  <c r="BN329" i="1"/>
  <c r="BM329" i="1"/>
  <c r="Y329" i="1"/>
  <c r="BP329" i="1" s="1"/>
  <c r="BO328" i="1"/>
  <c r="BN328" i="1"/>
  <c r="BM328" i="1"/>
  <c r="Z328" i="1"/>
  <c r="Y328" i="1"/>
  <c r="BP328" i="1" s="1"/>
  <c r="BO327" i="1"/>
  <c r="BN327" i="1"/>
  <c r="BM327" i="1"/>
  <c r="Z327" i="1"/>
  <c r="Y327" i="1"/>
  <c r="Y332" i="1" s="1"/>
  <c r="X325" i="1"/>
  <c r="X324" i="1"/>
  <c r="BO323" i="1"/>
  <c r="BM323" i="1"/>
  <c r="Y323" i="1"/>
  <c r="Y324" i="1" s="1"/>
  <c r="P323" i="1"/>
  <c r="BP322" i="1"/>
  <c r="BO322" i="1"/>
  <c r="BM322" i="1"/>
  <c r="Z322" i="1"/>
  <c r="Y322" i="1"/>
  <c r="BN322" i="1" s="1"/>
  <c r="P322" i="1"/>
  <c r="BO321" i="1"/>
  <c r="BN321" i="1"/>
  <c r="BM321" i="1"/>
  <c r="Z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P316" i="1" s="1"/>
  <c r="P316" i="1"/>
  <c r="BO315" i="1"/>
  <c r="BM315" i="1"/>
  <c r="Y315" i="1"/>
  <c r="BP315" i="1" s="1"/>
  <c r="P315" i="1"/>
  <c r="BP314" i="1"/>
  <c r="BO314" i="1"/>
  <c r="BM314" i="1"/>
  <c r="Z314" i="1"/>
  <c r="Y314" i="1"/>
  <c r="BN314" i="1" s="1"/>
  <c r="P314" i="1"/>
  <c r="BO313" i="1"/>
  <c r="BN313" i="1"/>
  <c r="BM313" i="1"/>
  <c r="Z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P306" i="1"/>
  <c r="BO306" i="1"/>
  <c r="BM306" i="1"/>
  <c r="Z306" i="1"/>
  <c r="Y306" i="1"/>
  <c r="BN306" i="1" s="1"/>
  <c r="P306" i="1"/>
  <c r="BO305" i="1"/>
  <c r="BN305" i="1"/>
  <c r="BM305" i="1"/>
  <c r="Z305" i="1"/>
  <c r="Y305" i="1"/>
  <c r="BP305" i="1" s="1"/>
  <c r="P305" i="1"/>
  <c r="BO304" i="1"/>
  <c r="BM304" i="1"/>
  <c r="Z304" i="1"/>
  <c r="Y304" i="1"/>
  <c r="BP304" i="1" s="1"/>
  <c r="P304" i="1"/>
  <c r="BO303" i="1"/>
  <c r="BM303" i="1"/>
  <c r="Y303" i="1"/>
  <c r="Z303" i="1" s="1"/>
  <c r="P303" i="1"/>
  <c r="X301" i="1"/>
  <c r="X300" i="1"/>
  <c r="BO299" i="1"/>
  <c r="BM299" i="1"/>
  <c r="Y299" i="1"/>
  <c r="Y300" i="1" s="1"/>
  <c r="P299" i="1"/>
  <c r="BP298" i="1"/>
  <c r="BO298" i="1"/>
  <c r="BM298" i="1"/>
  <c r="Z298" i="1"/>
  <c r="Y298" i="1"/>
  <c r="BN298" i="1" s="1"/>
  <c r="P298" i="1"/>
  <c r="BO297" i="1"/>
  <c r="BN297" i="1"/>
  <c r="BM297" i="1"/>
  <c r="Z297" i="1"/>
  <c r="Y297" i="1"/>
  <c r="BP297" i="1" s="1"/>
  <c r="P297" i="1"/>
  <c r="BO296" i="1"/>
  <c r="BM296" i="1"/>
  <c r="Z296" i="1"/>
  <c r="Y296" i="1"/>
  <c r="BP296" i="1" s="1"/>
  <c r="P296" i="1"/>
  <c r="BO295" i="1"/>
  <c r="BM295" i="1"/>
  <c r="Y295" i="1"/>
  <c r="Z295" i="1" s="1"/>
  <c r="P295" i="1"/>
  <c r="BO294" i="1"/>
  <c r="BM294" i="1"/>
  <c r="Z294" i="1"/>
  <c r="Y294" i="1"/>
  <c r="Y301" i="1" s="1"/>
  <c r="P294" i="1"/>
  <c r="X291" i="1"/>
  <c r="Y290" i="1"/>
  <c r="X290" i="1"/>
  <c r="BP289" i="1"/>
  <c r="BO289" i="1"/>
  <c r="BM289" i="1"/>
  <c r="Z289" i="1"/>
  <c r="Z290" i="1" s="1"/>
  <c r="Y289" i="1"/>
  <c r="Q524" i="1" s="1"/>
  <c r="P289" i="1"/>
  <c r="X286" i="1"/>
  <c r="X285" i="1"/>
  <c r="BO284" i="1"/>
  <c r="BM284" i="1"/>
  <c r="Y284" i="1"/>
  <c r="Y286" i="1" s="1"/>
  <c r="P284" i="1"/>
  <c r="X282" i="1"/>
  <c r="X281" i="1"/>
  <c r="BO280" i="1"/>
  <c r="BM280" i="1"/>
  <c r="Y280" i="1"/>
  <c r="BP280" i="1" s="1"/>
  <c r="P280" i="1"/>
  <c r="Y277" i="1"/>
  <c r="X277" i="1"/>
  <c r="X276" i="1"/>
  <c r="BO275" i="1"/>
  <c r="BN275" i="1"/>
  <c r="BM275" i="1"/>
  <c r="Z275" i="1"/>
  <c r="Y275" i="1"/>
  <c r="BP275" i="1" s="1"/>
  <c r="P275" i="1"/>
  <c r="BP274" i="1"/>
  <c r="BO274" i="1"/>
  <c r="BN274" i="1"/>
  <c r="BM274" i="1"/>
  <c r="Z274" i="1"/>
  <c r="Y274" i="1"/>
  <c r="P274" i="1"/>
  <c r="BO273" i="1"/>
  <c r="BN273" i="1"/>
  <c r="BM273" i="1"/>
  <c r="Y273" i="1"/>
  <c r="BP273" i="1" s="1"/>
  <c r="P273" i="1"/>
  <c r="X270" i="1"/>
  <c r="X269" i="1"/>
  <c r="BO268" i="1"/>
  <c r="BN268" i="1"/>
  <c r="BM268" i="1"/>
  <c r="Z268" i="1"/>
  <c r="Y268" i="1"/>
  <c r="BP268" i="1" s="1"/>
  <c r="BO267" i="1"/>
  <c r="BM267" i="1"/>
  <c r="Z267" i="1"/>
  <c r="Y267" i="1"/>
  <c r="BP267" i="1" s="1"/>
  <c r="P267" i="1"/>
  <c r="BO266" i="1"/>
  <c r="BM266" i="1"/>
  <c r="Y266" i="1"/>
  <c r="BP266" i="1" s="1"/>
  <c r="P266" i="1"/>
  <c r="BO265" i="1"/>
  <c r="BN265" i="1"/>
  <c r="BM265" i="1"/>
  <c r="Z265" i="1"/>
  <c r="Y265" i="1"/>
  <c r="M524" i="1" s="1"/>
  <c r="P265" i="1"/>
  <c r="X262" i="1"/>
  <c r="X261" i="1"/>
  <c r="BO260" i="1"/>
  <c r="BM260" i="1"/>
  <c r="Z260" i="1"/>
  <c r="Y260" i="1"/>
  <c r="BP260" i="1" s="1"/>
  <c r="P260" i="1"/>
  <c r="BO259" i="1"/>
  <c r="BM259" i="1"/>
  <c r="Y259" i="1"/>
  <c r="Z259" i="1" s="1"/>
  <c r="P259" i="1"/>
  <c r="BO258" i="1"/>
  <c r="BM258" i="1"/>
  <c r="Z258" i="1"/>
  <c r="Y258" i="1"/>
  <c r="BP258" i="1" s="1"/>
  <c r="P258" i="1"/>
  <c r="BO257" i="1"/>
  <c r="BM257" i="1"/>
  <c r="Y257" i="1"/>
  <c r="Y262" i="1" s="1"/>
  <c r="P257" i="1"/>
  <c r="BO256" i="1"/>
  <c r="BN256" i="1"/>
  <c r="BM256" i="1"/>
  <c r="Z256" i="1"/>
  <c r="Y256" i="1"/>
  <c r="L524" i="1" s="1"/>
  <c r="P256" i="1"/>
  <c r="X253" i="1"/>
  <c r="X252" i="1"/>
  <c r="BO251" i="1"/>
  <c r="BM251" i="1"/>
  <c r="Z251" i="1"/>
  <c r="Y251" i="1"/>
  <c r="BP251" i="1" s="1"/>
  <c r="P251" i="1"/>
  <c r="BO250" i="1"/>
  <c r="BM250" i="1"/>
  <c r="Y250" i="1"/>
  <c r="Z250" i="1" s="1"/>
  <c r="P250" i="1"/>
  <c r="BO249" i="1"/>
  <c r="BM249" i="1"/>
  <c r="Z249" i="1"/>
  <c r="Y249" i="1"/>
  <c r="BP249" i="1" s="1"/>
  <c r="P249" i="1"/>
  <c r="BO248" i="1"/>
  <c r="BM248" i="1"/>
  <c r="Y248" i="1"/>
  <c r="Y253" i="1" s="1"/>
  <c r="P248" i="1"/>
  <c r="BO247" i="1"/>
  <c r="BN247" i="1"/>
  <c r="BM247" i="1"/>
  <c r="Z247" i="1"/>
  <c r="Y247" i="1"/>
  <c r="BP247" i="1" s="1"/>
  <c r="BO246" i="1"/>
  <c r="BM246" i="1"/>
  <c r="Z246" i="1"/>
  <c r="Y246" i="1"/>
  <c r="BP246" i="1" s="1"/>
  <c r="P246" i="1"/>
  <c r="X244" i="1"/>
  <c r="Y243" i="1"/>
  <c r="X243" i="1"/>
  <c r="BP242" i="1"/>
  <c r="BO242" i="1"/>
  <c r="BM242" i="1"/>
  <c r="Z242" i="1"/>
  <c r="Y242" i="1"/>
  <c r="BN242" i="1" s="1"/>
  <c r="BO241" i="1"/>
  <c r="BM241" i="1"/>
  <c r="Y241" i="1"/>
  <c r="BP241" i="1" s="1"/>
  <c r="P241" i="1"/>
  <c r="X239" i="1"/>
  <c r="X238" i="1"/>
  <c r="BP237" i="1"/>
  <c r="BO237" i="1"/>
  <c r="BN237" i="1"/>
  <c r="BM237" i="1"/>
  <c r="Y237" i="1"/>
  <c r="Y239" i="1" s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Y230" i="1"/>
  <c r="Z230" i="1" s="1"/>
  <c r="P230" i="1"/>
  <c r="BP229" i="1"/>
  <c r="BO229" i="1"/>
  <c r="BN229" i="1"/>
  <c r="BM229" i="1"/>
  <c r="Y229" i="1"/>
  <c r="Z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Y234" i="1" s="1"/>
  <c r="P226" i="1"/>
  <c r="Y223" i="1"/>
  <c r="X223" i="1"/>
  <c r="Y222" i="1"/>
  <c r="X222" i="1"/>
  <c r="BP221" i="1"/>
  <c r="BO221" i="1"/>
  <c r="BN221" i="1"/>
  <c r="BM221" i="1"/>
  <c r="Y221" i="1"/>
  <c r="Z221" i="1" s="1"/>
  <c r="P221" i="1"/>
  <c r="BP220" i="1"/>
  <c r="BO220" i="1"/>
  <c r="BN220" i="1"/>
  <c r="BM220" i="1"/>
  <c r="Y220" i="1"/>
  <c r="Z220" i="1" s="1"/>
  <c r="P220" i="1"/>
  <c r="X218" i="1"/>
  <c r="X217" i="1"/>
  <c r="BO216" i="1"/>
  <c r="BN216" i="1"/>
  <c r="BM216" i="1"/>
  <c r="Y216" i="1"/>
  <c r="BP216" i="1" s="1"/>
  <c r="P216" i="1"/>
  <c r="BP215" i="1"/>
  <c r="BO215" i="1"/>
  <c r="BN215" i="1"/>
  <c r="BM215" i="1"/>
  <c r="Z215" i="1"/>
  <c r="Y215" i="1"/>
  <c r="P215" i="1"/>
  <c r="BP214" i="1"/>
  <c r="BO214" i="1"/>
  <c r="BM214" i="1"/>
  <c r="Y214" i="1"/>
  <c r="BN214" i="1" s="1"/>
  <c r="P214" i="1"/>
  <c r="BP213" i="1"/>
  <c r="BO213" i="1"/>
  <c r="BN213" i="1"/>
  <c r="BM213" i="1"/>
  <c r="Y213" i="1"/>
  <c r="Z213" i="1" s="1"/>
  <c r="P213" i="1"/>
  <c r="BP212" i="1"/>
  <c r="BO212" i="1"/>
  <c r="BN212" i="1"/>
  <c r="BM212" i="1"/>
  <c r="Y212" i="1"/>
  <c r="Z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M208" i="1"/>
  <c r="Y208" i="1"/>
  <c r="Y218" i="1" s="1"/>
  <c r="P208" i="1"/>
  <c r="X206" i="1"/>
  <c r="X205" i="1"/>
  <c r="BP204" i="1"/>
  <c r="BO204" i="1"/>
  <c r="BN204" i="1"/>
  <c r="BM204" i="1"/>
  <c r="Y204" i="1"/>
  <c r="Z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P200" i="1"/>
  <c r="BO200" i="1"/>
  <c r="BM200" i="1"/>
  <c r="Y200" i="1"/>
  <c r="BN200" i="1" s="1"/>
  <c r="P200" i="1"/>
  <c r="BO199" i="1"/>
  <c r="BM199" i="1"/>
  <c r="Y199" i="1"/>
  <c r="BP199" i="1" s="1"/>
  <c r="P199" i="1"/>
  <c r="BP198" i="1"/>
  <c r="BO198" i="1"/>
  <c r="BM198" i="1"/>
  <c r="Z198" i="1"/>
  <c r="Y198" i="1"/>
  <c r="BN198" i="1" s="1"/>
  <c r="P198" i="1"/>
  <c r="BO197" i="1"/>
  <c r="BN197" i="1"/>
  <c r="BM197" i="1"/>
  <c r="Z197" i="1"/>
  <c r="Y197" i="1"/>
  <c r="BP197" i="1" s="1"/>
  <c r="P197" i="1"/>
  <c r="X195" i="1"/>
  <c r="X194" i="1"/>
  <c r="BO193" i="1"/>
  <c r="BM193" i="1"/>
  <c r="Y193" i="1"/>
  <c r="BP193" i="1" s="1"/>
  <c r="P193" i="1"/>
  <c r="BP192" i="1"/>
  <c r="BO192" i="1"/>
  <c r="BM192" i="1"/>
  <c r="Y192" i="1"/>
  <c r="BN192" i="1" s="1"/>
  <c r="P192" i="1"/>
  <c r="X190" i="1"/>
  <c r="X189" i="1"/>
  <c r="BP188" i="1"/>
  <c r="BO188" i="1"/>
  <c r="BN188" i="1"/>
  <c r="BM188" i="1"/>
  <c r="Y188" i="1"/>
  <c r="Y190" i="1" s="1"/>
  <c r="P188" i="1"/>
  <c r="BP187" i="1"/>
  <c r="BO187" i="1"/>
  <c r="BN187" i="1"/>
  <c r="BM187" i="1"/>
  <c r="Z187" i="1"/>
  <c r="Y187" i="1"/>
  <c r="J524" i="1" s="1"/>
  <c r="P187" i="1"/>
  <c r="Y184" i="1"/>
  <c r="X184" i="1"/>
  <c r="Y183" i="1"/>
  <c r="X183" i="1"/>
  <c r="BP182" i="1"/>
  <c r="BO182" i="1"/>
  <c r="BN182" i="1"/>
  <c r="BM182" i="1"/>
  <c r="Z182" i="1"/>
  <c r="Z183" i="1" s="1"/>
  <c r="Y182" i="1"/>
  <c r="P182" i="1"/>
  <c r="Y180" i="1"/>
  <c r="X180" i="1"/>
  <c r="X179" i="1"/>
  <c r="BP178" i="1"/>
  <c r="BO178" i="1"/>
  <c r="BN178" i="1"/>
  <c r="BM178" i="1"/>
  <c r="Z178" i="1"/>
  <c r="Y178" i="1"/>
  <c r="P178" i="1"/>
  <c r="BO177" i="1"/>
  <c r="BN177" i="1"/>
  <c r="BM177" i="1"/>
  <c r="Z177" i="1"/>
  <c r="Z179" i="1" s="1"/>
  <c r="Y177" i="1"/>
  <c r="Y179" i="1" s="1"/>
  <c r="P177" i="1"/>
  <c r="BP176" i="1"/>
  <c r="BO176" i="1"/>
  <c r="BN176" i="1"/>
  <c r="BM176" i="1"/>
  <c r="Z176" i="1"/>
  <c r="Y176" i="1"/>
  <c r="P176" i="1"/>
  <c r="X174" i="1"/>
  <c r="X173" i="1"/>
  <c r="BO172" i="1"/>
  <c r="BM172" i="1"/>
  <c r="Y172" i="1"/>
  <c r="BP172" i="1" s="1"/>
  <c r="P172" i="1"/>
  <c r="BO171" i="1"/>
  <c r="BN171" i="1"/>
  <c r="BM171" i="1"/>
  <c r="Z171" i="1"/>
  <c r="Y171" i="1"/>
  <c r="BP171" i="1" s="1"/>
  <c r="P171" i="1"/>
  <c r="BP170" i="1"/>
  <c r="BO170" i="1"/>
  <c r="BN170" i="1"/>
  <c r="BM170" i="1"/>
  <c r="Z170" i="1"/>
  <c r="Y170" i="1"/>
  <c r="P170" i="1"/>
  <c r="BO169" i="1"/>
  <c r="BN169" i="1"/>
  <c r="BM169" i="1"/>
  <c r="Z169" i="1"/>
  <c r="Y169" i="1"/>
  <c r="BP169" i="1" s="1"/>
  <c r="P169" i="1"/>
  <c r="BP168" i="1"/>
  <c r="BO168" i="1"/>
  <c r="BN168" i="1"/>
  <c r="BM168" i="1"/>
  <c r="Z168" i="1"/>
  <c r="Y168" i="1"/>
  <c r="P168" i="1"/>
  <c r="BO167" i="1"/>
  <c r="BN167" i="1"/>
  <c r="BM167" i="1"/>
  <c r="Y167" i="1"/>
  <c r="BP167" i="1" s="1"/>
  <c r="P167" i="1"/>
  <c r="BP166" i="1"/>
  <c r="BO166" i="1"/>
  <c r="BN166" i="1"/>
  <c r="BM166" i="1"/>
  <c r="Z166" i="1"/>
  <c r="Y166" i="1"/>
  <c r="P166" i="1"/>
  <c r="BP165" i="1"/>
  <c r="BO165" i="1"/>
  <c r="BM165" i="1"/>
  <c r="Y165" i="1"/>
  <c r="BN165" i="1" s="1"/>
  <c r="P165" i="1"/>
  <c r="BP164" i="1"/>
  <c r="BO164" i="1"/>
  <c r="BN164" i="1"/>
  <c r="BM164" i="1"/>
  <c r="Z164" i="1"/>
  <c r="Y164" i="1"/>
  <c r="Y174" i="1" s="1"/>
  <c r="P164" i="1"/>
  <c r="Y162" i="1"/>
  <c r="X162" i="1"/>
  <c r="Z161" i="1"/>
  <c r="Y161" i="1"/>
  <c r="X161" i="1"/>
  <c r="BP160" i="1"/>
  <c r="BO160" i="1"/>
  <c r="BN160" i="1"/>
  <c r="BM160" i="1"/>
  <c r="Z160" i="1"/>
  <c r="Y160" i="1"/>
  <c r="I524" i="1" s="1"/>
  <c r="P160" i="1"/>
  <c r="X156" i="1"/>
  <c r="X155" i="1"/>
  <c r="BO154" i="1"/>
  <c r="BM154" i="1"/>
  <c r="Y154" i="1"/>
  <c r="Y155" i="1" s="1"/>
  <c r="P154" i="1"/>
  <c r="BO153" i="1"/>
  <c r="BN153" i="1"/>
  <c r="BM153" i="1"/>
  <c r="Z153" i="1"/>
  <c r="Y153" i="1"/>
  <c r="BP153" i="1" s="1"/>
  <c r="P153" i="1"/>
  <c r="BP152" i="1"/>
  <c r="BO152" i="1"/>
  <c r="BN152" i="1"/>
  <c r="BM152" i="1"/>
  <c r="Z152" i="1"/>
  <c r="Y152" i="1"/>
  <c r="Y156" i="1" s="1"/>
  <c r="P152" i="1"/>
  <c r="X150" i="1"/>
  <c r="X149" i="1"/>
  <c r="BO148" i="1"/>
  <c r="BM148" i="1"/>
  <c r="Y148" i="1"/>
  <c r="Z148" i="1" s="1"/>
  <c r="Z149" i="1" s="1"/>
  <c r="P148" i="1"/>
  <c r="X145" i="1"/>
  <c r="X144" i="1"/>
  <c r="BO143" i="1"/>
  <c r="BM143" i="1"/>
  <c r="Y143" i="1"/>
  <c r="Y144" i="1" s="1"/>
  <c r="P143" i="1"/>
  <c r="BP142" i="1"/>
  <c r="BO142" i="1"/>
  <c r="BM142" i="1"/>
  <c r="Z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Y135" i="1"/>
  <c r="X135" i="1"/>
  <c r="Y134" i="1"/>
  <c r="X134" i="1"/>
  <c r="BP133" i="1"/>
  <c r="BO133" i="1"/>
  <c r="BN133" i="1"/>
  <c r="BM133" i="1"/>
  <c r="Z133" i="1"/>
  <c r="Y133" i="1"/>
  <c r="P133" i="1"/>
  <c r="BP132" i="1"/>
  <c r="BO132" i="1"/>
  <c r="BN132" i="1"/>
  <c r="BM132" i="1"/>
  <c r="Y132" i="1"/>
  <c r="G524" i="1" s="1"/>
  <c r="P132" i="1"/>
  <c r="Y129" i="1"/>
  <c r="X129" i="1"/>
  <c r="X128" i="1"/>
  <c r="BO127" i="1"/>
  <c r="BN127" i="1"/>
  <c r="BM127" i="1"/>
  <c r="Y127" i="1"/>
  <c r="BP127" i="1" s="1"/>
  <c r="P127" i="1"/>
  <c r="BP126" i="1"/>
  <c r="BO126" i="1"/>
  <c r="BN126" i="1"/>
  <c r="BM126" i="1"/>
  <c r="Z126" i="1"/>
  <c r="Y126" i="1"/>
  <c r="Y128" i="1" s="1"/>
  <c r="P126" i="1"/>
  <c r="Y124" i="1"/>
  <c r="X124" i="1"/>
  <c r="X123" i="1"/>
  <c r="BP122" i="1"/>
  <c r="BO122" i="1"/>
  <c r="BN122" i="1"/>
  <c r="BM122" i="1"/>
  <c r="Z122" i="1"/>
  <c r="Y122" i="1"/>
  <c r="P122" i="1"/>
  <c r="BO121" i="1"/>
  <c r="BN121" i="1"/>
  <c r="BM121" i="1"/>
  <c r="Z121" i="1"/>
  <c r="Y121" i="1"/>
  <c r="Y123" i="1" s="1"/>
  <c r="P121" i="1"/>
  <c r="BP120" i="1"/>
  <c r="BO120" i="1"/>
  <c r="BN120" i="1"/>
  <c r="BM120" i="1"/>
  <c r="Z120" i="1"/>
  <c r="Y120" i="1"/>
  <c r="P120" i="1"/>
  <c r="BO119" i="1"/>
  <c r="BN119" i="1"/>
  <c r="BM119" i="1"/>
  <c r="Y119" i="1"/>
  <c r="BP119" i="1" s="1"/>
  <c r="P119" i="1"/>
  <c r="BP118" i="1"/>
  <c r="BO118" i="1"/>
  <c r="BN118" i="1"/>
  <c r="BM118" i="1"/>
  <c r="Z118" i="1"/>
  <c r="Y118" i="1"/>
  <c r="P118" i="1"/>
  <c r="Y116" i="1"/>
  <c r="X116" i="1"/>
  <c r="X115" i="1"/>
  <c r="BP114" i="1"/>
  <c r="BO114" i="1"/>
  <c r="BN114" i="1"/>
  <c r="BM114" i="1"/>
  <c r="Z114" i="1"/>
  <c r="Y114" i="1"/>
  <c r="P114" i="1"/>
  <c r="BO113" i="1"/>
  <c r="BN113" i="1"/>
  <c r="BM113" i="1"/>
  <c r="Z113" i="1"/>
  <c r="Z115" i="1" s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N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N105" i="1"/>
  <c r="BM105" i="1"/>
  <c r="Z105" i="1"/>
  <c r="Y105" i="1"/>
  <c r="F524" i="1" s="1"/>
  <c r="P105" i="1"/>
  <c r="X102" i="1"/>
  <c r="X101" i="1"/>
  <c r="BO100" i="1"/>
  <c r="BM100" i="1"/>
  <c r="Z100" i="1"/>
  <c r="Y100" i="1"/>
  <c r="BP100" i="1" s="1"/>
  <c r="P100" i="1"/>
  <c r="BO99" i="1"/>
  <c r="BM99" i="1"/>
  <c r="Y99" i="1"/>
  <c r="Y101" i="1" s="1"/>
  <c r="P99" i="1"/>
  <c r="BO98" i="1"/>
  <c r="BN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O96" i="1"/>
  <c r="BN96" i="1"/>
  <c r="BM96" i="1"/>
  <c r="Z96" i="1"/>
  <c r="Y96" i="1"/>
  <c r="BP96" i="1" s="1"/>
  <c r="P96" i="1"/>
  <c r="BP95" i="1"/>
  <c r="BO95" i="1"/>
  <c r="BN95" i="1"/>
  <c r="BM95" i="1"/>
  <c r="Z95" i="1"/>
  <c r="Y95" i="1"/>
  <c r="X93" i="1"/>
  <c r="X92" i="1"/>
  <c r="BO91" i="1"/>
  <c r="BM91" i="1"/>
  <c r="Z91" i="1"/>
  <c r="Y91" i="1"/>
  <c r="BP91" i="1" s="1"/>
  <c r="P91" i="1"/>
  <c r="BO90" i="1"/>
  <c r="BM90" i="1"/>
  <c r="Y90" i="1"/>
  <c r="Z90" i="1" s="1"/>
  <c r="Z92" i="1" s="1"/>
  <c r="P90" i="1"/>
  <c r="BO89" i="1"/>
  <c r="BM89" i="1"/>
  <c r="Z89" i="1"/>
  <c r="Y89" i="1"/>
  <c r="E524" i="1" s="1"/>
  <c r="P89" i="1"/>
  <c r="X86" i="1"/>
  <c r="Y85" i="1"/>
  <c r="X85" i="1"/>
  <c r="BP84" i="1"/>
  <c r="BO84" i="1"/>
  <c r="BM84" i="1"/>
  <c r="Z84" i="1"/>
  <c r="Y84" i="1"/>
  <c r="BN84" i="1" s="1"/>
  <c r="P84" i="1"/>
  <c r="BO83" i="1"/>
  <c r="BN83" i="1"/>
  <c r="BM83" i="1"/>
  <c r="Z83" i="1"/>
  <c r="Z85" i="1" s="1"/>
  <c r="Y83" i="1"/>
  <c r="BP83" i="1" s="1"/>
  <c r="P83" i="1"/>
  <c r="X81" i="1"/>
  <c r="X80" i="1"/>
  <c r="BO79" i="1"/>
  <c r="BM79" i="1"/>
  <c r="Y79" i="1"/>
  <c r="BP79" i="1" s="1"/>
  <c r="P79" i="1"/>
  <c r="BP78" i="1"/>
  <c r="BO78" i="1"/>
  <c r="BM78" i="1"/>
  <c r="Y78" i="1"/>
  <c r="BN78" i="1" s="1"/>
  <c r="P78" i="1"/>
  <c r="BO77" i="1"/>
  <c r="BM77" i="1"/>
  <c r="Y77" i="1"/>
  <c r="BP77" i="1" s="1"/>
  <c r="P77" i="1"/>
  <c r="BP76" i="1"/>
  <c r="BO76" i="1"/>
  <c r="BM76" i="1"/>
  <c r="Z76" i="1"/>
  <c r="Y76" i="1"/>
  <c r="BN76" i="1" s="1"/>
  <c r="P76" i="1"/>
  <c r="BO75" i="1"/>
  <c r="BM75" i="1"/>
  <c r="Y75" i="1"/>
  <c r="BP75" i="1" s="1"/>
  <c r="P75" i="1"/>
  <c r="BO74" i="1"/>
  <c r="BM74" i="1"/>
  <c r="Z74" i="1"/>
  <c r="Y74" i="1"/>
  <c r="Y81" i="1" s="1"/>
  <c r="P74" i="1"/>
  <c r="X72" i="1"/>
  <c r="X71" i="1"/>
  <c r="BP70" i="1"/>
  <c r="BO70" i="1"/>
  <c r="BM70" i="1"/>
  <c r="Y70" i="1"/>
  <c r="BN70" i="1" s="1"/>
  <c r="P70" i="1"/>
  <c r="BO69" i="1"/>
  <c r="BM69" i="1"/>
  <c r="Y69" i="1"/>
  <c r="BP69" i="1" s="1"/>
  <c r="P69" i="1"/>
  <c r="BP68" i="1"/>
  <c r="BO68" i="1"/>
  <c r="BM68" i="1"/>
  <c r="Z68" i="1"/>
  <c r="Y68" i="1"/>
  <c r="Y72" i="1" s="1"/>
  <c r="P68" i="1"/>
  <c r="X66" i="1"/>
  <c r="X65" i="1"/>
  <c r="BP64" i="1"/>
  <c r="BO64" i="1"/>
  <c r="BM64" i="1"/>
  <c r="Y64" i="1"/>
  <c r="BN64" i="1" s="1"/>
  <c r="P64" i="1"/>
  <c r="BO63" i="1"/>
  <c r="BM63" i="1"/>
  <c r="Y63" i="1"/>
  <c r="BP63" i="1" s="1"/>
  <c r="P63" i="1"/>
  <c r="BP62" i="1"/>
  <c r="BO62" i="1"/>
  <c r="BM62" i="1"/>
  <c r="Y62" i="1"/>
  <c r="BN62" i="1" s="1"/>
  <c r="P62" i="1"/>
  <c r="BO61" i="1"/>
  <c r="BM61" i="1"/>
  <c r="Y61" i="1"/>
  <c r="Y66" i="1" s="1"/>
  <c r="P61" i="1"/>
  <c r="X59" i="1"/>
  <c r="X58" i="1"/>
  <c r="BP57" i="1"/>
  <c r="BO57" i="1"/>
  <c r="BN57" i="1"/>
  <c r="BM57" i="1"/>
  <c r="Z57" i="1"/>
  <c r="Y57" i="1"/>
  <c r="P57" i="1"/>
  <c r="BP56" i="1"/>
  <c r="BO56" i="1"/>
  <c r="BM56" i="1"/>
  <c r="Y56" i="1"/>
  <c r="BN56" i="1" s="1"/>
  <c r="P56" i="1"/>
  <c r="BO55" i="1"/>
  <c r="BM55" i="1"/>
  <c r="Y55" i="1"/>
  <c r="BP55" i="1" s="1"/>
  <c r="P55" i="1"/>
  <c r="BP54" i="1"/>
  <c r="BO54" i="1"/>
  <c r="BM54" i="1"/>
  <c r="Y54" i="1"/>
  <c r="BN54" i="1" s="1"/>
  <c r="P54" i="1"/>
  <c r="BO53" i="1"/>
  <c r="BM53" i="1"/>
  <c r="Y53" i="1"/>
  <c r="BP53" i="1" s="1"/>
  <c r="P53" i="1"/>
  <c r="BO52" i="1"/>
  <c r="BM52" i="1"/>
  <c r="Y52" i="1"/>
  <c r="D524" i="1" s="1"/>
  <c r="P52" i="1"/>
  <c r="X49" i="1"/>
  <c r="X48" i="1"/>
  <c r="BP47" i="1"/>
  <c r="BO47" i="1"/>
  <c r="BM47" i="1"/>
  <c r="Y47" i="1"/>
  <c r="Y49" i="1" s="1"/>
  <c r="P47" i="1"/>
  <c r="X45" i="1"/>
  <c r="X44" i="1"/>
  <c r="BP43" i="1"/>
  <c r="BO43" i="1"/>
  <c r="BN43" i="1"/>
  <c r="BM43" i="1"/>
  <c r="Y43" i="1"/>
  <c r="Z43" i="1" s="1"/>
  <c r="P43" i="1"/>
  <c r="BP42" i="1"/>
  <c r="BO42" i="1"/>
  <c r="BN42" i="1"/>
  <c r="BM42" i="1"/>
  <c r="Z42" i="1"/>
  <c r="Y42" i="1"/>
  <c r="P42" i="1"/>
  <c r="BP41" i="1"/>
  <c r="BO41" i="1"/>
  <c r="BN41" i="1"/>
  <c r="BM41" i="1"/>
  <c r="Y41" i="1"/>
  <c r="C524" i="1" s="1"/>
  <c r="P41" i="1"/>
  <c r="Y37" i="1"/>
  <c r="X37" i="1"/>
  <c r="X36" i="1"/>
  <c r="BO35" i="1"/>
  <c r="BN35" i="1"/>
  <c r="BM35" i="1"/>
  <c r="Y35" i="1"/>
  <c r="Y36" i="1" s="1"/>
  <c r="P35" i="1"/>
  <c r="X33" i="1"/>
  <c r="Y32" i="1"/>
  <c r="X32" i="1"/>
  <c r="BO31" i="1"/>
  <c r="BN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N29" i="1"/>
  <c r="BM29" i="1"/>
  <c r="Z29" i="1"/>
  <c r="Y29" i="1"/>
  <c r="Y33" i="1" s="1"/>
  <c r="P29" i="1"/>
  <c r="BP28" i="1"/>
  <c r="BO28" i="1"/>
  <c r="BN28" i="1"/>
  <c r="BM28" i="1"/>
  <c r="Z28" i="1"/>
  <c r="Y28" i="1"/>
  <c r="P28" i="1"/>
  <c r="BO27" i="1"/>
  <c r="BN27" i="1"/>
  <c r="BM27" i="1"/>
  <c r="Y27" i="1"/>
  <c r="BP27" i="1" s="1"/>
  <c r="P27" i="1"/>
  <c r="BP26" i="1"/>
  <c r="BO26" i="1"/>
  <c r="BN26" i="1"/>
  <c r="BM26" i="1"/>
  <c r="Z26" i="1"/>
  <c r="Y26" i="1"/>
  <c r="P26" i="1"/>
  <c r="Y24" i="1"/>
  <c r="X24" i="1"/>
  <c r="X514" i="1" s="1"/>
  <c r="Z23" i="1"/>
  <c r="Y23" i="1"/>
  <c r="X23" i="1"/>
  <c r="X518" i="1" s="1"/>
  <c r="BP22" i="1"/>
  <c r="BO22" i="1"/>
  <c r="X516" i="1" s="1"/>
  <c r="BN22" i="1"/>
  <c r="BM22" i="1"/>
  <c r="X515" i="1" s="1"/>
  <c r="X517" i="1" s="1"/>
  <c r="Z22" i="1"/>
  <c r="Y22" i="1"/>
  <c r="B524" i="1" s="1"/>
  <c r="H10" i="1"/>
  <c r="A9" i="1"/>
  <c r="J9" i="1" s="1"/>
  <c r="D7" i="1"/>
  <c r="Q6" i="1"/>
  <c r="P2" i="1"/>
  <c r="Z495" i="1" l="1"/>
  <c r="Z261" i="1"/>
  <c r="Z407" i="1"/>
  <c r="Z300" i="1"/>
  <c r="Z222" i="1"/>
  <c r="Z52" i="1"/>
  <c r="Y71" i="1"/>
  <c r="Z55" i="1"/>
  <c r="Y58" i="1"/>
  <c r="Z63" i="1"/>
  <c r="Z79" i="1"/>
  <c r="BN90" i="1"/>
  <c r="Y102" i="1"/>
  <c r="Z137" i="1"/>
  <c r="BN148" i="1"/>
  <c r="Z193" i="1"/>
  <c r="Z201" i="1"/>
  <c r="Z209" i="1"/>
  <c r="Z226" i="1"/>
  <c r="BN250" i="1"/>
  <c r="BN259" i="1"/>
  <c r="BN295" i="1"/>
  <c r="BN303" i="1"/>
  <c r="Z309" i="1"/>
  <c r="Z317" i="1"/>
  <c r="Z365" i="1"/>
  <c r="Z367" i="1" s="1"/>
  <c r="BN376" i="1"/>
  <c r="BP386" i="1"/>
  <c r="Z421" i="1"/>
  <c r="Z425" i="1" s="1"/>
  <c r="BN443" i="1"/>
  <c r="Z449" i="1"/>
  <c r="Z457" i="1"/>
  <c r="Z465" i="1"/>
  <c r="Z473" i="1"/>
  <c r="BN480" i="1"/>
  <c r="BP494" i="1"/>
  <c r="BP505" i="1"/>
  <c r="H524" i="1"/>
  <c r="Y59" i="1"/>
  <c r="Z41" i="1"/>
  <c r="Z44" i="1" s="1"/>
  <c r="Y44" i="1"/>
  <c r="BN52" i="1"/>
  <c r="BN68" i="1"/>
  <c r="Z132" i="1"/>
  <c r="Z134" i="1" s="1"/>
  <c r="BN142" i="1"/>
  <c r="Z188" i="1"/>
  <c r="Z189" i="1" s="1"/>
  <c r="Z237" i="1"/>
  <c r="Z238" i="1" s="1"/>
  <c r="BP256" i="1"/>
  <c r="BP265" i="1"/>
  <c r="Y281" i="1"/>
  <c r="BN289" i="1"/>
  <c r="BP327" i="1"/>
  <c r="Y345" i="1"/>
  <c r="BN370" i="1"/>
  <c r="Y380" i="1"/>
  <c r="Y392" i="1"/>
  <c r="BP440" i="1"/>
  <c r="BN446" i="1"/>
  <c r="BN462" i="1"/>
  <c r="BN489" i="1"/>
  <c r="BN55" i="1"/>
  <c r="BN63" i="1"/>
  <c r="BN79" i="1"/>
  <c r="BP90" i="1"/>
  <c r="BN137" i="1"/>
  <c r="BP148" i="1"/>
  <c r="BN193" i="1"/>
  <c r="BN201" i="1"/>
  <c r="BN209" i="1"/>
  <c r="BN226" i="1"/>
  <c r="BP250" i="1"/>
  <c r="BP259" i="1"/>
  <c r="BP295" i="1"/>
  <c r="BP303" i="1"/>
  <c r="BN309" i="1"/>
  <c r="BN317" i="1"/>
  <c r="BN365" i="1"/>
  <c r="BP376" i="1"/>
  <c r="BN421" i="1"/>
  <c r="Y431" i="1"/>
  <c r="BP443" i="1"/>
  <c r="BN449" i="1"/>
  <c r="BN457" i="1"/>
  <c r="BN465" i="1"/>
  <c r="BN473" i="1"/>
  <c r="BP462" i="1"/>
  <c r="K524" i="1"/>
  <c r="Y269" i="1"/>
  <c r="H9" i="1"/>
  <c r="Y45" i="1"/>
  <c r="Y514" i="1" s="1"/>
  <c r="Z99" i="1"/>
  <c r="Z101" i="1" s="1"/>
  <c r="Z108" i="1"/>
  <c r="Z109" i="1" s="1"/>
  <c r="BP137" i="1"/>
  <c r="Y149" i="1"/>
  <c r="Z154" i="1"/>
  <c r="Z155" i="1" s="1"/>
  <c r="Z172" i="1"/>
  <c r="BP226" i="1"/>
  <c r="Z248" i="1"/>
  <c r="Z252" i="1" s="1"/>
  <c r="Z257" i="1"/>
  <c r="Z266" i="1"/>
  <c r="Z269" i="1" s="1"/>
  <c r="Y282" i="1"/>
  <c r="Y346" i="1"/>
  <c r="BP365" i="1"/>
  <c r="Z382" i="1"/>
  <c r="Z383" i="1" s="1"/>
  <c r="Y393" i="1"/>
  <c r="BP421" i="1"/>
  <c r="Z441" i="1"/>
  <c r="Z453" i="1" s="1"/>
  <c r="Z481" i="1"/>
  <c r="Z483" i="1" s="1"/>
  <c r="Z503" i="1"/>
  <c r="Z507" i="1" s="1"/>
  <c r="BP486" i="1"/>
  <c r="Y490" i="1"/>
  <c r="Y496" i="1"/>
  <c r="BN108" i="1"/>
  <c r="Y194" i="1"/>
  <c r="BN248" i="1"/>
  <c r="BN257" i="1"/>
  <c r="BN266" i="1"/>
  <c r="Y270" i="1"/>
  <c r="Z299" i="1"/>
  <c r="Z307" i="1"/>
  <c r="Z310" i="1" s="1"/>
  <c r="Y310" i="1"/>
  <c r="Z315" i="1"/>
  <c r="Z318" i="1" s="1"/>
  <c r="Y318" i="1"/>
  <c r="Z323" i="1"/>
  <c r="Z324" i="1" s="1"/>
  <c r="BN382" i="1"/>
  <c r="BN441" i="1"/>
  <c r="Z447" i="1"/>
  <c r="Z463" i="1"/>
  <c r="Z469" i="1" s="1"/>
  <c r="O524" i="1"/>
  <c r="F9" i="1"/>
  <c r="Z53" i="1"/>
  <c r="Z61" i="1"/>
  <c r="Z65" i="1" s="1"/>
  <c r="Z77" i="1"/>
  <c r="Y80" i="1"/>
  <c r="Z143" i="1"/>
  <c r="Z144" i="1" s="1"/>
  <c r="BN172" i="1"/>
  <c r="Z199" i="1"/>
  <c r="Z205" i="1" s="1"/>
  <c r="F10" i="1"/>
  <c r="BP29" i="1"/>
  <c r="Z47" i="1"/>
  <c r="Z48" i="1" s="1"/>
  <c r="Z56" i="1"/>
  <c r="Z64" i="1"/>
  <c r="BN74" i="1"/>
  <c r="BN91" i="1"/>
  <c r="BP105" i="1"/>
  <c r="BP113" i="1"/>
  <c r="BP121" i="1"/>
  <c r="Z138" i="1"/>
  <c r="Y150" i="1"/>
  <c r="BP177" i="1"/>
  <c r="Y189" i="1"/>
  <c r="Z202" i="1"/>
  <c r="Y205" i="1"/>
  <c r="Z210" i="1"/>
  <c r="Z227" i="1"/>
  <c r="Y238" i="1"/>
  <c r="BN251" i="1"/>
  <c r="BN260" i="1"/>
  <c r="Z284" i="1"/>
  <c r="Z285" i="1" s="1"/>
  <c r="BN296" i="1"/>
  <c r="BN304" i="1"/>
  <c r="Z350" i="1"/>
  <c r="BN377" i="1"/>
  <c r="Y425" i="1"/>
  <c r="BN434" i="1"/>
  <c r="BN444" i="1"/>
  <c r="Y453" i="1"/>
  <c r="P524" i="1"/>
  <c r="BN99" i="1"/>
  <c r="BN154" i="1"/>
  <c r="BN53" i="1"/>
  <c r="BN69" i="1"/>
  <c r="BN143" i="1"/>
  <c r="BP154" i="1"/>
  <c r="BN199" i="1"/>
  <c r="Y233" i="1"/>
  <c r="Y244" i="1"/>
  <c r="BP248" i="1"/>
  <c r="BP257" i="1"/>
  <c r="Y291" i="1"/>
  <c r="BN299" i="1"/>
  <c r="BN307" i="1"/>
  <c r="BN315" i="1"/>
  <c r="BN323" i="1"/>
  <c r="Z343" i="1"/>
  <c r="Z353" i="1"/>
  <c r="Z361" i="1"/>
  <c r="Z362" i="1" s="1"/>
  <c r="BP382" i="1"/>
  <c r="BP441" i="1"/>
  <c r="BN447" i="1"/>
  <c r="BN463" i="1"/>
  <c r="BP503" i="1"/>
  <c r="Y507" i="1"/>
  <c r="BN61" i="1"/>
  <c r="BN77" i="1"/>
  <c r="Y86" i="1"/>
  <c r="BP99" i="1"/>
  <c r="Z27" i="1"/>
  <c r="Z32" i="1" s="1"/>
  <c r="Z35" i="1"/>
  <c r="Z36" i="1" s="1"/>
  <c r="BN47" i="1"/>
  <c r="Y515" i="1" s="1"/>
  <c r="Y517" i="1" s="1"/>
  <c r="BP74" i="1"/>
  <c r="Z119" i="1"/>
  <c r="Z123" i="1" s="1"/>
  <c r="Z127" i="1"/>
  <c r="Z128" i="1" s="1"/>
  <c r="BN138" i="1"/>
  <c r="Z167" i="1"/>
  <c r="Y195" i="1"/>
  <c r="BN202" i="1"/>
  <c r="BN210" i="1"/>
  <c r="Z216" i="1"/>
  <c r="BN227" i="1"/>
  <c r="Z273" i="1"/>
  <c r="Z276" i="1" s="1"/>
  <c r="Y276" i="1"/>
  <c r="BN284" i="1"/>
  <c r="Y311" i="1"/>
  <c r="Y319" i="1"/>
  <c r="Z329" i="1"/>
  <c r="Z332" i="1" s="1"/>
  <c r="Z337" i="1"/>
  <c r="BN350" i="1"/>
  <c r="BN397" i="1"/>
  <c r="BP434" i="1"/>
  <c r="BN474" i="1"/>
  <c r="BN487" i="1"/>
  <c r="BN498" i="1"/>
  <c r="R524" i="1"/>
  <c r="A10" i="1"/>
  <c r="Z69" i="1"/>
  <c r="Z71" i="1" s="1"/>
  <c r="BP61" i="1"/>
  <c r="Y109" i="1"/>
  <c r="BP143" i="1"/>
  <c r="Y173" i="1"/>
  <c r="Y206" i="1"/>
  <c r="BP299" i="1"/>
  <c r="BP323" i="1"/>
  <c r="Y383" i="1"/>
  <c r="BP463" i="1"/>
  <c r="Y92" i="1"/>
  <c r="Y252" i="1"/>
  <c r="Y261" i="1"/>
  <c r="BP284" i="1"/>
  <c r="Y435" i="1"/>
  <c r="Z442" i="1"/>
  <c r="T524" i="1"/>
  <c r="BN482" i="1"/>
  <c r="BN493" i="1"/>
  <c r="BN504" i="1"/>
  <c r="U524" i="1"/>
  <c r="Z75" i="1"/>
  <c r="Z80" i="1" s="1"/>
  <c r="BP35" i="1"/>
  <c r="Y516" i="1" s="1"/>
  <c r="Y48" i="1"/>
  <c r="Y518" i="1" s="1"/>
  <c r="Z54" i="1"/>
  <c r="Z62" i="1"/>
  <c r="Y65" i="1"/>
  <c r="Z70" i="1"/>
  <c r="Z78" i="1"/>
  <c r="BN89" i="1"/>
  <c r="BN100" i="1"/>
  <c r="Y110" i="1"/>
  <c r="Y139" i="1"/>
  <c r="Z192" i="1"/>
  <c r="Z194" i="1" s="1"/>
  <c r="Z200" i="1"/>
  <c r="Z208" i="1"/>
  <c r="Z241" i="1"/>
  <c r="Z243" i="1" s="1"/>
  <c r="BN246" i="1"/>
  <c r="BN249" i="1"/>
  <c r="BN258" i="1"/>
  <c r="BN267" i="1"/>
  <c r="Y285" i="1"/>
  <c r="BN294" i="1"/>
  <c r="Z308" i="1"/>
  <c r="Z316" i="1"/>
  <c r="Y367" i="1"/>
  <c r="BN375" i="1"/>
  <c r="Z429" i="1"/>
  <c r="Z430" i="1" s="1"/>
  <c r="BN442" i="1"/>
  <c r="Z448" i="1"/>
  <c r="Z456" i="1"/>
  <c r="Y459" i="1"/>
  <c r="Z464" i="1"/>
  <c r="Z472" i="1"/>
  <c r="Z475" i="1" s="1"/>
  <c r="Y475" i="1"/>
  <c r="Z488" i="1"/>
  <c r="Z490" i="1" s="1"/>
  <c r="Z499" i="1"/>
  <c r="Z500" i="1" s="1"/>
  <c r="Z511" i="1"/>
  <c r="Z512" i="1" s="1"/>
  <c r="V524" i="1"/>
  <c r="Y418" i="1"/>
  <c r="Y436" i="1"/>
  <c r="BN445" i="1"/>
  <c r="Z451" i="1"/>
  <c r="Z467" i="1"/>
  <c r="BP89" i="1"/>
  <c r="Z165" i="1"/>
  <c r="Z173" i="1" s="1"/>
  <c r="BN208" i="1"/>
  <c r="Z214" i="1"/>
  <c r="Y217" i="1"/>
  <c r="Z231" i="1"/>
  <c r="BN241" i="1"/>
  <c r="Z280" i="1"/>
  <c r="Z281" i="1" s="1"/>
  <c r="BP294" i="1"/>
  <c r="BN308" i="1"/>
  <c r="BN316" i="1"/>
  <c r="Y325" i="1"/>
  <c r="Z335" i="1"/>
  <c r="Z338" i="1" s="1"/>
  <c r="Y338" i="1"/>
  <c r="Z344" i="1"/>
  <c r="Z354" i="1"/>
  <c r="Y357" i="1"/>
  <c r="Z391" i="1"/>
  <c r="Z392" i="1" s="1"/>
  <c r="Z401" i="1"/>
  <c r="BN429" i="1"/>
  <c r="BN456" i="1"/>
  <c r="BN464" i="1"/>
  <c r="BN472" i="1"/>
  <c r="BN488" i="1"/>
  <c r="BN499" i="1"/>
  <c r="BN511" i="1"/>
  <c r="BP52" i="1"/>
  <c r="BN75" i="1"/>
  <c r="Y93" i="1"/>
  <c r="Y476" i="1"/>
  <c r="Y483" i="1"/>
  <c r="BN231" i="1"/>
  <c r="BN280" i="1"/>
  <c r="BN335" i="1"/>
  <c r="BN344" i="1"/>
  <c r="BN354" i="1"/>
  <c r="BN401" i="1"/>
  <c r="Y339" i="1"/>
  <c r="Z376" i="1"/>
  <c r="Z379" i="1" s="1"/>
  <c r="Z58" i="1" l="1"/>
  <c r="Z519" i="1" s="1"/>
  <c r="Z345" i="1"/>
  <c r="Z357" i="1"/>
  <c r="Z217" i="1"/>
  <c r="Z233" i="1"/>
  <c r="Z459" i="1"/>
  <c r="Z139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<sst xmlns="http://schemas.openxmlformats.org/spreadsheetml/2006/main" count="2310" uniqueCount="833">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</sst>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6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54" t="s">
        <v>0</v>
      </c>
      <c r="E1" s="605"/>
      <c r="F1" s="605"/>
      <c r="G1" s="14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8"/>
      <c r="Q3" s="588"/>
      <c r="R3" s="588"/>
      <c r="S3" s="588"/>
      <c r="T3" s="588"/>
      <c r="U3" s="588"/>
      <c r="V3" s="588"/>
      <c r="W3" s="58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69"/>
      <c r="P5" s="26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7"/>
      <c r="AC5" s="57"/>
      <c r="AD5" s="57"/>
      <c r="AE5" s="57"/>
    </row>
    <row r="6" spans="1:32" s="17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70"/>
      <c r="P6" s="26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71"/>
      <c r="P7" s="26"/>
      <c r="Q7" s="46"/>
      <c r="R7" s="46"/>
      <c r="T7" s="588"/>
      <c r="U7" s="756"/>
      <c r="V7" s="817"/>
      <c r="W7" s="818"/>
      <c r="AB7" s="57"/>
      <c r="AC7" s="57"/>
      <c r="AD7" s="57"/>
      <c r="AE7" s="57"/>
    </row>
    <row r="8" spans="1:32" s="17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72"/>
      <c r="P8" s="26" t="s">
        <v>19</v>
      </c>
      <c r="Q8" s="718">
        <v>0.41666666666666669</v>
      </c>
      <c r="R8" s="638"/>
      <c r="T8" s="588"/>
      <c r="U8" s="756"/>
      <c r="V8" s="817"/>
      <c r="W8" s="818"/>
      <c r="AB8" s="57"/>
      <c r="AC8" s="57"/>
      <c r="AD8" s="57"/>
      <c r="AE8" s="57"/>
    </row>
    <row r="9" spans="1:32" s="17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67"/>
      <c r="P9" s="29" t="s">
        <v>20</v>
      </c>
      <c r="Q9" s="701"/>
      <c r="R9" s="702"/>
      <c r="T9" s="588"/>
      <c r="U9" s="756"/>
      <c r="V9" s="819"/>
      <c r="W9" s="82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68"/>
      <c r="P10" s="29" t="s">
        <v>21</v>
      </c>
      <c r="Q10" s="764"/>
      <c r="R10" s="765"/>
      <c r="U10" s="26" t="s">
        <v>22</v>
      </c>
      <c r="V10" s="622" t="s">
        <v>23</v>
      </c>
      <c r="W10" s="623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04"/>
      <c r="R11" s="705"/>
      <c r="U11" s="26" t="s">
        <v>26</v>
      </c>
      <c r="V11" s="850" t="s">
        <v>27</v>
      </c>
      <c r="W11" s="7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73"/>
      <c r="P12" s="26" t="s">
        <v>29</v>
      </c>
      <c r="Q12" s="718"/>
      <c r="R12" s="638"/>
      <c r="S12" s="27"/>
      <c r="U12" s="26"/>
      <c r="V12" s="605"/>
      <c r="W12" s="588"/>
      <c r="AB12" s="57"/>
      <c r="AC12" s="57"/>
      <c r="AD12" s="57"/>
      <c r="AE12" s="57"/>
    </row>
    <row r="13" spans="1:32" s="17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73"/>
      <c r="O13" s="29"/>
      <c r="P13" s="29" t="s">
        <v>31</v>
      </c>
      <c r="Q13" s="850"/>
      <c r="R13" s="7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74"/>
      <c r="P15" s="743" t="s">
        <v>34</v>
      </c>
      <c r="Q15" s="605"/>
      <c r="R15" s="605"/>
      <c r="S15" s="605"/>
      <c r="T15" s="60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78" t="s">
        <v>60</v>
      </c>
      <c r="V18" s="78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77"/>
      <c r="BD18" s="76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52"/>
      <c r="AB19" s="52"/>
      <c r="AC19" s="52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2"/>
      <c r="AB20" s="62"/>
      <c r="AC20" s="62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4301031278</v>
      </c>
      <c r="D22" s="582">
        <v>4680115886643</v>
      </c>
      <c r="E22" s="583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24" t="s">
        <v>68</v>
      </c>
      <c r="Q22" s="580"/>
      <c r="R22" s="580"/>
      <c r="S22" s="580"/>
      <c r="T22" s="581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63"/>
      <c r="AB25" s="63"/>
      <c r="AC25" s="63"/>
    </row>
    <row r="26" spans="1:68" ht="27" customHeight="1" x14ac:dyDescent="0.25">
      <c r="A26" s="60" t="s">
        <v>74</v>
      </c>
      <c r="B26" s="60" t="s">
        <v>75</v>
      </c>
      <c r="C26" s="34">
        <v>4301051866</v>
      </c>
      <c r="D26" s="582">
        <v>4680115885912</v>
      </c>
      <c r="E26" s="583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customHeight="1" x14ac:dyDescent="0.25">
      <c r="A27" s="60" t="s">
        <v>79</v>
      </c>
      <c r="B27" s="60" t="s">
        <v>80</v>
      </c>
      <c r="C27" s="34">
        <v>4301051556</v>
      </c>
      <c r="D27" s="582">
        <v>4607091388237</v>
      </c>
      <c r="E27" s="583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81</v>
      </c>
      <c r="B28" s="60" t="s">
        <v>82</v>
      </c>
      <c r="C28" s="34">
        <v>4301051907</v>
      </c>
      <c r="D28" s="582">
        <v>4680115886230</v>
      </c>
      <c r="E28" s="583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84</v>
      </c>
      <c r="B29" s="60" t="s">
        <v>85</v>
      </c>
      <c r="C29" s="34">
        <v>4301051909</v>
      </c>
      <c r="D29" s="582">
        <v>4680115886247</v>
      </c>
      <c r="E29" s="583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87</v>
      </c>
      <c r="B30" s="60" t="s">
        <v>88</v>
      </c>
      <c r="C30" s="34">
        <v>4301051861</v>
      </c>
      <c r="D30" s="582">
        <v>4680115885905</v>
      </c>
      <c r="E30" s="583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90</v>
      </c>
      <c r="B31" s="60" t="s">
        <v>91</v>
      </c>
      <c r="C31" s="34">
        <v>4301051595</v>
      </c>
      <c r="D31" s="582">
        <v>4607091388244</v>
      </c>
      <c r="E31" s="583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63"/>
      <c r="AB34" s="63"/>
      <c r="AC34" s="63"/>
    </row>
    <row r="35" spans="1:68" ht="27" customHeight="1" x14ac:dyDescent="0.25">
      <c r="A35" s="60" t="s">
        <v>95</v>
      </c>
      <c r="B35" s="60" t="s">
        <v>96</v>
      </c>
      <c r="C35" s="34">
        <v>4301032013</v>
      </c>
      <c r="D35" s="582">
        <v>4607091388503</v>
      </c>
      <c r="E35" s="583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52"/>
      <c r="AB38" s="52"/>
      <c r="AC38" s="52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2"/>
      <c r="AB39" s="62"/>
      <c r="AC39" s="62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2">
        <v>4607091385670</v>
      </c>
      <c r="E41" s="583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7"/>
      <c r="V41" s="37"/>
      <c r="W41" s="38" t="s">
        <v>69</v>
      </c>
      <c r="X41" s="56">
        <v>215</v>
      </c>
      <c r="Y41" s="53">
        <f>IFERROR(IF(X41="",0,CEILING((X41/$H41),1)*$H41),"")</f>
        <v>216</v>
      </c>
      <c r="Z41" s="39">
        <f>IFERROR(IF(Y41=0,"",ROUNDUP(Y41/H41,0)*0.01898),"")</f>
        <v>0.37959999999999999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223.65972222222223</v>
      </c>
      <c r="BN41" s="75">
        <f>IFERROR(Y41*I41/H41,"0")</f>
        <v>224.69999999999996</v>
      </c>
      <c r="BO41" s="75">
        <f>IFERROR(1/J41*(X41/H41),"0")</f>
        <v>0.3110532407407407</v>
      </c>
      <c r="BP41" s="75">
        <f>IFERROR(1/J41*(Y41/H41),"0")</f>
        <v>0.3125</v>
      </c>
    </row>
    <row r="42" spans="1:68" ht="27" customHeight="1" x14ac:dyDescent="0.25">
      <c r="A42" s="60" t="s">
        <v>108</v>
      </c>
      <c r="B42" s="60" t="s">
        <v>109</v>
      </c>
      <c r="C42" s="34">
        <v>4301011382</v>
      </c>
      <c r="D42" s="582">
        <v>4607091385687</v>
      </c>
      <c r="E42" s="583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2">
        <v>4680115882539</v>
      </c>
      <c r="E43" s="583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7"/>
      <c r="V43" s="37"/>
      <c r="W43" s="38" t="s">
        <v>69</v>
      </c>
      <c r="X43" s="56">
        <v>0</v>
      </c>
      <c r="Y43" s="53">
        <f>IFERROR(IF(X43="",0,CEILING((X43/$H43),1)*$H43),"")</f>
        <v>0</v>
      </c>
      <c r="Z43" s="39" t="str">
        <f>IFERROR(IF(Y43=0,"",ROUNDUP(Y43/H43,0)*0.00902),"")</f>
        <v/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40" t="s">
        <v>72</v>
      </c>
      <c r="X44" s="41">
        <f>IFERROR(X41/H41,"0")+IFERROR(X42/H42,"0")+IFERROR(X43/H43,"0")</f>
        <v>19.907407407407405</v>
      </c>
      <c r="Y44" s="41">
        <f>IFERROR(Y41/H41,"0")+IFERROR(Y42/H42,"0")+IFERROR(Y43/H43,"0")</f>
        <v>20</v>
      </c>
      <c r="Z44" s="41">
        <f>IFERROR(IF(Z41="",0,Z41),"0")+IFERROR(IF(Z42="",0,Z42),"0")+IFERROR(IF(Z43="",0,Z43),"0")</f>
        <v>0.37959999999999999</v>
      </c>
      <c r="AA44" s="64"/>
      <c r="AB44" s="64"/>
      <c r="AC44" s="64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40" t="s">
        <v>69</v>
      </c>
      <c r="X45" s="41">
        <f>IFERROR(SUM(X41:X43),"0")</f>
        <v>215</v>
      </c>
      <c r="Y45" s="41">
        <f>IFERROR(SUM(Y41:Y43),"0")</f>
        <v>216</v>
      </c>
      <c r="Z45" s="40"/>
      <c r="AA45" s="64"/>
      <c r="AB45" s="64"/>
      <c r="AC45" s="64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63"/>
      <c r="AB46" s="63"/>
      <c r="AC46" s="63"/>
    </row>
    <row r="47" spans="1:68" ht="16.5" customHeight="1" x14ac:dyDescent="0.25">
      <c r="A47" s="60" t="s">
        <v>113</v>
      </c>
      <c r="B47" s="60" t="s">
        <v>114</v>
      </c>
      <c r="C47" s="34">
        <v>4301051820</v>
      </c>
      <c r="D47" s="582">
        <v>4680115884915</v>
      </c>
      <c r="E47" s="583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2"/>
      <c r="AB50" s="62"/>
      <c r="AC50" s="62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2">
        <v>4680115885882</v>
      </c>
      <c r="E52" s="583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7"/>
      <c r="V52" s="37"/>
      <c r="W52" s="38" t="s">
        <v>69</v>
      </c>
      <c r="X52" s="56">
        <v>21</v>
      </c>
      <c r="Y52" s="53">
        <f t="shared" ref="Y52:Y57" si="6">IFERROR(IF(X52="",0,CEILING((X52/$H52),1)*$H52),"")</f>
        <v>22.4</v>
      </c>
      <c r="Z52" s="39">
        <f>IFERROR(IF(Y52=0,"",ROUNDUP(Y52/H52,0)*0.01898),"")</f>
        <v>3.7960000000000001E-2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21.815625000000001</v>
      </c>
      <c r="BN52" s="75">
        <f t="shared" ref="BN52:BN57" si="8">IFERROR(Y52*I52/H52,"0")</f>
        <v>23.27</v>
      </c>
      <c r="BO52" s="75">
        <f t="shared" ref="BO52:BO57" si="9">IFERROR(1/J52*(X52/H52),"0")</f>
        <v>2.9296875000000003E-2</v>
      </c>
      <c r="BP52" s="75">
        <f t="shared" ref="BP52:BP57" si="10">IFERROR(1/J52*(Y52/H52),"0")</f>
        <v>3.125E-2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2">
        <v>4680115881426</v>
      </c>
      <c r="E53" s="583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7"/>
      <c r="V53" s="37"/>
      <c r="W53" s="38" t="s">
        <v>69</v>
      </c>
      <c r="X53" s="56">
        <v>97</v>
      </c>
      <c r="Y53" s="53">
        <f t="shared" si="6"/>
        <v>97.2</v>
      </c>
      <c r="Z53" s="39">
        <f>IFERROR(IF(Y53=0,"",ROUNDUP(Y53/H53,0)*0.01898),"")</f>
        <v>0.17082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100.90694444444442</v>
      </c>
      <c r="BN53" s="75">
        <f t="shared" si="8"/>
        <v>101.11499999999998</v>
      </c>
      <c r="BO53" s="75">
        <f t="shared" si="9"/>
        <v>0.14033564814814814</v>
      </c>
      <c r="BP53" s="75">
        <f t="shared" si="10"/>
        <v>0.140625</v>
      </c>
    </row>
    <row r="54" spans="1:68" ht="27" customHeight="1" x14ac:dyDescent="0.25">
      <c r="A54" s="60" t="s">
        <v>123</v>
      </c>
      <c r="B54" s="60" t="s">
        <v>124</v>
      </c>
      <c r="C54" s="34">
        <v>4301011386</v>
      </c>
      <c r="D54" s="582">
        <v>4680115880283</v>
      </c>
      <c r="E54" s="583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2">
        <v>4680115881525</v>
      </c>
      <c r="E55" s="583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7"/>
      <c r="V55" s="37"/>
      <c r="W55" s="38" t="s">
        <v>69</v>
      </c>
      <c r="X55" s="56">
        <v>85</v>
      </c>
      <c r="Y55" s="53">
        <f t="shared" si="6"/>
        <v>88</v>
      </c>
      <c r="Z55" s="39">
        <f>IFERROR(IF(Y55=0,"",ROUNDUP(Y55/H55,0)*0.00902),"")</f>
        <v>0.19844000000000001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89.462500000000006</v>
      </c>
      <c r="BN55" s="75">
        <f t="shared" si="8"/>
        <v>92.62</v>
      </c>
      <c r="BO55" s="75">
        <f t="shared" si="9"/>
        <v>0.16098484848484848</v>
      </c>
      <c r="BP55" s="75">
        <f t="shared" si="10"/>
        <v>0.16666666666666669</v>
      </c>
    </row>
    <row r="56" spans="1:68" ht="27" customHeight="1" x14ac:dyDescent="0.25">
      <c r="A56" s="60" t="s">
        <v>128</v>
      </c>
      <c r="B56" s="60" t="s">
        <v>129</v>
      </c>
      <c r="C56" s="34">
        <v>4301011589</v>
      </c>
      <c r="D56" s="582">
        <v>4680115885899</v>
      </c>
      <c r="E56" s="583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customHeight="1" x14ac:dyDescent="0.25">
      <c r="A57" s="60" t="s">
        <v>131</v>
      </c>
      <c r="B57" s="60" t="s">
        <v>132</v>
      </c>
      <c r="C57" s="34">
        <v>4301011801</v>
      </c>
      <c r="D57" s="582">
        <v>4680115881419</v>
      </c>
      <c r="E57" s="583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40" t="s">
        <v>72</v>
      </c>
      <c r="X58" s="41">
        <f>IFERROR(X52/H52,"0")+IFERROR(X53/H53,"0")+IFERROR(X54/H54,"0")+IFERROR(X55/H55,"0")+IFERROR(X56/H56,"0")+IFERROR(X57/H57,"0")</f>
        <v>32.106481481481481</v>
      </c>
      <c r="Y58" s="41">
        <f>IFERROR(Y52/H52,"0")+IFERROR(Y53/H53,"0")+IFERROR(Y54/H54,"0")+IFERROR(Y55/H55,"0")+IFERROR(Y56/H56,"0")+IFERROR(Y57/H57,"0")</f>
        <v>33</v>
      </c>
      <c r="Z58" s="41">
        <f>IFERROR(IF(Z52="",0,Z52),"0")+IFERROR(IF(Z53="",0,Z53),"0")+IFERROR(IF(Z54="",0,Z54),"0")+IFERROR(IF(Z55="",0,Z55),"0")+IFERROR(IF(Z56="",0,Z56),"0")+IFERROR(IF(Z57="",0,Z57),"0")</f>
        <v>0.40722000000000003</v>
      </c>
      <c r="AA58" s="64"/>
      <c r="AB58" s="64"/>
      <c r="AC58" s="64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40" t="s">
        <v>69</v>
      </c>
      <c r="X59" s="41">
        <f>IFERROR(SUM(X52:X57),"0")</f>
        <v>203</v>
      </c>
      <c r="Y59" s="41">
        <f>IFERROR(SUM(Y52:Y57),"0")</f>
        <v>207.6</v>
      </c>
      <c r="Z59" s="40"/>
      <c r="AA59" s="64"/>
      <c r="AB59" s="64"/>
      <c r="AC59" s="64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2">
        <v>4680115881440</v>
      </c>
      <c r="E61" s="583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7"/>
      <c r="V61" s="37"/>
      <c r="W61" s="38" t="s">
        <v>69</v>
      </c>
      <c r="X61" s="56">
        <v>0</v>
      </c>
      <c r="Y61" s="53">
        <f>IFERROR(IF(X61="",0,CEILING((X61/$H61),1)*$H61),"")</f>
        <v>0</v>
      </c>
      <c r="Z61" s="39" t="str">
        <f>IFERROR(IF(Y61=0,"",ROUNDUP(Y61/H61,0)*0.01898),"")</f>
        <v/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27" customHeight="1" x14ac:dyDescent="0.25">
      <c r="A62" s="60" t="s">
        <v>138</v>
      </c>
      <c r="B62" s="60" t="s">
        <v>139</v>
      </c>
      <c r="C62" s="34">
        <v>4301020228</v>
      </c>
      <c r="D62" s="582">
        <v>4680115882751</v>
      </c>
      <c r="E62" s="583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customHeight="1" x14ac:dyDescent="0.25">
      <c r="A63" s="60" t="s">
        <v>141</v>
      </c>
      <c r="B63" s="60" t="s">
        <v>142</v>
      </c>
      <c r="C63" s="34">
        <v>4301020358</v>
      </c>
      <c r="D63" s="582">
        <v>4680115885950</v>
      </c>
      <c r="E63" s="583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customHeight="1" x14ac:dyDescent="0.25">
      <c r="A64" s="60" t="s">
        <v>143</v>
      </c>
      <c r="B64" s="60" t="s">
        <v>144</v>
      </c>
      <c r="C64" s="34">
        <v>4301020296</v>
      </c>
      <c r="D64" s="582">
        <v>4680115881433</v>
      </c>
      <c r="E64" s="583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40" t="s">
        <v>72</v>
      </c>
      <c r="X65" s="41">
        <f>IFERROR(X61/H61,"0")+IFERROR(X62/H62,"0")+IFERROR(X63/H63,"0")+IFERROR(X64/H64,"0")</f>
        <v>0</v>
      </c>
      <c r="Y65" s="41">
        <f>IFERROR(Y61/H61,"0")+IFERROR(Y62/H62,"0")+IFERROR(Y63/H63,"0")+IFERROR(Y64/H64,"0")</f>
        <v>0</v>
      </c>
      <c r="Z65" s="41">
        <f>IFERROR(IF(Z61="",0,Z61),"0")+IFERROR(IF(Z62="",0,Z62),"0")+IFERROR(IF(Z63="",0,Z63),"0")+IFERROR(IF(Z64="",0,Z64),"0")</f>
        <v>0</v>
      </c>
      <c r="AA65" s="64"/>
      <c r="AB65" s="64"/>
      <c r="AC65" s="64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40" t="s">
        <v>69</v>
      </c>
      <c r="X66" s="41">
        <f>IFERROR(SUM(X61:X64),"0")</f>
        <v>0</v>
      </c>
      <c r="Y66" s="41">
        <f>IFERROR(SUM(Y61:Y64),"0")</f>
        <v>0</v>
      </c>
      <c r="Z66" s="40"/>
      <c r="AA66" s="64"/>
      <c r="AB66" s="64"/>
      <c r="AC66" s="64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63"/>
      <c r="AB67" s="63"/>
      <c r="AC67" s="63"/>
    </row>
    <row r="68" spans="1:68" ht="27" customHeight="1" x14ac:dyDescent="0.25">
      <c r="A68" s="60" t="s">
        <v>145</v>
      </c>
      <c r="B68" s="60" t="s">
        <v>146</v>
      </c>
      <c r="C68" s="34">
        <v>4301031243</v>
      </c>
      <c r="D68" s="582">
        <v>4680115885073</v>
      </c>
      <c r="E68" s="583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customHeight="1" x14ac:dyDescent="0.25">
      <c r="A69" s="60" t="s">
        <v>148</v>
      </c>
      <c r="B69" s="60" t="s">
        <v>149</v>
      </c>
      <c r="C69" s="34">
        <v>4301031241</v>
      </c>
      <c r="D69" s="582">
        <v>4680115885059</v>
      </c>
      <c r="E69" s="583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customHeight="1" x14ac:dyDescent="0.25">
      <c r="A70" s="60" t="s">
        <v>151</v>
      </c>
      <c r="B70" s="60" t="s">
        <v>152</v>
      </c>
      <c r="C70" s="34">
        <v>4301031316</v>
      </c>
      <c r="D70" s="582">
        <v>4680115885097</v>
      </c>
      <c r="E70" s="583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63"/>
      <c r="AB73" s="63"/>
      <c r="AC73" s="63"/>
    </row>
    <row r="74" spans="1:68" ht="16.5" customHeight="1" x14ac:dyDescent="0.25">
      <c r="A74" s="60" t="s">
        <v>154</v>
      </c>
      <c r="B74" s="60" t="s">
        <v>155</v>
      </c>
      <c r="C74" s="34">
        <v>4301051838</v>
      </c>
      <c r="D74" s="582">
        <v>4680115881891</v>
      </c>
      <c r="E74" s="583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2">
        <v>4680115885769</v>
      </c>
      <c r="E75" s="583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7"/>
      <c r="V75" s="37"/>
      <c r="W75" s="38" t="s">
        <v>69</v>
      </c>
      <c r="X75" s="56">
        <v>0</v>
      </c>
      <c r="Y75" s="53">
        <f t="shared" si="11"/>
        <v>0</v>
      </c>
      <c r="Z75" s="39" t="str">
        <f>IFERROR(IF(Y75=0,"",ROUNDUP(Y75/H75,0)*0.01898),"")</f>
        <v/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customHeight="1" x14ac:dyDescent="0.25">
      <c r="A76" s="60" t="s">
        <v>160</v>
      </c>
      <c r="B76" s="60" t="s">
        <v>161</v>
      </c>
      <c r="C76" s="34">
        <v>4301051927</v>
      </c>
      <c r="D76" s="582">
        <v>4680115884410</v>
      </c>
      <c r="E76" s="583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customHeight="1" x14ac:dyDescent="0.25">
      <c r="A77" s="60" t="s">
        <v>163</v>
      </c>
      <c r="B77" s="60" t="s">
        <v>164</v>
      </c>
      <c r="C77" s="34">
        <v>4301051837</v>
      </c>
      <c r="D77" s="582">
        <v>4680115884311</v>
      </c>
      <c r="E77" s="583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customHeight="1" x14ac:dyDescent="0.25">
      <c r="A78" s="60" t="s">
        <v>165</v>
      </c>
      <c r="B78" s="60" t="s">
        <v>166</v>
      </c>
      <c r="C78" s="34">
        <v>4301051844</v>
      </c>
      <c r="D78" s="582">
        <v>4680115885929</v>
      </c>
      <c r="E78" s="583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customHeight="1" x14ac:dyDescent="0.25">
      <c r="A79" s="60" t="s">
        <v>167</v>
      </c>
      <c r="B79" s="60" t="s">
        <v>168</v>
      </c>
      <c r="C79" s="34">
        <v>4301051929</v>
      </c>
      <c r="D79" s="582">
        <v>4680115884403</v>
      </c>
      <c r="E79" s="583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40" t="s">
        <v>72</v>
      </c>
      <c r="X80" s="41">
        <f>IFERROR(X74/H74,"0")+IFERROR(X75/H75,"0")+IFERROR(X76/H76,"0")+IFERROR(X77/H77,"0")+IFERROR(X78/H78,"0")+IFERROR(X79/H79,"0")</f>
        <v>0</v>
      </c>
      <c r="Y80" s="41">
        <f>IFERROR(Y74/H74,"0")+IFERROR(Y75/H75,"0")+IFERROR(Y76/H76,"0")+IFERROR(Y77/H77,"0")+IFERROR(Y78/H78,"0")+IFERROR(Y79/H79,"0")</f>
        <v>0</v>
      </c>
      <c r="Z80" s="41">
        <f>IFERROR(IF(Z74="",0,Z74),"0")+IFERROR(IF(Z75="",0,Z75),"0")+IFERROR(IF(Z76="",0,Z76),"0")+IFERROR(IF(Z77="",0,Z77),"0")+IFERROR(IF(Z78="",0,Z78),"0")+IFERROR(IF(Z79="",0,Z79),"0")</f>
        <v>0</v>
      </c>
      <c r="AA80" s="64"/>
      <c r="AB80" s="64"/>
      <c r="AC80" s="64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40" t="s">
        <v>69</v>
      </c>
      <c r="X81" s="41">
        <f>IFERROR(SUM(X74:X79),"0")</f>
        <v>0</v>
      </c>
      <c r="Y81" s="41">
        <f>IFERROR(SUM(Y74:Y79),"0")</f>
        <v>0</v>
      </c>
      <c r="Z81" s="40"/>
      <c r="AA81" s="64"/>
      <c r="AB81" s="64"/>
      <c r="AC81" s="64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2">
        <v>4680115881532</v>
      </c>
      <c r="E83" s="583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7"/>
      <c r="V83" s="37"/>
      <c r="W83" s="38" t="s">
        <v>69</v>
      </c>
      <c r="X83" s="56">
        <v>20</v>
      </c>
      <c r="Y83" s="53">
        <f>IFERROR(IF(X83="",0,CEILING((X83/$H83),1)*$H83),"")</f>
        <v>23.4</v>
      </c>
      <c r="Z83" s="39">
        <f>IFERROR(IF(Y83=0,"",ROUNDUP(Y83/H83,0)*0.01898),"")</f>
        <v>5.6940000000000004E-2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21.115384615384613</v>
      </c>
      <c r="BN83" s="75">
        <f>IFERROR(Y83*I83/H83,"0")</f>
        <v>24.704999999999998</v>
      </c>
      <c r="BO83" s="75">
        <f>IFERROR(1/J83*(X83/H83),"0")</f>
        <v>4.0064102564102567E-2</v>
      </c>
      <c r="BP83" s="75">
        <f>IFERROR(1/J83*(Y83/H83),"0")</f>
        <v>4.6875E-2</v>
      </c>
    </row>
    <row r="84" spans="1:68" ht="27" customHeight="1" x14ac:dyDescent="0.25">
      <c r="A84" s="60" t="s">
        <v>173</v>
      </c>
      <c r="B84" s="60" t="s">
        <v>174</v>
      </c>
      <c r="C84" s="34">
        <v>4301060351</v>
      </c>
      <c r="D84" s="582">
        <v>4680115881464</v>
      </c>
      <c r="E84" s="583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40" t="s">
        <v>72</v>
      </c>
      <c r="X85" s="41">
        <f>IFERROR(X83/H83,"0")+IFERROR(X84/H84,"0")</f>
        <v>2.5641025641025643</v>
      </c>
      <c r="Y85" s="41">
        <f>IFERROR(Y83/H83,"0")+IFERROR(Y84/H84,"0")</f>
        <v>3</v>
      </c>
      <c r="Z85" s="41">
        <f>IFERROR(IF(Z83="",0,Z83),"0")+IFERROR(IF(Z84="",0,Z84),"0")</f>
        <v>5.6940000000000004E-2</v>
      </c>
      <c r="AA85" s="64"/>
      <c r="AB85" s="64"/>
      <c r="AC85" s="64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40" t="s">
        <v>69</v>
      </c>
      <c r="X86" s="41">
        <f>IFERROR(SUM(X83:X84),"0")</f>
        <v>20</v>
      </c>
      <c r="Y86" s="41">
        <f>IFERROR(SUM(Y83:Y84),"0")</f>
        <v>23.4</v>
      </c>
      <c r="Z86" s="40"/>
      <c r="AA86" s="64"/>
      <c r="AB86" s="64"/>
      <c r="AC86" s="64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2"/>
      <c r="AB87" s="62"/>
      <c r="AC87" s="62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2">
        <v>4680115881327</v>
      </c>
      <c r="E89" s="583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7"/>
      <c r="V89" s="37"/>
      <c r="W89" s="38" t="s">
        <v>69</v>
      </c>
      <c r="X89" s="56">
        <v>132</v>
      </c>
      <c r="Y89" s="53">
        <f>IFERROR(IF(X89="",0,CEILING((X89/$H89),1)*$H89),"")</f>
        <v>140.4</v>
      </c>
      <c r="Z89" s="39">
        <f>IFERROR(IF(Y89=0,"",ROUNDUP(Y89/H89,0)*0.01898),"")</f>
        <v>0.24674000000000001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137.31666666666666</v>
      </c>
      <c r="BN89" s="75">
        <f>IFERROR(Y89*I89/H89,"0")</f>
        <v>146.05499999999998</v>
      </c>
      <c r="BO89" s="75">
        <f>IFERROR(1/J89*(X89/H89),"0")</f>
        <v>0.19097222222222221</v>
      </c>
      <c r="BP89" s="75">
        <f>IFERROR(1/J89*(Y89/H89),"0")</f>
        <v>0.203125</v>
      </c>
    </row>
    <row r="90" spans="1:68" ht="16.5" customHeight="1" x14ac:dyDescent="0.25">
      <c r="A90" s="60" t="s">
        <v>180</v>
      </c>
      <c r="B90" s="60" t="s">
        <v>181</v>
      </c>
      <c r="C90" s="34">
        <v>4301011476</v>
      </c>
      <c r="D90" s="582">
        <v>4680115881518</v>
      </c>
      <c r="E90" s="583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2">
        <v>4680115881303</v>
      </c>
      <c r="E91" s="583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7"/>
      <c r="V91" s="37"/>
      <c r="W91" s="38" t="s">
        <v>69</v>
      </c>
      <c r="X91" s="56">
        <v>33</v>
      </c>
      <c r="Y91" s="53">
        <f>IFERROR(IF(X91="",0,CEILING((X91/$H91),1)*$H91),"")</f>
        <v>36</v>
      </c>
      <c r="Z91" s="39">
        <f>IFERROR(IF(Y91=0,"",ROUNDUP(Y91/H91,0)*0.00902),"")</f>
        <v>7.2160000000000002E-2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34.54</v>
      </c>
      <c r="BN91" s="75">
        <f>IFERROR(Y91*I91/H91,"0")</f>
        <v>37.68</v>
      </c>
      <c r="BO91" s="75">
        <f>IFERROR(1/J91*(X91/H91),"0")</f>
        <v>5.5555555555555552E-2</v>
      </c>
      <c r="BP91" s="75">
        <f>IFERROR(1/J91*(Y91/H91),"0")</f>
        <v>6.0606060606060608E-2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40" t="s">
        <v>72</v>
      </c>
      <c r="X92" s="41">
        <f>IFERROR(X89/H89,"0")+IFERROR(X90/H90,"0")+IFERROR(X91/H91,"0")</f>
        <v>19.555555555555554</v>
      </c>
      <c r="Y92" s="41">
        <f>IFERROR(Y89/H89,"0")+IFERROR(Y90/H90,"0")+IFERROR(Y91/H91,"0")</f>
        <v>21</v>
      </c>
      <c r="Z92" s="41">
        <f>IFERROR(IF(Z89="",0,Z89),"0")+IFERROR(IF(Z90="",0,Z90),"0")+IFERROR(IF(Z91="",0,Z91),"0")</f>
        <v>0.31890000000000002</v>
      </c>
      <c r="AA92" s="64"/>
      <c r="AB92" s="64"/>
      <c r="AC92" s="64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40" t="s">
        <v>69</v>
      </c>
      <c r="X93" s="41">
        <f>IFERROR(SUM(X89:X91),"0")</f>
        <v>165</v>
      </c>
      <c r="Y93" s="41">
        <f>IFERROR(SUM(Y89:Y91),"0")</f>
        <v>176.4</v>
      </c>
      <c r="Z93" s="40"/>
      <c r="AA93" s="64"/>
      <c r="AB93" s="64"/>
      <c r="AC93" s="64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2">
        <v>4607091386967</v>
      </c>
      <c r="E95" s="583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52" t="s">
        <v>186</v>
      </c>
      <c r="Q95" s="580"/>
      <c r="R95" s="580"/>
      <c r="S95" s="580"/>
      <c r="T95" s="581"/>
      <c r="U95" s="37"/>
      <c r="V95" s="37"/>
      <c r="W95" s="38" t="s">
        <v>69</v>
      </c>
      <c r="X95" s="56">
        <v>0</v>
      </c>
      <c r="Y95" s="53">
        <f t="shared" ref="Y95:Y100" si="16">IFERROR(IF(X95="",0,CEILING((X95/$H95),1)*$H95),"")</f>
        <v>0</v>
      </c>
      <c r="Z95" s="39" t="str">
        <f>IFERROR(IF(Y95=0,"",ROUNDUP(Y95/H95,0)*0.01898),"")</f>
        <v/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0</v>
      </c>
      <c r="BN95" s="75">
        <f t="shared" ref="BN95:BN100" si="18">IFERROR(Y95*I95/H95,"0")</f>
        <v>0</v>
      </c>
      <c r="BO95" s="75">
        <f t="shared" ref="BO95:BO100" si="19">IFERROR(1/J95*(X95/H95),"0")</f>
        <v>0</v>
      </c>
      <c r="BP95" s="75">
        <f t="shared" ref="BP95:BP100" si="20">IFERROR(1/J95*(Y95/H95),"0")</f>
        <v>0</v>
      </c>
    </row>
    <row r="96" spans="1:68" ht="16.5" customHeight="1" x14ac:dyDescent="0.25">
      <c r="A96" s="60" t="s">
        <v>184</v>
      </c>
      <c r="B96" s="60" t="s">
        <v>188</v>
      </c>
      <c r="C96" s="34">
        <v>4301051437</v>
      </c>
      <c r="D96" s="582">
        <v>4607091386967</v>
      </c>
      <c r="E96" s="583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customHeight="1" x14ac:dyDescent="0.25">
      <c r="A97" s="60" t="s">
        <v>189</v>
      </c>
      <c r="B97" s="60" t="s">
        <v>190</v>
      </c>
      <c r="C97" s="34">
        <v>4301051788</v>
      </c>
      <c r="D97" s="582">
        <v>4680115884953</v>
      </c>
      <c r="E97" s="583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customHeight="1" x14ac:dyDescent="0.25">
      <c r="A98" s="60" t="s">
        <v>192</v>
      </c>
      <c r="B98" s="60" t="s">
        <v>193</v>
      </c>
      <c r="C98" s="34">
        <v>4301051718</v>
      </c>
      <c r="D98" s="582">
        <v>4607091385731</v>
      </c>
      <c r="E98" s="583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2">
        <v>4607091385731</v>
      </c>
      <c r="E99" s="583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7"/>
      <c r="V99" s="37"/>
      <c r="W99" s="38" t="s">
        <v>69</v>
      </c>
      <c r="X99" s="56">
        <v>21</v>
      </c>
      <c r="Y99" s="53">
        <f t="shared" si="16"/>
        <v>21.6</v>
      </c>
      <c r="Z99" s="39">
        <f>IFERROR(IF(Y99=0,"",ROUNDUP(Y99/H99,0)*0.00651),"")</f>
        <v>5.2080000000000001E-2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22.959999999999997</v>
      </c>
      <c r="BN99" s="75">
        <f t="shared" si="18"/>
        <v>23.616</v>
      </c>
      <c r="BO99" s="75">
        <f t="shared" si="19"/>
        <v>4.2735042735042736E-2</v>
      </c>
      <c r="BP99" s="75">
        <f t="shared" si="20"/>
        <v>4.3956043956043959E-2</v>
      </c>
    </row>
    <row r="100" spans="1:68" ht="16.5" customHeight="1" x14ac:dyDescent="0.25">
      <c r="A100" s="60" t="s">
        <v>196</v>
      </c>
      <c r="B100" s="60" t="s">
        <v>197</v>
      </c>
      <c r="C100" s="34">
        <v>4301051438</v>
      </c>
      <c r="D100" s="582">
        <v>4680115880894</v>
      </c>
      <c r="E100" s="583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40" t="s">
        <v>72</v>
      </c>
      <c r="X101" s="41">
        <f>IFERROR(X95/H95,"0")+IFERROR(X96/H96,"0")+IFERROR(X97/H97,"0")+IFERROR(X98/H98,"0")+IFERROR(X99/H99,"0")+IFERROR(X100/H100,"0")</f>
        <v>7.7777777777777777</v>
      </c>
      <c r="Y101" s="41">
        <f>IFERROR(Y95/H95,"0")+IFERROR(Y96/H96,"0")+IFERROR(Y97/H97,"0")+IFERROR(Y98/H98,"0")+IFERROR(Y99/H99,"0")+IFERROR(Y100/H100,"0")</f>
        <v>8</v>
      </c>
      <c r="Z101" s="41">
        <f>IFERROR(IF(Z95="",0,Z95),"0")+IFERROR(IF(Z96="",0,Z96),"0")+IFERROR(IF(Z97="",0,Z97),"0")+IFERROR(IF(Z98="",0,Z98),"0")+IFERROR(IF(Z99="",0,Z99),"0")+IFERROR(IF(Z100="",0,Z100),"0")</f>
        <v>5.2080000000000001E-2</v>
      </c>
      <c r="AA101" s="64"/>
      <c r="AB101" s="64"/>
      <c r="AC101" s="64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40" t="s">
        <v>69</v>
      </c>
      <c r="X102" s="41">
        <f>IFERROR(SUM(X95:X100),"0")</f>
        <v>21</v>
      </c>
      <c r="Y102" s="41">
        <f>IFERROR(SUM(Y95:Y100),"0")</f>
        <v>21.6</v>
      </c>
      <c r="Z102" s="40"/>
      <c r="AA102" s="64"/>
      <c r="AB102" s="64"/>
      <c r="AC102" s="64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62"/>
      <c r="AB103" s="62"/>
      <c r="AC103" s="62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2">
        <v>4680115882133</v>
      </c>
      <c r="E105" s="583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7"/>
      <c r="V105" s="37"/>
      <c r="W105" s="38" t="s">
        <v>69</v>
      </c>
      <c r="X105" s="56">
        <v>225</v>
      </c>
      <c r="Y105" s="53">
        <f>IFERROR(IF(X105="",0,CEILING((X105/$H105),1)*$H105),"")</f>
        <v>226.8</v>
      </c>
      <c r="Z105" s="39">
        <f>IFERROR(IF(Y105=0,"",ROUNDUP(Y105/H105,0)*0.01898),"")</f>
        <v>0.39857999999999999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234.06249999999997</v>
      </c>
      <c r="BN105" s="75">
        <f>IFERROR(Y105*I105/H105,"0")</f>
        <v>235.93499999999997</v>
      </c>
      <c r="BO105" s="75">
        <f>IFERROR(1/J105*(X105/H105),"0")</f>
        <v>0.32552083333333331</v>
      </c>
      <c r="BP105" s="75">
        <f>IFERROR(1/J105*(Y105/H105),"0")</f>
        <v>0.328125</v>
      </c>
    </row>
    <row r="106" spans="1:68" ht="16.5" customHeight="1" x14ac:dyDescent="0.25">
      <c r="A106" s="60" t="s">
        <v>203</v>
      </c>
      <c r="B106" s="60" t="s">
        <v>204</v>
      </c>
      <c r="C106" s="34">
        <v>4301011417</v>
      </c>
      <c r="D106" s="582">
        <v>4680115880269</v>
      </c>
      <c r="E106" s="583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2">
        <v>4680115880429</v>
      </c>
      <c r="E107" s="583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7"/>
      <c r="V107" s="37"/>
      <c r="W107" s="38" t="s">
        <v>69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207</v>
      </c>
      <c r="B108" s="60" t="s">
        <v>208</v>
      </c>
      <c r="C108" s="34">
        <v>4301011462</v>
      </c>
      <c r="D108" s="582">
        <v>4680115881457</v>
      </c>
      <c r="E108" s="583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40" t="s">
        <v>72</v>
      </c>
      <c r="X109" s="41">
        <f>IFERROR(X105/H105,"0")+IFERROR(X106/H106,"0")+IFERROR(X107/H107,"0")+IFERROR(X108/H108,"0")</f>
        <v>20.833333333333332</v>
      </c>
      <c r="Y109" s="41">
        <f>IFERROR(Y105/H105,"0")+IFERROR(Y106/H106,"0")+IFERROR(Y107/H107,"0")+IFERROR(Y108/H108,"0")</f>
        <v>21</v>
      </c>
      <c r="Z109" s="41">
        <f>IFERROR(IF(Z105="",0,Z105),"0")+IFERROR(IF(Z106="",0,Z106),"0")+IFERROR(IF(Z107="",0,Z107),"0")+IFERROR(IF(Z108="",0,Z108),"0")</f>
        <v>0.39857999999999999</v>
      </c>
      <c r="AA109" s="64"/>
      <c r="AB109" s="64"/>
      <c r="AC109" s="64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40" t="s">
        <v>69</v>
      </c>
      <c r="X110" s="41">
        <f>IFERROR(SUM(X105:X108),"0")</f>
        <v>225</v>
      </c>
      <c r="Y110" s="41">
        <f>IFERROR(SUM(Y105:Y108),"0")</f>
        <v>226.8</v>
      </c>
      <c r="Z110" s="40"/>
      <c r="AA110" s="64"/>
      <c r="AB110" s="64"/>
      <c r="AC110" s="64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2">
        <v>4680115881488</v>
      </c>
      <c r="E112" s="583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7"/>
      <c r="V112" s="37"/>
      <c r="W112" s="38" t="s">
        <v>69</v>
      </c>
      <c r="X112" s="56">
        <v>80</v>
      </c>
      <c r="Y112" s="53">
        <f>IFERROR(IF(X112="",0,CEILING((X112/$H112),1)*$H112),"")</f>
        <v>86.4</v>
      </c>
      <c r="Z112" s="39">
        <f>IFERROR(IF(Y112=0,"",ROUNDUP(Y112/H112,0)*0.01898),"")</f>
        <v>0.15184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83.222222222222214</v>
      </c>
      <c r="BN112" s="75">
        <f>IFERROR(Y112*I112/H112,"0")</f>
        <v>89.88</v>
      </c>
      <c r="BO112" s="75">
        <f>IFERROR(1/J112*(X112/H112),"0")</f>
        <v>0.11574074074074073</v>
      </c>
      <c r="BP112" s="75">
        <f>IFERROR(1/J112*(Y112/H112),"0")</f>
        <v>0.125</v>
      </c>
    </row>
    <row r="113" spans="1:68" ht="16.5" customHeight="1" x14ac:dyDescent="0.25">
      <c r="A113" s="60" t="s">
        <v>212</v>
      </c>
      <c r="B113" s="60" t="s">
        <v>213</v>
      </c>
      <c r="C113" s="34">
        <v>4301020346</v>
      </c>
      <c r="D113" s="582">
        <v>4680115882775</v>
      </c>
      <c r="E113" s="583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214</v>
      </c>
      <c r="B114" s="60" t="s">
        <v>215</v>
      </c>
      <c r="C114" s="34">
        <v>4301020344</v>
      </c>
      <c r="D114" s="582">
        <v>4680115880658</v>
      </c>
      <c r="E114" s="583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7"/>
      <c r="V114" s="37"/>
      <c r="W114" s="38" t="s">
        <v>69</v>
      </c>
      <c r="X114" s="56">
        <v>22</v>
      </c>
      <c r="Y114" s="53">
        <f>IFERROR(IF(X114="",0,CEILING((X114/$H114),1)*$H114),"")</f>
        <v>24</v>
      </c>
      <c r="Z114" s="39">
        <f>IFERROR(IF(Y114=0,"",ROUNDUP(Y114/H114,0)*0.00651),"")</f>
        <v>6.5100000000000005E-2</v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23.650000000000002</v>
      </c>
      <c r="BN114" s="75">
        <f>IFERROR(Y114*I114/H114,"0")</f>
        <v>25.8</v>
      </c>
      <c r="BO114" s="75">
        <f>IFERROR(1/J114*(X114/H114),"0")</f>
        <v>5.0366300366300375E-2</v>
      </c>
      <c r="BP114" s="75">
        <f>IFERROR(1/J114*(Y114/H114),"0")</f>
        <v>5.4945054945054951E-2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40" t="s">
        <v>72</v>
      </c>
      <c r="X115" s="41">
        <f>IFERROR(X112/H112,"0")+IFERROR(X113/H113,"0")+IFERROR(X114/H114,"0")</f>
        <v>16.574074074074076</v>
      </c>
      <c r="Y115" s="41">
        <f>IFERROR(Y112/H112,"0")+IFERROR(Y113/H113,"0")+IFERROR(Y114/H114,"0")</f>
        <v>18</v>
      </c>
      <c r="Z115" s="41">
        <f>IFERROR(IF(Z112="",0,Z112),"0")+IFERROR(IF(Z113="",0,Z113),"0")+IFERROR(IF(Z114="",0,Z114),"0")</f>
        <v>0.21694000000000002</v>
      </c>
      <c r="AA115" s="64"/>
      <c r="AB115" s="64"/>
      <c r="AC115" s="64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40" t="s">
        <v>69</v>
      </c>
      <c r="X116" s="41">
        <f>IFERROR(SUM(X112:X114),"0")</f>
        <v>102</v>
      </c>
      <c r="Y116" s="41">
        <f>IFERROR(SUM(Y112:Y114),"0")</f>
        <v>110.4</v>
      </c>
      <c r="Z116" s="40"/>
      <c r="AA116" s="64"/>
      <c r="AB116" s="64"/>
      <c r="AC116" s="64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63"/>
      <c r="AB117" s="63"/>
      <c r="AC117" s="63"/>
    </row>
    <row r="118" spans="1:68" ht="27" customHeight="1" x14ac:dyDescent="0.25">
      <c r="A118" s="60" t="s">
        <v>216</v>
      </c>
      <c r="B118" s="60" t="s">
        <v>217</v>
      </c>
      <c r="C118" s="34">
        <v>4301051360</v>
      </c>
      <c r="D118" s="582">
        <v>4607091385168</v>
      </c>
      <c r="E118" s="583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2">
        <v>4607091385168</v>
      </c>
      <c r="E119" s="583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7"/>
      <c r="V119" s="37"/>
      <c r="W119" s="38" t="s">
        <v>69</v>
      </c>
      <c r="X119" s="56">
        <v>492</v>
      </c>
      <c r="Y119" s="53">
        <f>IFERROR(IF(X119="",0,CEILING((X119/$H119),1)*$H119),"")</f>
        <v>494.09999999999997</v>
      </c>
      <c r="Z119" s="39">
        <f>IFERROR(IF(Y119=0,"",ROUNDUP(Y119/H119,0)*0.01898),"")</f>
        <v>1.15778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523.16</v>
      </c>
      <c r="BN119" s="75">
        <f>IFERROR(Y119*I119/H119,"0")</f>
        <v>525.39300000000003</v>
      </c>
      <c r="BO119" s="75">
        <f>IFERROR(1/J119*(X119/H119),"0")</f>
        <v>0.94907407407407407</v>
      </c>
      <c r="BP119" s="75">
        <f>IFERROR(1/J119*(Y119/H119),"0")</f>
        <v>0.953125</v>
      </c>
    </row>
    <row r="120" spans="1:68" ht="27" customHeight="1" x14ac:dyDescent="0.25">
      <c r="A120" s="60" t="s">
        <v>221</v>
      </c>
      <c r="B120" s="60" t="s">
        <v>222</v>
      </c>
      <c r="C120" s="34">
        <v>4301051730</v>
      </c>
      <c r="D120" s="582">
        <v>4607091383256</v>
      </c>
      <c r="E120" s="583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2">
        <v>4607091385748</v>
      </c>
      <c r="E121" s="583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7"/>
      <c r="V121" s="37"/>
      <c r="W121" s="38" t="s">
        <v>69</v>
      </c>
      <c r="X121" s="56">
        <v>243</v>
      </c>
      <c r="Y121" s="53">
        <f>IFERROR(IF(X121="",0,CEILING((X121/$H121),1)*$H121),"")</f>
        <v>243.00000000000003</v>
      </c>
      <c r="Z121" s="39">
        <f>IFERROR(IF(Y121=0,"",ROUNDUP(Y121/H121,0)*0.00651),"")</f>
        <v>0.58589999999999998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265.68</v>
      </c>
      <c r="BN121" s="75">
        <f>IFERROR(Y121*I121/H121,"0")</f>
        <v>265.68</v>
      </c>
      <c r="BO121" s="75">
        <f>IFERROR(1/J121*(X121/H121),"0")</f>
        <v>0.49450549450549453</v>
      </c>
      <c r="BP121" s="75">
        <f>IFERROR(1/J121*(Y121/H121),"0")</f>
        <v>0.49450549450549453</v>
      </c>
    </row>
    <row r="122" spans="1:68" ht="16.5" customHeight="1" x14ac:dyDescent="0.25">
      <c r="A122" s="60" t="s">
        <v>225</v>
      </c>
      <c r="B122" s="60" t="s">
        <v>226</v>
      </c>
      <c r="C122" s="34">
        <v>4301051740</v>
      </c>
      <c r="D122" s="582">
        <v>4680115884533</v>
      </c>
      <c r="E122" s="583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40" t="s">
        <v>72</v>
      </c>
      <c r="X123" s="41">
        <f>IFERROR(X118/H118,"0")+IFERROR(X119/H119,"0")+IFERROR(X120/H120,"0")+IFERROR(X121/H121,"0")+IFERROR(X122/H122,"0")</f>
        <v>150.74074074074073</v>
      </c>
      <c r="Y123" s="41">
        <f>IFERROR(Y118/H118,"0")+IFERROR(Y119/H119,"0")+IFERROR(Y120/H120,"0")+IFERROR(Y121/H121,"0")+IFERROR(Y122/H122,"0")</f>
        <v>151</v>
      </c>
      <c r="Z123" s="41">
        <f>IFERROR(IF(Z118="",0,Z118),"0")+IFERROR(IF(Z119="",0,Z119),"0")+IFERROR(IF(Z120="",0,Z120),"0")+IFERROR(IF(Z121="",0,Z121),"0")+IFERROR(IF(Z122="",0,Z122),"0")</f>
        <v>1.7436799999999999</v>
      </c>
      <c r="AA123" s="64"/>
      <c r="AB123" s="64"/>
      <c r="AC123" s="64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40" t="s">
        <v>69</v>
      </c>
      <c r="X124" s="41">
        <f>IFERROR(SUM(X118:X122),"0")</f>
        <v>735</v>
      </c>
      <c r="Y124" s="41">
        <f>IFERROR(SUM(Y118:Y122),"0")</f>
        <v>737.1</v>
      </c>
      <c r="Z124" s="40"/>
      <c r="AA124" s="64"/>
      <c r="AB124" s="64"/>
      <c r="AC124" s="64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63"/>
      <c r="AB125" s="63"/>
      <c r="AC125" s="63"/>
    </row>
    <row r="126" spans="1:68" ht="27" customHeight="1" x14ac:dyDescent="0.25">
      <c r="A126" s="60" t="s">
        <v>228</v>
      </c>
      <c r="B126" s="60" t="s">
        <v>229</v>
      </c>
      <c r="C126" s="34">
        <v>4301060357</v>
      </c>
      <c r="D126" s="582">
        <v>4680115882652</v>
      </c>
      <c r="E126" s="583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231</v>
      </c>
      <c r="B127" s="60" t="s">
        <v>232</v>
      </c>
      <c r="C127" s="34">
        <v>4301060317</v>
      </c>
      <c r="D127" s="582">
        <v>4680115880238</v>
      </c>
      <c r="E127" s="583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62"/>
      <c r="AB130" s="62"/>
      <c r="AC130" s="62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63"/>
      <c r="AB131" s="63"/>
      <c r="AC131" s="63"/>
    </row>
    <row r="132" spans="1:68" ht="27" customHeight="1" x14ac:dyDescent="0.25">
      <c r="A132" s="60" t="s">
        <v>235</v>
      </c>
      <c r="B132" s="60" t="s">
        <v>236</v>
      </c>
      <c r="C132" s="34">
        <v>4301011564</v>
      </c>
      <c r="D132" s="582">
        <v>4680115882577</v>
      </c>
      <c r="E132" s="583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235</v>
      </c>
      <c r="B133" s="60" t="s">
        <v>238</v>
      </c>
      <c r="C133" s="34">
        <v>4301011562</v>
      </c>
      <c r="D133" s="582">
        <v>4680115882577</v>
      </c>
      <c r="E133" s="583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63"/>
      <c r="AB136" s="63"/>
      <c r="AC136" s="63"/>
    </row>
    <row r="137" spans="1:68" ht="27" customHeight="1" x14ac:dyDescent="0.25">
      <c r="A137" s="60" t="s">
        <v>239</v>
      </c>
      <c r="B137" s="60" t="s">
        <v>240</v>
      </c>
      <c r="C137" s="34">
        <v>4301031234</v>
      </c>
      <c r="D137" s="582">
        <v>4680115883444</v>
      </c>
      <c r="E137" s="583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239</v>
      </c>
      <c r="B138" s="60" t="s">
        <v>242</v>
      </c>
      <c r="C138" s="34">
        <v>4301031235</v>
      </c>
      <c r="D138" s="582">
        <v>4680115883444</v>
      </c>
      <c r="E138" s="583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63"/>
      <c r="AB141" s="63"/>
      <c r="AC141" s="63"/>
    </row>
    <row r="142" spans="1:68" ht="16.5" customHeight="1" x14ac:dyDescent="0.25">
      <c r="A142" s="60" t="s">
        <v>243</v>
      </c>
      <c r="B142" s="60" t="s">
        <v>244</v>
      </c>
      <c r="C142" s="34">
        <v>4301051477</v>
      </c>
      <c r="D142" s="582">
        <v>4680115882584</v>
      </c>
      <c r="E142" s="583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customHeight="1" x14ac:dyDescent="0.25">
      <c r="A143" s="60" t="s">
        <v>243</v>
      </c>
      <c r="B143" s="60" t="s">
        <v>245</v>
      </c>
      <c r="C143" s="34">
        <v>4301051476</v>
      </c>
      <c r="D143" s="582">
        <v>4680115882584</v>
      </c>
      <c r="E143" s="583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62"/>
      <c r="AB146" s="62"/>
      <c r="AC146" s="62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63"/>
      <c r="AB147" s="63"/>
      <c r="AC147" s="63"/>
    </row>
    <row r="148" spans="1:68" ht="27" customHeight="1" x14ac:dyDescent="0.25">
      <c r="A148" s="60" t="s">
        <v>246</v>
      </c>
      <c r="B148" s="60" t="s">
        <v>247</v>
      </c>
      <c r="C148" s="34">
        <v>4301011705</v>
      </c>
      <c r="D148" s="582">
        <v>4607091384604</v>
      </c>
      <c r="E148" s="583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63"/>
      <c r="AB151" s="63"/>
      <c r="AC151" s="63"/>
    </row>
    <row r="152" spans="1:68" ht="16.5" customHeight="1" x14ac:dyDescent="0.25">
      <c r="A152" s="60" t="s">
        <v>249</v>
      </c>
      <c r="B152" s="60" t="s">
        <v>250</v>
      </c>
      <c r="C152" s="34">
        <v>4301030895</v>
      </c>
      <c r="D152" s="582">
        <v>4607091387667</v>
      </c>
      <c r="E152" s="583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customHeight="1" x14ac:dyDescent="0.25">
      <c r="A153" s="60" t="s">
        <v>252</v>
      </c>
      <c r="B153" s="60" t="s">
        <v>253</v>
      </c>
      <c r="C153" s="34">
        <v>4301030961</v>
      </c>
      <c r="D153" s="582">
        <v>4607091387636</v>
      </c>
      <c r="E153" s="583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customHeight="1" x14ac:dyDescent="0.25">
      <c r="A154" s="60" t="s">
        <v>255</v>
      </c>
      <c r="B154" s="60" t="s">
        <v>256</v>
      </c>
      <c r="C154" s="34">
        <v>4301030963</v>
      </c>
      <c r="D154" s="582">
        <v>4607091382426</v>
      </c>
      <c r="E154" s="583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52"/>
      <c r="AB157" s="52"/>
      <c r="AC157" s="52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62"/>
      <c r="AB158" s="62"/>
      <c r="AC158" s="62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63"/>
      <c r="AB159" s="63"/>
      <c r="AC159" s="63"/>
    </row>
    <row r="160" spans="1:68" ht="27" customHeight="1" x14ac:dyDescent="0.25">
      <c r="A160" s="60" t="s">
        <v>260</v>
      </c>
      <c r="B160" s="60" t="s">
        <v>261</v>
      </c>
      <c r="C160" s="34">
        <v>4301020323</v>
      </c>
      <c r="D160" s="582">
        <v>4680115886223</v>
      </c>
      <c r="E160" s="583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2">
        <v>4680115880993</v>
      </c>
      <c r="E164" s="583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7"/>
      <c r="V164" s="37"/>
      <c r="W164" s="38" t="s">
        <v>69</v>
      </c>
      <c r="X164" s="56">
        <v>16</v>
      </c>
      <c r="Y164" s="53">
        <f t="shared" ref="Y164:Y172" si="21">IFERROR(IF(X164="",0,CEILING((X164/$H164),1)*$H164),"")</f>
        <v>16.8</v>
      </c>
      <c r="Z164" s="39">
        <f>IFERROR(IF(Y164=0,"",ROUNDUP(Y164/H164,0)*0.00902),"")</f>
        <v>3.6080000000000001E-2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17.028571428571428</v>
      </c>
      <c r="BN164" s="75">
        <f t="shared" ref="BN164:BN172" si="23">IFERROR(Y164*I164/H164,"0")</f>
        <v>17.88</v>
      </c>
      <c r="BO164" s="75">
        <f t="shared" ref="BO164:BO172" si="24">IFERROR(1/J164*(X164/H164),"0")</f>
        <v>2.886002886002886E-2</v>
      </c>
      <c r="BP164" s="75">
        <f t="shared" ref="BP164:BP172" si="25">IFERROR(1/J164*(Y164/H164),"0")</f>
        <v>3.0303030303030304E-2</v>
      </c>
    </row>
    <row r="165" spans="1:68" ht="27" customHeight="1" x14ac:dyDescent="0.25">
      <c r="A165" s="60" t="s">
        <v>266</v>
      </c>
      <c r="B165" s="60" t="s">
        <v>267</v>
      </c>
      <c r="C165" s="34">
        <v>4301031204</v>
      </c>
      <c r="D165" s="582">
        <v>4680115881761</v>
      </c>
      <c r="E165" s="583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2">
        <v>4680115881563</v>
      </c>
      <c r="E166" s="583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7"/>
      <c r="V166" s="37"/>
      <c r="W166" s="38" t="s">
        <v>69</v>
      </c>
      <c r="X166" s="56">
        <v>80</v>
      </c>
      <c r="Y166" s="53">
        <f t="shared" si="21"/>
        <v>84</v>
      </c>
      <c r="Z166" s="39">
        <f>IFERROR(IF(Y166=0,"",ROUNDUP(Y166/H166,0)*0.00902),"")</f>
        <v>0.1804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84</v>
      </c>
      <c r="BN166" s="75">
        <f t="shared" si="23"/>
        <v>88.199999999999989</v>
      </c>
      <c r="BO166" s="75">
        <f t="shared" si="24"/>
        <v>0.14430014430014429</v>
      </c>
      <c r="BP166" s="75">
        <f t="shared" si="25"/>
        <v>0.15151515151515152</v>
      </c>
    </row>
    <row r="167" spans="1:68" ht="27" customHeight="1" x14ac:dyDescent="0.25">
      <c r="A167" s="60" t="s">
        <v>272</v>
      </c>
      <c r="B167" s="60" t="s">
        <v>273</v>
      </c>
      <c r="C167" s="34">
        <v>4301031199</v>
      </c>
      <c r="D167" s="582">
        <v>4680115880986</v>
      </c>
      <c r="E167" s="583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7"/>
      <c r="V167" s="37"/>
      <c r="W167" s="38" t="s">
        <v>69</v>
      </c>
      <c r="X167" s="56">
        <v>42</v>
      </c>
      <c r="Y167" s="53">
        <f t="shared" si="21"/>
        <v>42</v>
      </c>
      <c r="Z167" s="39">
        <f>IFERROR(IF(Y167=0,"",ROUNDUP(Y167/H167,0)*0.00502),"")</f>
        <v>0.1004</v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44.599999999999994</v>
      </c>
      <c r="BN167" s="75">
        <f t="shared" si="23"/>
        <v>44.599999999999994</v>
      </c>
      <c r="BO167" s="75">
        <f t="shared" si="24"/>
        <v>8.5470085470085472E-2</v>
      </c>
      <c r="BP167" s="75">
        <f t="shared" si="25"/>
        <v>8.5470085470085472E-2</v>
      </c>
    </row>
    <row r="168" spans="1:68" ht="27" customHeight="1" x14ac:dyDescent="0.25">
      <c r="A168" s="60" t="s">
        <v>274</v>
      </c>
      <c r="B168" s="60" t="s">
        <v>275</v>
      </c>
      <c r="C168" s="34">
        <v>4301031205</v>
      </c>
      <c r="D168" s="582">
        <v>4680115881785</v>
      </c>
      <c r="E168" s="583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2">
        <v>4680115886537</v>
      </c>
      <c r="E169" s="583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7"/>
      <c r="V169" s="37"/>
      <c r="W169" s="38" t="s">
        <v>69</v>
      </c>
      <c r="X169" s="56">
        <v>0</v>
      </c>
      <c r="Y169" s="53">
        <f t="shared" si="21"/>
        <v>0</v>
      </c>
      <c r="Z169" s="39" t="str">
        <f>IFERROR(IF(Y169=0,"",ROUNDUP(Y169/H169,0)*0.00502),"")</f>
        <v/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0</v>
      </c>
      <c r="BN169" s="75">
        <f t="shared" si="23"/>
        <v>0</v>
      </c>
      <c r="BO169" s="75">
        <f t="shared" si="24"/>
        <v>0</v>
      </c>
      <c r="BP169" s="75">
        <f t="shared" si="25"/>
        <v>0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2">
        <v>4680115881679</v>
      </c>
      <c r="E170" s="583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7"/>
      <c r="V170" s="37"/>
      <c r="W170" s="38" t="s">
        <v>69</v>
      </c>
      <c r="X170" s="56">
        <v>0</v>
      </c>
      <c r="Y170" s="53">
        <f t="shared" si="21"/>
        <v>0</v>
      </c>
      <c r="Z170" s="39" t="str">
        <f>IFERROR(IF(Y170=0,"",ROUNDUP(Y170/H170,0)*0.00502),"")</f>
        <v/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0</v>
      </c>
      <c r="BN170" s="75">
        <f t="shared" si="23"/>
        <v>0</v>
      </c>
      <c r="BO170" s="75">
        <f t="shared" si="24"/>
        <v>0</v>
      </c>
      <c r="BP170" s="75">
        <f t="shared" si="25"/>
        <v>0</v>
      </c>
    </row>
    <row r="171" spans="1:68" ht="27" customHeight="1" x14ac:dyDescent="0.25">
      <c r="A171" s="60" t="s">
        <v>281</v>
      </c>
      <c r="B171" s="60" t="s">
        <v>282</v>
      </c>
      <c r="C171" s="34">
        <v>4301031158</v>
      </c>
      <c r="D171" s="582">
        <v>4680115880191</v>
      </c>
      <c r="E171" s="583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customHeight="1" x14ac:dyDescent="0.25">
      <c r="A172" s="60" t="s">
        <v>283</v>
      </c>
      <c r="B172" s="60" t="s">
        <v>284</v>
      </c>
      <c r="C172" s="34">
        <v>4301031245</v>
      </c>
      <c r="D172" s="582">
        <v>4680115883963</v>
      </c>
      <c r="E172" s="583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42.857142857142861</v>
      </c>
      <c r="Y173" s="41">
        <f>IFERROR(Y164/H164,"0")+IFERROR(Y165/H165,"0")+IFERROR(Y166/H166,"0")+IFERROR(Y167/H167,"0")+IFERROR(Y168/H168,"0")+IFERROR(Y169/H169,"0")+IFERROR(Y170/H170,"0")+IFERROR(Y171/H171,"0")+IFERROR(Y172/H172,"0")</f>
        <v>44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0.31688</v>
      </c>
      <c r="AA173" s="64"/>
      <c r="AB173" s="64"/>
      <c r="AC173" s="64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40" t="s">
        <v>69</v>
      </c>
      <c r="X174" s="41">
        <f>IFERROR(SUM(X164:X172),"0")</f>
        <v>138</v>
      </c>
      <c r="Y174" s="41">
        <f>IFERROR(SUM(Y164:Y172),"0")</f>
        <v>142.80000000000001</v>
      </c>
      <c r="Z174" s="40"/>
      <c r="AA174" s="64"/>
      <c r="AB174" s="64"/>
      <c r="AC174" s="64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63"/>
      <c r="AB175" s="63"/>
      <c r="AC175" s="63"/>
    </row>
    <row r="176" spans="1:68" ht="27" customHeight="1" x14ac:dyDescent="0.25">
      <c r="A176" s="60" t="s">
        <v>286</v>
      </c>
      <c r="B176" s="60" t="s">
        <v>287</v>
      </c>
      <c r="C176" s="34">
        <v>4301032053</v>
      </c>
      <c r="D176" s="582">
        <v>4680115886780</v>
      </c>
      <c r="E176" s="583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customHeight="1" x14ac:dyDescent="0.25">
      <c r="A177" s="60" t="s">
        <v>291</v>
      </c>
      <c r="B177" s="60" t="s">
        <v>292</v>
      </c>
      <c r="C177" s="34">
        <v>4301032051</v>
      </c>
      <c r="D177" s="582">
        <v>4680115886742</v>
      </c>
      <c r="E177" s="583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customHeight="1" x14ac:dyDescent="0.25">
      <c r="A178" s="60" t="s">
        <v>294</v>
      </c>
      <c r="B178" s="60" t="s">
        <v>295</v>
      </c>
      <c r="C178" s="34">
        <v>4301032052</v>
      </c>
      <c r="D178" s="582">
        <v>4680115886766</v>
      </c>
      <c r="E178" s="583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63"/>
      <c r="AB181" s="63"/>
      <c r="AC181" s="63"/>
    </row>
    <row r="182" spans="1:68" ht="27" customHeight="1" x14ac:dyDescent="0.25">
      <c r="A182" s="60" t="s">
        <v>297</v>
      </c>
      <c r="B182" s="60" t="s">
        <v>298</v>
      </c>
      <c r="C182" s="34">
        <v>4301170013</v>
      </c>
      <c r="D182" s="582">
        <v>4680115886797</v>
      </c>
      <c r="E182" s="583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62"/>
      <c r="AB185" s="62"/>
      <c r="AC185" s="62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63"/>
      <c r="AB186" s="63"/>
      <c r="AC186" s="63"/>
    </row>
    <row r="187" spans="1:68" ht="16.5" customHeight="1" x14ac:dyDescent="0.25">
      <c r="A187" s="60" t="s">
        <v>300</v>
      </c>
      <c r="B187" s="60" t="s">
        <v>301</v>
      </c>
      <c r="C187" s="34">
        <v>4301011450</v>
      </c>
      <c r="D187" s="582">
        <v>4680115881402</v>
      </c>
      <c r="E187" s="583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customHeight="1" x14ac:dyDescent="0.25">
      <c r="A188" s="60" t="s">
        <v>303</v>
      </c>
      <c r="B188" s="60" t="s">
        <v>304</v>
      </c>
      <c r="C188" s="34">
        <v>4301011768</v>
      </c>
      <c r="D188" s="582">
        <v>4680115881396</v>
      </c>
      <c r="E188" s="583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63"/>
      <c r="AB191" s="63"/>
      <c r="AC191" s="63"/>
    </row>
    <row r="192" spans="1:68" ht="16.5" customHeight="1" x14ac:dyDescent="0.25">
      <c r="A192" s="60" t="s">
        <v>305</v>
      </c>
      <c r="B192" s="60" t="s">
        <v>306</v>
      </c>
      <c r="C192" s="34">
        <v>4301020262</v>
      </c>
      <c r="D192" s="582">
        <v>4680115882935</v>
      </c>
      <c r="E192" s="583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2">
        <v>4680115880764</v>
      </c>
      <c r="E193" s="583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7"/>
      <c r="V193" s="37"/>
      <c r="W193" s="38" t="s">
        <v>69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40" t="s">
        <v>72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40" t="s">
        <v>69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2">
        <v>4680115882683</v>
      </c>
      <c r="E197" s="583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7"/>
      <c r="V197" s="37"/>
      <c r="W197" s="38" t="s">
        <v>69</v>
      </c>
      <c r="X197" s="56">
        <v>332</v>
      </c>
      <c r="Y197" s="53">
        <f t="shared" ref="Y197:Y204" si="26">IFERROR(IF(X197="",0,CEILING((X197/$H197),1)*$H197),"")</f>
        <v>334.8</v>
      </c>
      <c r="Z197" s="39">
        <f>IFERROR(IF(Y197=0,"",ROUNDUP(Y197/H197,0)*0.00902),"")</f>
        <v>0.55923999999999996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344.91111111111115</v>
      </c>
      <c r="BN197" s="75">
        <f t="shared" ref="BN197:BN204" si="28">IFERROR(Y197*I197/H197,"0")</f>
        <v>347.82</v>
      </c>
      <c r="BO197" s="75">
        <f t="shared" ref="BO197:BO204" si="29">IFERROR(1/J197*(X197/H197),"0")</f>
        <v>0.46576879910213242</v>
      </c>
      <c r="BP197" s="75">
        <f t="shared" ref="BP197:BP204" si="30">IFERROR(1/J197*(Y197/H197),"0")</f>
        <v>0.46969696969696972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2">
        <v>4680115882690</v>
      </c>
      <c r="E198" s="583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7"/>
      <c r="V198" s="37"/>
      <c r="W198" s="38" t="s">
        <v>69</v>
      </c>
      <c r="X198" s="56">
        <v>197</v>
      </c>
      <c r="Y198" s="53">
        <f t="shared" si="26"/>
        <v>199.8</v>
      </c>
      <c r="Z198" s="39">
        <f>IFERROR(IF(Y198=0,"",ROUNDUP(Y198/H198,0)*0.00902),"")</f>
        <v>0.33374000000000004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204.6611111111111</v>
      </c>
      <c r="BN198" s="75">
        <f t="shared" si="28"/>
        <v>207.57000000000002</v>
      </c>
      <c r="BO198" s="75">
        <f t="shared" si="29"/>
        <v>0.27637485970819303</v>
      </c>
      <c r="BP198" s="75">
        <f t="shared" si="30"/>
        <v>0.28030303030303033</v>
      </c>
    </row>
    <row r="199" spans="1:68" ht="27" customHeight="1" x14ac:dyDescent="0.25">
      <c r="A199" s="60" t="s">
        <v>316</v>
      </c>
      <c r="B199" s="60" t="s">
        <v>317</v>
      </c>
      <c r="C199" s="34">
        <v>4301031220</v>
      </c>
      <c r="D199" s="582">
        <v>4680115882669</v>
      </c>
      <c r="E199" s="583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2">
        <v>4680115882676</v>
      </c>
      <c r="E200" s="583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7"/>
      <c r="V200" s="37"/>
      <c r="W200" s="38" t="s">
        <v>69</v>
      </c>
      <c r="X200" s="56">
        <v>300</v>
      </c>
      <c r="Y200" s="53">
        <f t="shared" si="26"/>
        <v>302.40000000000003</v>
      </c>
      <c r="Z200" s="39">
        <f>IFERROR(IF(Y200=0,"",ROUNDUP(Y200/H200,0)*0.00902),"")</f>
        <v>0.50512000000000001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311.66666666666663</v>
      </c>
      <c r="BN200" s="75">
        <f t="shared" si="28"/>
        <v>314.16000000000003</v>
      </c>
      <c r="BO200" s="75">
        <f t="shared" si="29"/>
        <v>0.42087542087542085</v>
      </c>
      <c r="BP200" s="75">
        <f t="shared" si="30"/>
        <v>0.42424242424242425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2">
        <v>4680115884014</v>
      </c>
      <c r="E201" s="583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7"/>
      <c r="V201" s="37"/>
      <c r="W201" s="38" t="s">
        <v>69</v>
      </c>
      <c r="X201" s="56">
        <v>30</v>
      </c>
      <c r="Y201" s="53">
        <f t="shared" si="26"/>
        <v>30.6</v>
      </c>
      <c r="Z201" s="39">
        <f>IFERROR(IF(Y201=0,"",ROUNDUP(Y201/H201,0)*0.00502),"")</f>
        <v>8.5339999999999999E-2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32.166666666666664</v>
      </c>
      <c r="BN201" s="75">
        <f t="shared" si="28"/>
        <v>32.81</v>
      </c>
      <c r="BO201" s="75">
        <f t="shared" si="29"/>
        <v>7.122507122507124E-2</v>
      </c>
      <c r="BP201" s="75">
        <f t="shared" si="30"/>
        <v>7.2649572649572655E-2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2">
        <v>4680115884007</v>
      </c>
      <c r="E202" s="583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7"/>
      <c r="V202" s="37"/>
      <c r="W202" s="38" t="s">
        <v>69</v>
      </c>
      <c r="X202" s="56">
        <v>8</v>
      </c>
      <c r="Y202" s="53">
        <f t="shared" si="26"/>
        <v>9</v>
      </c>
      <c r="Z202" s="39">
        <f>IFERROR(IF(Y202=0,"",ROUNDUP(Y202/H202,0)*0.00502),"")</f>
        <v>2.5100000000000001E-2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8.4444444444444446</v>
      </c>
      <c r="BN202" s="75">
        <f t="shared" si="28"/>
        <v>9.4999999999999982</v>
      </c>
      <c r="BO202" s="75">
        <f t="shared" si="29"/>
        <v>1.8993352326685663E-2</v>
      </c>
      <c r="BP202" s="75">
        <f t="shared" si="30"/>
        <v>2.1367521367521368E-2</v>
      </c>
    </row>
    <row r="203" spans="1:68" ht="27" customHeight="1" x14ac:dyDescent="0.25">
      <c r="A203" s="60" t="s">
        <v>326</v>
      </c>
      <c r="B203" s="60" t="s">
        <v>327</v>
      </c>
      <c r="C203" s="34">
        <v>4301031229</v>
      </c>
      <c r="D203" s="582">
        <v>4680115884038</v>
      </c>
      <c r="E203" s="583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2">
        <v>4680115884021</v>
      </c>
      <c r="E204" s="583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7"/>
      <c r="V204" s="37"/>
      <c r="W204" s="38" t="s">
        <v>69</v>
      </c>
      <c r="X204" s="56">
        <v>12</v>
      </c>
      <c r="Y204" s="53">
        <f t="shared" si="26"/>
        <v>12.6</v>
      </c>
      <c r="Z204" s="39">
        <f>IFERROR(IF(Y204=0,"",ROUNDUP(Y204/H204,0)*0.00502),"")</f>
        <v>3.5140000000000005E-2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12.666666666666664</v>
      </c>
      <c r="BN204" s="75">
        <f t="shared" si="28"/>
        <v>13.299999999999999</v>
      </c>
      <c r="BO204" s="75">
        <f t="shared" si="29"/>
        <v>2.8490028490028491E-2</v>
      </c>
      <c r="BP204" s="75">
        <f t="shared" si="30"/>
        <v>2.9914529914529919E-2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181.29629629629628</v>
      </c>
      <c r="Y205" s="41">
        <f>IFERROR(Y197/H197,"0")+IFERROR(Y198/H198,"0")+IFERROR(Y199/H199,"0")+IFERROR(Y200/H200,"0")+IFERROR(Y201/H201,"0")+IFERROR(Y202/H202,"0")+IFERROR(Y203/H203,"0")+IFERROR(Y204/H204,"0")</f>
        <v>184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1.5436799999999997</v>
      </c>
      <c r="AA205" s="64"/>
      <c r="AB205" s="64"/>
      <c r="AC205" s="64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40" t="s">
        <v>69</v>
      </c>
      <c r="X206" s="41">
        <f>IFERROR(SUM(X197:X204),"0")</f>
        <v>879</v>
      </c>
      <c r="Y206" s="41">
        <f>IFERROR(SUM(Y197:Y204),"0")</f>
        <v>889.2</v>
      </c>
      <c r="Z206" s="40"/>
      <c r="AA206" s="64"/>
      <c r="AB206" s="64"/>
      <c r="AC206" s="64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63"/>
      <c r="AB207" s="63"/>
      <c r="AC207" s="63"/>
    </row>
    <row r="208" spans="1:68" ht="27" customHeight="1" x14ac:dyDescent="0.25">
      <c r="A208" s="60" t="s">
        <v>330</v>
      </c>
      <c r="B208" s="60" t="s">
        <v>331</v>
      </c>
      <c r="C208" s="34">
        <v>4301051408</v>
      </c>
      <c r="D208" s="582">
        <v>4680115881594</v>
      </c>
      <c r="E208" s="583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customHeight="1" x14ac:dyDescent="0.25">
      <c r="A209" s="60" t="s">
        <v>333</v>
      </c>
      <c r="B209" s="60" t="s">
        <v>334</v>
      </c>
      <c r="C209" s="34">
        <v>4301051411</v>
      </c>
      <c r="D209" s="582">
        <v>4680115881617</v>
      </c>
      <c r="E209" s="583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2">
        <v>4680115880573</v>
      </c>
      <c r="E210" s="583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7"/>
      <c r="V210" s="37"/>
      <c r="W210" s="38" t="s">
        <v>69</v>
      </c>
      <c r="X210" s="56">
        <v>58</v>
      </c>
      <c r="Y210" s="53">
        <f t="shared" si="31"/>
        <v>60.899999999999991</v>
      </c>
      <c r="Z210" s="39">
        <f>IFERROR(IF(Y210=0,"",ROUNDUP(Y210/H210,0)*0.01898),"")</f>
        <v>0.13286000000000001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61.460000000000008</v>
      </c>
      <c r="BN210" s="75">
        <f t="shared" si="33"/>
        <v>64.532999999999987</v>
      </c>
      <c r="BO210" s="75">
        <f t="shared" si="34"/>
        <v>0.10416666666666667</v>
      </c>
      <c r="BP210" s="75">
        <f t="shared" si="35"/>
        <v>0.109375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2">
        <v>4680115882195</v>
      </c>
      <c r="E211" s="583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7"/>
      <c r="V211" s="37"/>
      <c r="W211" s="38" t="s">
        <v>69</v>
      </c>
      <c r="X211" s="56">
        <v>456</v>
      </c>
      <c r="Y211" s="53">
        <f t="shared" si="31"/>
        <v>456</v>
      </c>
      <c r="Z211" s="39">
        <f t="shared" ref="Z211:Z216" si="36">IFERROR(IF(Y211=0,"",ROUNDUP(Y211/H211,0)*0.00651),"")</f>
        <v>1.2369000000000001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507.3</v>
      </c>
      <c r="BN211" s="75">
        <f t="shared" si="33"/>
        <v>507.3</v>
      </c>
      <c r="BO211" s="75">
        <f t="shared" si="34"/>
        <v>1.043956043956044</v>
      </c>
      <c r="BP211" s="75">
        <f t="shared" si="35"/>
        <v>1.043956043956044</v>
      </c>
    </row>
    <row r="212" spans="1:68" ht="27" customHeight="1" x14ac:dyDescent="0.25">
      <c r="A212" s="60" t="s">
        <v>341</v>
      </c>
      <c r="B212" s="60" t="s">
        <v>342</v>
      </c>
      <c r="C212" s="34">
        <v>4301051752</v>
      </c>
      <c r="D212" s="582">
        <v>4680115882607</v>
      </c>
      <c r="E212" s="583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2">
        <v>4680115880092</v>
      </c>
      <c r="E213" s="583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7"/>
      <c r="V213" s="37"/>
      <c r="W213" s="38" t="s">
        <v>69</v>
      </c>
      <c r="X213" s="56">
        <v>428</v>
      </c>
      <c r="Y213" s="53">
        <f t="shared" si="31"/>
        <v>429.59999999999997</v>
      </c>
      <c r="Z213" s="39">
        <f t="shared" si="36"/>
        <v>1.1652899999999999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472.94000000000005</v>
      </c>
      <c r="BN213" s="75">
        <f t="shared" si="33"/>
        <v>474.70799999999997</v>
      </c>
      <c r="BO213" s="75">
        <f t="shared" si="34"/>
        <v>0.97985347985348004</v>
      </c>
      <c r="BP213" s="75">
        <f t="shared" si="35"/>
        <v>0.98351648351648358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2">
        <v>4680115880221</v>
      </c>
      <c r="E214" s="583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7"/>
      <c r="V214" s="37"/>
      <c r="W214" s="38" t="s">
        <v>69</v>
      </c>
      <c r="X214" s="56">
        <v>0</v>
      </c>
      <c r="Y214" s="53">
        <f t="shared" si="31"/>
        <v>0</v>
      </c>
      <c r="Z214" s="39" t="str">
        <f t="shared" si="36"/>
        <v/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2">
        <v>4680115880504</v>
      </c>
      <c r="E215" s="583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7"/>
      <c r="V215" s="37"/>
      <c r="W215" s="38" t="s">
        <v>69</v>
      </c>
      <c r="X215" s="56">
        <v>171</v>
      </c>
      <c r="Y215" s="53">
        <f t="shared" si="31"/>
        <v>172.79999999999998</v>
      </c>
      <c r="Z215" s="39">
        <f t="shared" si="36"/>
        <v>0.46872000000000003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188.95500000000001</v>
      </c>
      <c r="BN215" s="75">
        <f t="shared" si="33"/>
        <v>190.94400000000002</v>
      </c>
      <c r="BO215" s="75">
        <f t="shared" si="34"/>
        <v>0.39148351648351654</v>
      </c>
      <c r="BP215" s="75">
        <f t="shared" si="35"/>
        <v>0.39560439560439564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2">
        <v>4680115882164</v>
      </c>
      <c r="E216" s="583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7"/>
      <c r="V216" s="37"/>
      <c r="W216" s="38" t="s">
        <v>69</v>
      </c>
      <c r="X216" s="56">
        <v>282</v>
      </c>
      <c r="Y216" s="53">
        <f t="shared" si="31"/>
        <v>283.2</v>
      </c>
      <c r="Z216" s="39">
        <f t="shared" si="36"/>
        <v>0.76817999999999997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312.315</v>
      </c>
      <c r="BN216" s="75">
        <f t="shared" si="33"/>
        <v>313.64400000000001</v>
      </c>
      <c r="BO216" s="75">
        <f t="shared" si="34"/>
        <v>0.64560439560439564</v>
      </c>
      <c r="BP216" s="75">
        <f t="shared" si="35"/>
        <v>0.64835164835164838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563.75</v>
      </c>
      <c r="Y217" s="41">
        <f>IFERROR(Y208/H208,"0")+IFERROR(Y209/H209,"0")+IFERROR(Y210/H210,"0")+IFERROR(Y211/H211,"0")+IFERROR(Y212/H212,"0")+IFERROR(Y213/H213,"0")+IFERROR(Y214/H214,"0")+IFERROR(Y215/H215,"0")+IFERROR(Y216/H216,"0")</f>
        <v>566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3.7719500000000004</v>
      </c>
      <c r="AA217" s="64"/>
      <c r="AB217" s="64"/>
      <c r="AC217" s="64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40" t="s">
        <v>69</v>
      </c>
      <c r="X218" s="41">
        <f>IFERROR(SUM(X208:X216),"0")</f>
        <v>1395</v>
      </c>
      <c r="Y218" s="41">
        <f>IFERROR(SUM(Y208:Y216),"0")</f>
        <v>1402.5</v>
      </c>
      <c r="Z218" s="40"/>
      <c r="AA218" s="64"/>
      <c r="AB218" s="64"/>
      <c r="AC218" s="64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2">
        <v>4680115880818</v>
      </c>
      <c r="E220" s="583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7"/>
      <c r="V220" s="37"/>
      <c r="W220" s="38" t="s">
        <v>69</v>
      </c>
      <c r="X220" s="56">
        <v>1</v>
      </c>
      <c r="Y220" s="53">
        <f>IFERROR(IF(X220="",0,CEILING((X220/$H220),1)*$H220),"")</f>
        <v>2.4</v>
      </c>
      <c r="Z220" s="39">
        <f>IFERROR(IF(Y220=0,"",ROUNDUP(Y220/H220,0)*0.00651),"")</f>
        <v>6.5100000000000002E-3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1.1050000000000002</v>
      </c>
      <c r="BN220" s="75">
        <f>IFERROR(Y220*I220/H220,"0")</f>
        <v>2.6520000000000001</v>
      </c>
      <c r="BO220" s="75">
        <f>IFERROR(1/J220*(X220/H220),"0")</f>
        <v>2.2893772893772895E-3</v>
      </c>
      <c r="BP220" s="75">
        <f>IFERROR(1/J220*(Y220/H220),"0")</f>
        <v>5.4945054945054949E-3</v>
      </c>
    </row>
    <row r="221" spans="1:68" ht="27" customHeight="1" x14ac:dyDescent="0.25">
      <c r="A221" s="60" t="s">
        <v>357</v>
      </c>
      <c r="B221" s="60" t="s">
        <v>358</v>
      </c>
      <c r="C221" s="34">
        <v>4301060389</v>
      </c>
      <c r="D221" s="582">
        <v>4680115880801</v>
      </c>
      <c r="E221" s="583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7"/>
      <c r="V221" s="37"/>
      <c r="W221" s="38" t="s">
        <v>69</v>
      </c>
      <c r="X221" s="56">
        <v>38</v>
      </c>
      <c r="Y221" s="53">
        <f>IFERROR(IF(X221="",0,CEILING((X221/$H221),1)*$H221),"")</f>
        <v>38.4</v>
      </c>
      <c r="Z221" s="39">
        <f>IFERROR(IF(Y221=0,"",ROUNDUP(Y221/H221,0)*0.00651),"")</f>
        <v>0.10416</v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41.990000000000009</v>
      </c>
      <c r="BN221" s="75">
        <f>IFERROR(Y221*I221/H221,"0")</f>
        <v>42.432000000000002</v>
      </c>
      <c r="BO221" s="75">
        <f>IFERROR(1/J221*(X221/H221),"0")</f>
        <v>8.6996336996337006E-2</v>
      </c>
      <c r="BP221" s="75">
        <f>IFERROR(1/J221*(Y221/H221),"0")</f>
        <v>8.7912087912087919E-2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40" t="s">
        <v>72</v>
      </c>
      <c r="X222" s="41">
        <f>IFERROR(X220/H220,"0")+IFERROR(X221/H221,"0")</f>
        <v>16.25</v>
      </c>
      <c r="Y222" s="41">
        <f>IFERROR(Y220/H220,"0")+IFERROR(Y221/H221,"0")</f>
        <v>17</v>
      </c>
      <c r="Z222" s="41">
        <f>IFERROR(IF(Z220="",0,Z220),"0")+IFERROR(IF(Z221="",0,Z221),"0")</f>
        <v>0.11067</v>
      </c>
      <c r="AA222" s="64"/>
      <c r="AB222" s="64"/>
      <c r="AC222" s="64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40" t="s">
        <v>69</v>
      </c>
      <c r="X223" s="41">
        <f>IFERROR(SUM(X220:X221),"0")</f>
        <v>39</v>
      </c>
      <c r="Y223" s="41">
        <f>IFERROR(SUM(Y220:Y221),"0")</f>
        <v>40.799999999999997</v>
      </c>
      <c r="Z223" s="40"/>
      <c r="AA223" s="64"/>
      <c r="AB223" s="64"/>
      <c r="AC223" s="64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62"/>
      <c r="AB224" s="62"/>
      <c r="AC224" s="62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2">
        <v>4680115884137</v>
      </c>
      <c r="E226" s="583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7"/>
      <c r="V226" s="37"/>
      <c r="W226" s="38" t="s">
        <v>69</v>
      </c>
      <c r="X226" s="56">
        <v>0</v>
      </c>
      <c r="Y226" s="53">
        <f t="shared" ref="Y226:Y232" si="37">IFERROR(IF(X226="",0,CEILING((X226/$H226),1)*$H226),"")</f>
        <v>0</v>
      </c>
      <c r="Z226" s="39" t="str">
        <f>IFERROR(IF(Y226=0,"",ROUNDUP(Y226/H226,0)*0.01898),"")</f>
        <v/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0</v>
      </c>
      <c r="BN226" s="75">
        <f t="shared" ref="BN226:BN232" si="39">IFERROR(Y226*I226/H226,"0")</f>
        <v>0</v>
      </c>
      <c r="BO226" s="75">
        <f t="shared" ref="BO226:BO232" si="40">IFERROR(1/J226*(X226/H226),"0")</f>
        <v>0</v>
      </c>
      <c r="BP226" s="75">
        <f t="shared" ref="BP226:BP232" si="41">IFERROR(1/J226*(Y226/H226),"0")</f>
        <v>0</v>
      </c>
    </row>
    <row r="227" spans="1:68" ht="27" customHeight="1" x14ac:dyDescent="0.25">
      <c r="A227" s="60" t="s">
        <v>364</v>
      </c>
      <c r="B227" s="60" t="s">
        <v>365</v>
      </c>
      <c r="C227" s="34">
        <v>4301011724</v>
      </c>
      <c r="D227" s="582">
        <v>4680115884236</v>
      </c>
      <c r="E227" s="583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customHeight="1" x14ac:dyDescent="0.25">
      <c r="A228" s="60" t="s">
        <v>367</v>
      </c>
      <c r="B228" s="60" t="s">
        <v>368</v>
      </c>
      <c r="C228" s="34">
        <v>4301011721</v>
      </c>
      <c r="D228" s="582">
        <v>4680115884175</v>
      </c>
      <c r="E228" s="583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370</v>
      </c>
      <c r="B229" s="60" t="s">
        <v>371</v>
      </c>
      <c r="C229" s="34">
        <v>4301011824</v>
      </c>
      <c r="D229" s="582">
        <v>4680115884144</v>
      </c>
      <c r="E229" s="583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372</v>
      </c>
      <c r="B230" s="60" t="s">
        <v>373</v>
      </c>
      <c r="C230" s="34">
        <v>4301012149</v>
      </c>
      <c r="D230" s="582">
        <v>4680115886551</v>
      </c>
      <c r="E230" s="583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375</v>
      </c>
      <c r="B231" s="60" t="s">
        <v>376</v>
      </c>
      <c r="C231" s="34">
        <v>4301011726</v>
      </c>
      <c r="D231" s="582">
        <v>4680115884182</v>
      </c>
      <c r="E231" s="583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377</v>
      </c>
      <c r="B232" s="60" t="s">
        <v>378</v>
      </c>
      <c r="C232" s="34">
        <v>4301011722</v>
      </c>
      <c r="D232" s="582">
        <v>4680115884205</v>
      </c>
      <c r="E232" s="583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40" t="s">
        <v>72</v>
      </c>
      <c r="X233" s="41">
        <f>IFERROR(X226/H226,"0")+IFERROR(X227/H227,"0")+IFERROR(X228/H228,"0")+IFERROR(X229/H229,"0")+IFERROR(X230/H230,"0")+IFERROR(X231/H231,"0")+IFERROR(X232/H232,"0")</f>
        <v>0</v>
      </c>
      <c r="Y233" s="41">
        <f>IFERROR(Y226/H226,"0")+IFERROR(Y227/H227,"0")+IFERROR(Y228/H228,"0")+IFERROR(Y229/H229,"0")+IFERROR(Y230/H230,"0")+IFERROR(Y231/H231,"0")+IFERROR(Y232/H232,"0")</f>
        <v>0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4"/>
      <c r="AB233" s="64"/>
      <c r="AC233" s="64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40" t="s">
        <v>69</v>
      </c>
      <c r="X234" s="41">
        <f>IFERROR(SUM(X226:X232),"0")</f>
        <v>0</v>
      </c>
      <c r="Y234" s="41">
        <f>IFERROR(SUM(Y226:Y232),"0")</f>
        <v>0</v>
      </c>
      <c r="Z234" s="40"/>
      <c r="AA234" s="64"/>
      <c r="AB234" s="64"/>
      <c r="AC234" s="64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63"/>
      <c r="AB235" s="63"/>
      <c r="AC235" s="63"/>
    </row>
    <row r="236" spans="1:68" ht="27" customHeight="1" x14ac:dyDescent="0.25">
      <c r="A236" s="60" t="s">
        <v>379</v>
      </c>
      <c r="B236" s="60" t="s">
        <v>380</v>
      </c>
      <c r="C236" s="34">
        <v>4301020340</v>
      </c>
      <c r="D236" s="582">
        <v>4680115885721</v>
      </c>
      <c r="E236" s="583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customHeight="1" x14ac:dyDescent="0.25">
      <c r="A237" s="60" t="s">
        <v>379</v>
      </c>
      <c r="B237" s="60" t="s">
        <v>382</v>
      </c>
      <c r="C237" s="34">
        <v>4301020377</v>
      </c>
      <c r="D237" s="582">
        <v>4680115885981</v>
      </c>
      <c r="E237" s="583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63"/>
      <c r="AB240" s="63"/>
      <c r="AC240" s="63"/>
    </row>
    <row r="241" spans="1:68" ht="27" customHeight="1" x14ac:dyDescent="0.25">
      <c r="A241" s="60" t="s">
        <v>384</v>
      </c>
      <c r="B241" s="60" t="s">
        <v>385</v>
      </c>
      <c r="C241" s="34">
        <v>4301040361</v>
      </c>
      <c r="D241" s="582">
        <v>4680115886803</v>
      </c>
      <c r="E241" s="583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7"/>
      <c r="V241" s="37"/>
      <c r="W241" s="38" t="s">
        <v>69</v>
      </c>
      <c r="X241" s="56">
        <v>1</v>
      </c>
      <c r="Y241" s="53">
        <f>IFERROR(IF(X241="",0,CEILING((X241/$H241),1)*$H241),"")</f>
        <v>2.16</v>
      </c>
      <c r="Z241" s="39">
        <f>IFERROR(IF(Y241=0,"",ROUNDUP(Y241/H241,0)*0.0059),"")</f>
        <v>5.8999999999999999E-3</v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1.087962962962963</v>
      </c>
      <c r="BN241" s="75">
        <f>IFERROR(Y241*I241/H241,"0")</f>
        <v>2.35</v>
      </c>
      <c r="BO241" s="75">
        <f>IFERROR(1/J241*(X241/H241),"0")</f>
        <v>2.1433470507544578E-3</v>
      </c>
      <c r="BP241" s="75">
        <f>IFERROR(1/J241*(Y241/H241),"0")</f>
        <v>4.6296296296296294E-3</v>
      </c>
    </row>
    <row r="242" spans="1:68" ht="27" customHeight="1" x14ac:dyDescent="0.25">
      <c r="A242" s="60" t="s">
        <v>384</v>
      </c>
      <c r="B242" s="60" t="s">
        <v>387</v>
      </c>
      <c r="C242" s="34">
        <v>4301040362</v>
      </c>
      <c r="D242" s="582">
        <v>4680115886803</v>
      </c>
      <c r="E242" s="583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58" t="s">
        <v>388</v>
      </c>
      <c r="Q242" s="580"/>
      <c r="R242" s="580"/>
      <c r="S242" s="580"/>
      <c r="T242" s="581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40" t="s">
        <v>72</v>
      </c>
      <c r="X243" s="41">
        <f>IFERROR(X241/H241,"0")+IFERROR(X242/H242,"0")</f>
        <v>0.46296296296296291</v>
      </c>
      <c r="Y243" s="41">
        <f>IFERROR(Y241/H241,"0")+IFERROR(Y242/H242,"0")</f>
        <v>1</v>
      </c>
      <c r="Z243" s="41">
        <f>IFERROR(IF(Z241="",0,Z241),"0")+IFERROR(IF(Z242="",0,Z242),"0")</f>
        <v>5.8999999999999999E-3</v>
      </c>
      <c r="AA243" s="64"/>
      <c r="AB243" s="64"/>
      <c r="AC243" s="64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40" t="s">
        <v>69</v>
      </c>
      <c r="X244" s="41">
        <f>IFERROR(SUM(X241:X242),"0")</f>
        <v>1</v>
      </c>
      <c r="Y244" s="41">
        <f>IFERROR(SUM(Y241:Y242),"0")</f>
        <v>2.16</v>
      </c>
      <c r="Z244" s="40"/>
      <c r="AA244" s="64"/>
      <c r="AB244" s="64"/>
      <c r="AC244" s="64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63"/>
      <c r="AB245" s="63"/>
      <c r="AC245" s="63"/>
    </row>
    <row r="246" spans="1:68" ht="27" customHeight="1" x14ac:dyDescent="0.25">
      <c r="A246" s="60" t="s">
        <v>390</v>
      </c>
      <c r="B246" s="60" t="s">
        <v>391</v>
      </c>
      <c r="C246" s="34">
        <v>4301041004</v>
      </c>
      <c r="D246" s="582">
        <v>4680115886704</v>
      </c>
      <c r="E246" s="583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customHeight="1" x14ac:dyDescent="0.25">
      <c r="A247" s="60" t="s">
        <v>393</v>
      </c>
      <c r="B247" s="60" t="s">
        <v>394</v>
      </c>
      <c r="C247" s="34">
        <v>4301041008</v>
      </c>
      <c r="D247" s="582">
        <v>4680115886681</v>
      </c>
      <c r="E247" s="583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3" t="s">
        <v>395</v>
      </c>
      <c r="Q247" s="580"/>
      <c r="R247" s="580"/>
      <c r="S247" s="580"/>
      <c r="T247" s="581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customHeight="1" x14ac:dyDescent="0.25">
      <c r="A248" s="60" t="s">
        <v>393</v>
      </c>
      <c r="B248" s="60" t="s">
        <v>396</v>
      </c>
      <c r="C248" s="34">
        <v>4301041003</v>
      </c>
      <c r="D248" s="582">
        <v>4680115886681</v>
      </c>
      <c r="E248" s="583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customHeight="1" x14ac:dyDescent="0.25">
      <c r="A249" s="60" t="s">
        <v>397</v>
      </c>
      <c r="B249" s="60" t="s">
        <v>398</v>
      </c>
      <c r="C249" s="34">
        <v>4301041007</v>
      </c>
      <c r="D249" s="582">
        <v>4680115886735</v>
      </c>
      <c r="E249" s="583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customHeight="1" x14ac:dyDescent="0.25">
      <c r="A250" s="60" t="s">
        <v>399</v>
      </c>
      <c r="B250" s="60" t="s">
        <v>400</v>
      </c>
      <c r="C250" s="34">
        <v>4301041006</v>
      </c>
      <c r="D250" s="582">
        <v>4680115886728</v>
      </c>
      <c r="E250" s="583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customHeight="1" x14ac:dyDescent="0.25">
      <c r="A251" s="60" t="s">
        <v>401</v>
      </c>
      <c r="B251" s="60" t="s">
        <v>402</v>
      </c>
      <c r="C251" s="34">
        <v>4301041005</v>
      </c>
      <c r="D251" s="582">
        <v>4680115886711</v>
      </c>
      <c r="E251" s="583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62"/>
      <c r="AB254" s="62"/>
      <c r="AC254" s="62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63"/>
      <c r="AB255" s="63"/>
      <c r="AC255" s="63"/>
    </row>
    <row r="256" spans="1:68" ht="27" customHeight="1" x14ac:dyDescent="0.25">
      <c r="A256" s="60" t="s">
        <v>404</v>
      </c>
      <c r="B256" s="60" t="s">
        <v>405</v>
      </c>
      <c r="C256" s="34">
        <v>4301011855</v>
      </c>
      <c r="D256" s="582">
        <v>4680115885837</v>
      </c>
      <c r="E256" s="583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customHeight="1" x14ac:dyDescent="0.25">
      <c r="A257" s="60" t="s">
        <v>407</v>
      </c>
      <c r="B257" s="60" t="s">
        <v>408</v>
      </c>
      <c r="C257" s="34">
        <v>4301011850</v>
      </c>
      <c r="D257" s="582">
        <v>4680115885806</v>
      </c>
      <c r="E257" s="583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customHeight="1" x14ac:dyDescent="0.25">
      <c r="A258" s="60" t="s">
        <v>410</v>
      </c>
      <c r="B258" s="60" t="s">
        <v>411</v>
      </c>
      <c r="C258" s="34">
        <v>4301011853</v>
      </c>
      <c r="D258" s="582">
        <v>4680115885851</v>
      </c>
      <c r="E258" s="583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customHeight="1" x14ac:dyDescent="0.25">
      <c r="A259" s="60" t="s">
        <v>413</v>
      </c>
      <c r="B259" s="60" t="s">
        <v>414</v>
      </c>
      <c r="C259" s="34">
        <v>4301011852</v>
      </c>
      <c r="D259" s="582">
        <v>4680115885844</v>
      </c>
      <c r="E259" s="583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customHeight="1" x14ac:dyDescent="0.25">
      <c r="A260" s="60" t="s">
        <v>416</v>
      </c>
      <c r="B260" s="60" t="s">
        <v>417</v>
      </c>
      <c r="C260" s="34">
        <v>4301011851</v>
      </c>
      <c r="D260" s="582">
        <v>4680115885820</v>
      </c>
      <c r="E260" s="583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62"/>
      <c r="AB263" s="62"/>
      <c r="AC263" s="62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63"/>
      <c r="AB264" s="63"/>
      <c r="AC264" s="63"/>
    </row>
    <row r="265" spans="1:68" ht="27" customHeight="1" x14ac:dyDescent="0.25">
      <c r="A265" s="60" t="s">
        <v>420</v>
      </c>
      <c r="B265" s="60" t="s">
        <v>421</v>
      </c>
      <c r="C265" s="34">
        <v>4301011223</v>
      </c>
      <c r="D265" s="582">
        <v>4607091383423</v>
      </c>
      <c r="E265" s="583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customHeight="1" x14ac:dyDescent="0.25">
      <c r="A266" s="60" t="s">
        <v>422</v>
      </c>
      <c r="B266" s="60" t="s">
        <v>423</v>
      </c>
      <c r="C266" s="34">
        <v>4301012099</v>
      </c>
      <c r="D266" s="582">
        <v>4680115885691</v>
      </c>
      <c r="E266" s="583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425</v>
      </c>
      <c r="B267" s="60" t="s">
        <v>426</v>
      </c>
      <c r="C267" s="34">
        <v>4301012098</v>
      </c>
      <c r="D267" s="582">
        <v>4680115885660</v>
      </c>
      <c r="E267" s="583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customHeight="1" x14ac:dyDescent="0.25">
      <c r="A268" s="60" t="s">
        <v>428</v>
      </c>
      <c r="B268" s="60" t="s">
        <v>429</v>
      </c>
      <c r="C268" s="34">
        <v>4301012176</v>
      </c>
      <c r="D268" s="582">
        <v>4680115886773</v>
      </c>
      <c r="E268" s="583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675" t="s">
        <v>430</v>
      </c>
      <c r="Q268" s="580"/>
      <c r="R268" s="580"/>
      <c r="S268" s="580"/>
      <c r="T268" s="581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62"/>
      <c r="AB271" s="62"/>
      <c r="AC271" s="62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63"/>
      <c r="AB272" s="63"/>
      <c r="AC272" s="63"/>
    </row>
    <row r="273" spans="1:68" ht="27" customHeight="1" x14ac:dyDescent="0.25">
      <c r="A273" s="60" t="s">
        <v>433</v>
      </c>
      <c r="B273" s="60" t="s">
        <v>434</v>
      </c>
      <c r="C273" s="34">
        <v>4301051893</v>
      </c>
      <c r="D273" s="582">
        <v>4680115886186</v>
      </c>
      <c r="E273" s="583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customHeight="1" x14ac:dyDescent="0.25">
      <c r="A274" s="60" t="s">
        <v>436</v>
      </c>
      <c r="B274" s="60" t="s">
        <v>437</v>
      </c>
      <c r="C274" s="34">
        <v>4301051795</v>
      </c>
      <c r="D274" s="582">
        <v>4680115881228</v>
      </c>
      <c r="E274" s="583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7"/>
      <c r="V274" s="37"/>
      <c r="W274" s="38" t="s">
        <v>69</v>
      </c>
      <c r="X274" s="56">
        <v>70</v>
      </c>
      <c r="Y274" s="53">
        <f>IFERROR(IF(X274="",0,CEILING((X274/$H274),1)*$H274),"")</f>
        <v>72</v>
      </c>
      <c r="Z274" s="39">
        <f>IFERROR(IF(Y274=0,"",ROUNDUP(Y274/H274,0)*0.00651),"")</f>
        <v>0.1953</v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77.350000000000009</v>
      </c>
      <c r="BN274" s="75">
        <f>IFERROR(Y274*I274/H274,"0")</f>
        <v>79.560000000000016</v>
      </c>
      <c r="BO274" s="75">
        <f>IFERROR(1/J274*(X274/H274),"0")</f>
        <v>0.16025641025641027</v>
      </c>
      <c r="BP274" s="75">
        <f>IFERROR(1/J274*(Y274/H274),"0")</f>
        <v>0.16483516483516486</v>
      </c>
    </row>
    <row r="275" spans="1:68" ht="37.5" customHeight="1" x14ac:dyDescent="0.25">
      <c r="A275" s="60" t="s">
        <v>439</v>
      </c>
      <c r="B275" s="60" t="s">
        <v>440</v>
      </c>
      <c r="C275" s="34">
        <v>4301051388</v>
      </c>
      <c r="D275" s="582">
        <v>4680115881211</v>
      </c>
      <c r="E275" s="583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7"/>
      <c r="V275" s="37"/>
      <c r="W275" s="38" t="s">
        <v>69</v>
      </c>
      <c r="X275" s="56">
        <v>58</v>
      </c>
      <c r="Y275" s="53">
        <f>IFERROR(IF(X275="",0,CEILING((X275/$H275),1)*$H275),"")</f>
        <v>60</v>
      </c>
      <c r="Z275" s="39">
        <f>IFERROR(IF(Y275=0,"",ROUNDUP(Y275/H275,0)*0.00651),"")</f>
        <v>0.16275000000000001</v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62.350000000000009</v>
      </c>
      <c r="BN275" s="75">
        <f>IFERROR(Y275*I275/H275,"0")</f>
        <v>64.500000000000014</v>
      </c>
      <c r="BO275" s="75">
        <f>IFERROR(1/J275*(X275/H275),"0")</f>
        <v>0.13278388278388281</v>
      </c>
      <c r="BP275" s="75">
        <f>IFERROR(1/J275*(Y275/H275),"0")</f>
        <v>0.13736263736263737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40" t="s">
        <v>72</v>
      </c>
      <c r="X276" s="41">
        <f>IFERROR(X273/H273,"0")+IFERROR(X274/H274,"0")+IFERROR(X275/H275,"0")</f>
        <v>53.333333333333336</v>
      </c>
      <c r="Y276" s="41">
        <f>IFERROR(Y273/H273,"0")+IFERROR(Y274/H274,"0")+IFERROR(Y275/H275,"0")</f>
        <v>55</v>
      </c>
      <c r="Z276" s="41">
        <f>IFERROR(IF(Z273="",0,Z273),"0")+IFERROR(IF(Z274="",0,Z274),"0")+IFERROR(IF(Z275="",0,Z275),"0")</f>
        <v>0.35804999999999998</v>
      </c>
      <c r="AA276" s="64"/>
      <c r="AB276" s="64"/>
      <c r="AC276" s="64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40" t="s">
        <v>69</v>
      </c>
      <c r="X277" s="41">
        <f>IFERROR(SUM(X273:X275),"0")</f>
        <v>128</v>
      </c>
      <c r="Y277" s="41">
        <f>IFERROR(SUM(Y273:Y275),"0")</f>
        <v>132</v>
      </c>
      <c r="Z277" s="40"/>
      <c r="AA277" s="64"/>
      <c r="AB277" s="64"/>
      <c r="AC277" s="64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62"/>
      <c r="AB278" s="62"/>
      <c r="AC278" s="62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63"/>
      <c r="AB279" s="63"/>
      <c r="AC279" s="63"/>
    </row>
    <row r="280" spans="1:68" ht="27" customHeight="1" x14ac:dyDescent="0.25">
      <c r="A280" s="60" t="s">
        <v>443</v>
      </c>
      <c r="B280" s="60" t="s">
        <v>444</v>
      </c>
      <c r="C280" s="34">
        <v>4301031307</v>
      </c>
      <c r="D280" s="582">
        <v>4680115880344</v>
      </c>
      <c r="E280" s="583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63"/>
      <c r="AB283" s="63"/>
      <c r="AC283" s="63"/>
    </row>
    <row r="284" spans="1:68" ht="27" customHeight="1" x14ac:dyDescent="0.25">
      <c r="A284" s="60" t="s">
        <v>446</v>
      </c>
      <c r="B284" s="60" t="s">
        <v>447</v>
      </c>
      <c r="C284" s="34">
        <v>4301051782</v>
      </c>
      <c r="D284" s="582">
        <v>4680115884618</v>
      </c>
      <c r="E284" s="583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2"/>
      <c r="AB287" s="62"/>
      <c r="AC287" s="62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63"/>
      <c r="AB288" s="63"/>
      <c r="AC288" s="63"/>
    </row>
    <row r="289" spans="1:68" ht="27" customHeight="1" x14ac:dyDescent="0.25">
      <c r="A289" s="60" t="s">
        <v>450</v>
      </c>
      <c r="B289" s="60" t="s">
        <v>451</v>
      </c>
      <c r="C289" s="34">
        <v>4301011662</v>
      </c>
      <c r="D289" s="582">
        <v>4680115883703</v>
      </c>
      <c r="E289" s="583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62"/>
      <c r="AB292" s="62"/>
      <c r="AC292" s="62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63"/>
      <c r="AB293" s="63"/>
      <c r="AC293" s="63"/>
    </row>
    <row r="294" spans="1:68" ht="27" customHeight="1" x14ac:dyDescent="0.25">
      <c r="A294" s="60" t="s">
        <v>455</v>
      </c>
      <c r="B294" s="60" t="s">
        <v>456</v>
      </c>
      <c r="C294" s="34">
        <v>4301012024</v>
      </c>
      <c r="D294" s="582">
        <v>4680115885615</v>
      </c>
      <c r="E294" s="583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customHeight="1" x14ac:dyDescent="0.25">
      <c r="A295" s="60" t="s">
        <v>458</v>
      </c>
      <c r="B295" s="60" t="s">
        <v>459</v>
      </c>
      <c r="C295" s="34">
        <v>4301012016</v>
      </c>
      <c r="D295" s="582">
        <v>4680115885554</v>
      </c>
      <c r="E295" s="583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customHeight="1" x14ac:dyDescent="0.25">
      <c r="A296" s="60" t="s">
        <v>458</v>
      </c>
      <c r="B296" s="60" t="s">
        <v>461</v>
      </c>
      <c r="C296" s="34">
        <v>4301011911</v>
      </c>
      <c r="D296" s="582">
        <v>4680115885554</v>
      </c>
      <c r="E296" s="583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customHeight="1" x14ac:dyDescent="0.25">
      <c r="A297" s="60" t="s">
        <v>464</v>
      </c>
      <c r="B297" s="60" t="s">
        <v>465</v>
      </c>
      <c r="C297" s="34">
        <v>4301011858</v>
      </c>
      <c r="D297" s="582">
        <v>4680115885646</v>
      </c>
      <c r="E297" s="583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customHeight="1" x14ac:dyDescent="0.25">
      <c r="A298" s="60" t="s">
        <v>467</v>
      </c>
      <c r="B298" s="60" t="s">
        <v>468</v>
      </c>
      <c r="C298" s="34">
        <v>4301011857</v>
      </c>
      <c r="D298" s="582">
        <v>4680115885622</v>
      </c>
      <c r="E298" s="583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customHeight="1" x14ac:dyDescent="0.25">
      <c r="A299" s="60" t="s">
        <v>469</v>
      </c>
      <c r="B299" s="60" t="s">
        <v>470</v>
      </c>
      <c r="C299" s="34">
        <v>4301011859</v>
      </c>
      <c r="D299" s="582">
        <v>4680115885608</v>
      </c>
      <c r="E299" s="583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63"/>
      <c r="AB302" s="63"/>
      <c r="AC302" s="63"/>
    </row>
    <row r="303" spans="1:68" ht="27" customHeight="1" x14ac:dyDescent="0.25">
      <c r="A303" s="60" t="s">
        <v>472</v>
      </c>
      <c r="B303" s="60" t="s">
        <v>473</v>
      </c>
      <c r="C303" s="34">
        <v>4301030878</v>
      </c>
      <c r="D303" s="582">
        <v>4607091387193</v>
      </c>
      <c r="E303" s="583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customHeight="1" x14ac:dyDescent="0.25">
      <c r="A304" s="60" t="s">
        <v>475</v>
      </c>
      <c r="B304" s="60" t="s">
        <v>476</v>
      </c>
      <c r="C304" s="34">
        <v>4301031153</v>
      </c>
      <c r="D304" s="582">
        <v>4607091387230</v>
      </c>
      <c r="E304" s="583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customHeight="1" x14ac:dyDescent="0.25">
      <c r="A305" s="60" t="s">
        <v>478</v>
      </c>
      <c r="B305" s="60" t="s">
        <v>479</v>
      </c>
      <c r="C305" s="34">
        <v>4301031154</v>
      </c>
      <c r="D305" s="582">
        <v>4607091387292</v>
      </c>
      <c r="E305" s="583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customHeight="1" x14ac:dyDescent="0.25">
      <c r="A306" s="60" t="s">
        <v>481</v>
      </c>
      <c r="B306" s="60" t="s">
        <v>482</v>
      </c>
      <c r="C306" s="34">
        <v>4301031152</v>
      </c>
      <c r="D306" s="582">
        <v>4607091387285</v>
      </c>
      <c r="E306" s="583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customHeight="1" x14ac:dyDescent="0.25">
      <c r="A307" s="60" t="s">
        <v>483</v>
      </c>
      <c r="B307" s="60" t="s">
        <v>484</v>
      </c>
      <c r="C307" s="34">
        <v>4301031305</v>
      </c>
      <c r="D307" s="582">
        <v>4607091389845</v>
      </c>
      <c r="E307" s="583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customHeight="1" x14ac:dyDescent="0.25">
      <c r="A308" s="60" t="s">
        <v>486</v>
      </c>
      <c r="B308" s="60" t="s">
        <v>487</v>
      </c>
      <c r="C308" s="34">
        <v>4301031306</v>
      </c>
      <c r="D308" s="582">
        <v>4680115882881</v>
      </c>
      <c r="E308" s="583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customHeight="1" x14ac:dyDescent="0.25">
      <c r="A309" s="60" t="s">
        <v>488</v>
      </c>
      <c r="B309" s="60" t="s">
        <v>489</v>
      </c>
      <c r="C309" s="34">
        <v>4301031066</v>
      </c>
      <c r="D309" s="582">
        <v>4607091383836</v>
      </c>
      <c r="E309" s="583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63"/>
      <c r="AB312" s="63"/>
      <c r="AC312" s="63"/>
    </row>
    <row r="313" spans="1:68" ht="27" customHeight="1" x14ac:dyDescent="0.25">
      <c r="A313" s="60" t="s">
        <v>491</v>
      </c>
      <c r="B313" s="60" t="s">
        <v>492</v>
      </c>
      <c r="C313" s="34">
        <v>4301051100</v>
      </c>
      <c r="D313" s="582">
        <v>4607091387766</v>
      </c>
      <c r="E313" s="583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customHeight="1" x14ac:dyDescent="0.25">
      <c r="A314" s="60" t="s">
        <v>494</v>
      </c>
      <c r="B314" s="60" t="s">
        <v>495</v>
      </c>
      <c r="C314" s="34">
        <v>4301051818</v>
      </c>
      <c r="D314" s="582">
        <v>4607091387957</v>
      </c>
      <c r="E314" s="583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497</v>
      </c>
      <c r="B315" s="60" t="s">
        <v>498</v>
      </c>
      <c r="C315" s="34">
        <v>4301051819</v>
      </c>
      <c r="D315" s="582">
        <v>4607091387964</v>
      </c>
      <c r="E315" s="583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customHeight="1" x14ac:dyDescent="0.25">
      <c r="A316" s="60" t="s">
        <v>500</v>
      </c>
      <c r="B316" s="60" t="s">
        <v>501</v>
      </c>
      <c r="C316" s="34">
        <v>4301051734</v>
      </c>
      <c r="D316" s="582">
        <v>4680115884588</v>
      </c>
      <c r="E316" s="583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503</v>
      </c>
      <c r="B317" s="60" t="s">
        <v>504</v>
      </c>
      <c r="C317" s="34">
        <v>4301051578</v>
      </c>
      <c r="D317" s="582">
        <v>4607091387513</v>
      </c>
      <c r="E317" s="583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2">
        <v>4607091380880</v>
      </c>
      <c r="E321" s="583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7"/>
      <c r="V321" s="37"/>
      <c r="W321" s="38" t="s">
        <v>69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2">
        <v>4607091384482</v>
      </c>
      <c r="E322" s="583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7"/>
      <c r="V322" s="37"/>
      <c r="W322" s="38" t="s">
        <v>69</v>
      </c>
      <c r="X322" s="56">
        <v>76</v>
      </c>
      <c r="Y322" s="53">
        <f>IFERROR(IF(X322="",0,CEILING((X322/$H322),1)*$H322),"")</f>
        <v>78</v>
      </c>
      <c r="Z322" s="39">
        <f>IFERROR(IF(Y322=0,"",ROUNDUP(Y322/H322,0)*0.01898),"")</f>
        <v>0.1898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81.056923076923084</v>
      </c>
      <c r="BN322" s="75">
        <f>IFERROR(Y322*I322/H322,"0")</f>
        <v>83.190000000000012</v>
      </c>
      <c r="BO322" s="75">
        <f>IFERROR(1/J322*(X322/H322),"0")</f>
        <v>0.15224358974358976</v>
      </c>
      <c r="BP322" s="75">
        <f>IFERROR(1/J322*(Y322/H322),"0")</f>
        <v>0.15625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2">
        <v>4607091380897</v>
      </c>
      <c r="E323" s="583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7"/>
      <c r="V323" s="37"/>
      <c r="W323" s="38" t="s">
        <v>69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40" t="s">
        <v>72</v>
      </c>
      <c r="X324" s="41">
        <f>IFERROR(X321/H321,"0")+IFERROR(X322/H322,"0")+IFERROR(X323/H323,"0")</f>
        <v>9.7435897435897445</v>
      </c>
      <c r="Y324" s="41">
        <f>IFERROR(Y321/H321,"0")+IFERROR(Y322/H322,"0")+IFERROR(Y323/H323,"0")</f>
        <v>10</v>
      </c>
      <c r="Z324" s="41">
        <f>IFERROR(IF(Z321="",0,Z321),"0")+IFERROR(IF(Z322="",0,Z322),"0")+IFERROR(IF(Z323="",0,Z323),"0")</f>
        <v>0.1898</v>
      </c>
      <c r="AA324" s="64"/>
      <c r="AB324" s="64"/>
      <c r="AC324" s="64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40" t="s">
        <v>69</v>
      </c>
      <c r="X325" s="41">
        <f>IFERROR(SUM(X321:X323),"0")</f>
        <v>76</v>
      </c>
      <c r="Y325" s="41">
        <f>IFERROR(SUM(Y321:Y323),"0")</f>
        <v>78</v>
      </c>
      <c r="Z325" s="40"/>
      <c r="AA325" s="64"/>
      <c r="AB325" s="64"/>
      <c r="AC325" s="64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63"/>
      <c r="AB326" s="63"/>
      <c r="AC326" s="63"/>
    </row>
    <row r="327" spans="1:68" ht="27" customHeight="1" x14ac:dyDescent="0.25">
      <c r="A327" s="60" t="s">
        <v>515</v>
      </c>
      <c r="B327" s="60" t="s">
        <v>516</v>
      </c>
      <c r="C327" s="34">
        <v>4301030235</v>
      </c>
      <c r="D327" s="582">
        <v>4607091388381</v>
      </c>
      <c r="E327" s="583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5" t="s">
        <v>517</v>
      </c>
      <c r="Q327" s="580"/>
      <c r="R327" s="580"/>
      <c r="S327" s="580"/>
      <c r="T327" s="581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customHeight="1" x14ac:dyDescent="0.25">
      <c r="A328" s="60" t="s">
        <v>519</v>
      </c>
      <c r="B328" s="60" t="s">
        <v>520</v>
      </c>
      <c r="C328" s="34">
        <v>4301032055</v>
      </c>
      <c r="D328" s="582">
        <v>4680115886476</v>
      </c>
      <c r="E328" s="583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0" t="s">
        <v>521</v>
      </c>
      <c r="Q328" s="580"/>
      <c r="R328" s="580"/>
      <c r="S328" s="580"/>
      <c r="T328" s="581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customHeight="1" x14ac:dyDescent="0.25">
      <c r="A329" s="60" t="s">
        <v>523</v>
      </c>
      <c r="B329" s="60" t="s">
        <v>524</v>
      </c>
      <c r="C329" s="34">
        <v>4301030232</v>
      </c>
      <c r="D329" s="582">
        <v>4607091388374</v>
      </c>
      <c r="E329" s="583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50" t="s">
        <v>525</v>
      </c>
      <c r="Q329" s="580"/>
      <c r="R329" s="580"/>
      <c r="S329" s="580"/>
      <c r="T329" s="581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2">
        <v>4607091383102</v>
      </c>
      <c r="E330" s="583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7"/>
      <c r="V330" s="37"/>
      <c r="W330" s="38" t="s">
        <v>69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2">
        <v>4607091388404</v>
      </c>
      <c r="E331" s="583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7"/>
      <c r="V331" s="37"/>
      <c r="W331" s="38" t="s">
        <v>69</v>
      </c>
      <c r="X331" s="56">
        <v>21</v>
      </c>
      <c r="Y331" s="53">
        <f>IFERROR(IF(X331="",0,CEILING((X331/$H331),1)*$H331),"")</f>
        <v>22.95</v>
      </c>
      <c r="Z331" s="39">
        <f>IFERROR(IF(Y331=0,"",ROUNDUP(Y331/H331,0)*0.00651),"")</f>
        <v>5.8590000000000003E-2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23.71764705882353</v>
      </c>
      <c r="BN331" s="75">
        <f>IFERROR(Y331*I331/H331,"0")</f>
        <v>25.919999999999998</v>
      </c>
      <c r="BO331" s="75">
        <f>IFERROR(1/J331*(X331/H331),"0")</f>
        <v>4.5248868778280549E-2</v>
      </c>
      <c r="BP331" s="75">
        <f>IFERROR(1/J331*(Y331/H331),"0")</f>
        <v>4.9450549450549455E-2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40" t="s">
        <v>72</v>
      </c>
      <c r="X332" s="41">
        <f>IFERROR(X327/H327,"0")+IFERROR(X328/H328,"0")+IFERROR(X329/H329,"0")+IFERROR(X330/H330,"0")+IFERROR(X331/H331,"0")</f>
        <v>8.2352941176470598</v>
      </c>
      <c r="Y332" s="41">
        <f>IFERROR(Y327/H327,"0")+IFERROR(Y328/H328,"0")+IFERROR(Y329/H329,"0")+IFERROR(Y330/H330,"0")+IFERROR(Y331/H331,"0")</f>
        <v>9</v>
      </c>
      <c r="Z332" s="41">
        <f>IFERROR(IF(Z327="",0,Z327),"0")+IFERROR(IF(Z328="",0,Z328),"0")+IFERROR(IF(Z329="",0,Z329),"0")+IFERROR(IF(Z330="",0,Z330),"0")+IFERROR(IF(Z331="",0,Z331),"0")</f>
        <v>5.8590000000000003E-2</v>
      </c>
      <c r="AA332" s="64"/>
      <c r="AB332" s="64"/>
      <c r="AC332" s="64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40" t="s">
        <v>69</v>
      </c>
      <c r="X333" s="41">
        <f>IFERROR(SUM(X327:X331),"0")</f>
        <v>21</v>
      </c>
      <c r="Y333" s="41">
        <f>IFERROR(SUM(Y327:Y331),"0")</f>
        <v>22.95</v>
      </c>
      <c r="Z333" s="40"/>
      <c r="AA333" s="64"/>
      <c r="AB333" s="64"/>
      <c r="AC333" s="64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63"/>
      <c r="AB334" s="63"/>
      <c r="AC334" s="63"/>
    </row>
    <row r="335" spans="1:68" ht="16.5" customHeight="1" x14ac:dyDescent="0.25">
      <c r="A335" s="60" t="s">
        <v>532</v>
      </c>
      <c r="B335" s="60" t="s">
        <v>533</v>
      </c>
      <c r="C335" s="34">
        <v>4301180007</v>
      </c>
      <c r="D335" s="582">
        <v>4680115881808</v>
      </c>
      <c r="E335" s="583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536</v>
      </c>
      <c r="B336" s="60" t="s">
        <v>537</v>
      </c>
      <c r="C336" s="34">
        <v>4301180006</v>
      </c>
      <c r="D336" s="582">
        <v>4680115881822</v>
      </c>
      <c r="E336" s="583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538</v>
      </c>
      <c r="B337" s="60" t="s">
        <v>539</v>
      </c>
      <c r="C337" s="34">
        <v>4301180001</v>
      </c>
      <c r="D337" s="582">
        <v>4680115880016</v>
      </c>
      <c r="E337" s="583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62"/>
      <c r="AB340" s="62"/>
      <c r="AC340" s="62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63"/>
      <c r="AB341" s="63"/>
      <c r="AC341" s="63"/>
    </row>
    <row r="342" spans="1:68" ht="27" customHeight="1" x14ac:dyDescent="0.25">
      <c r="A342" s="60" t="s">
        <v>541</v>
      </c>
      <c r="B342" s="60" t="s">
        <v>542</v>
      </c>
      <c r="C342" s="34">
        <v>4301051489</v>
      </c>
      <c r="D342" s="582">
        <v>4607091387919</v>
      </c>
      <c r="E342" s="583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544</v>
      </c>
      <c r="B343" s="60" t="s">
        <v>545</v>
      </c>
      <c r="C343" s="34">
        <v>4301051461</v>
      </c>
      <c r="D343" s="582">
        <v>4680115883604</v>
      </c>
      <c r="E343" s="583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547</v>
      </c>
      <c r="B344" s="60" t="s">
        <v>548</v>
      </c>
      <c r="C344" s="34">
        <v>4301051864</v>
      </c>
      <c r="D344" s="582">
        <v>4680115883567</v>
      </c>
      <c r="E344" s="583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52"/>
      <c r="AB347" s="52"/>
      <c r="AC347" s="52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62"/>
      <c r="AB348" s="62"/>
      <c r="AC348" s="62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2">
        <v>4680115884847</v>
      </c>
      <c r="E350" s="583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7"/>
      <c r="V350" s="37"/>
      <c r="W350" s="38" t="s">
        <v>69</v>
      </c>
      <c r="X350" s="56">
        <v>1759</v>
      </c>
      <c r="Y350" s="53">
        <f t="shared" ref="Y350:Y356" si="58">IFERROR(IF(X350="",0,CEILING((X350/$H350),1)*$H350),"")</f>
        <v>1770</v>
      </c>
      <c r="Z350" s="39">
        <f>IFERROR(IF(Y350=0,"",ROUNDUP(Y350/H350,0)*0.02175),"")</f>
        <v>2.5665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1815.288</v>
      </c>
      <c r="BN350" s="75">
        <f t="shared" ref="BN350:BN356" si="60">IFERROR(Y350*I350/H350,"0")</f>
        <v>1826.64</v>
      </c>
      <c r="BO350" s="75">
        <f t="shared" ref="BO350:BO356" si="61">IFERROR(1/J350*(X350/H350),"0")</f>
        <v>2.4430555555555555</v>
      </c>
      <c r="BP350" s="75">
        <f t="shared" ref="BP350:BP356" si="62">IFERROR(1/J350*(Y350/H350),"0")</f>
        <v>2.458333333333333</v>
      </c>
    </row>
    <row r="351" spans="1:68" ht="27" customHeight="1" x14ac:dyDescent="0.25">
      <c r="A351" s="60" t="s">
        <v>555</v>
      </c>
      <c r="B351" s="60" t="s">
        <v>556</v>
      </c>
      <c r="C351" s="34">
        <v>4301011870</v>
      </c>
      <c r="D351" s="582">
        <v>4680115884854</v>
      </c>
      <c r="E351" s="583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7"/>
      <c r="V351" s="37"/>
      <c r="W351" s="38" t="s">
        <v>69</v>
      </c>
      <c r="X351" s="56">
        <v>178</v>
      </c>
      <c r="Y351" s="53">
        <f t="shared" si="58"/>
        <v>180</v>
      </c>
      <c r="Z351" s="39">
        <f>IFERROR(IF(Y351=0,"",ROUNDUP(Y351/H351,0)*0.02175),"")</f>
        <v>0.26100000000000001</v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183.696</v>
      </c>
      <c r="BN351" s="75">
        <f t="shared" si="60"/>
        <v>185.76000000000002</v>
      </c>
      <c r="BO351" s="75">
        <f t="shared" si="61"/>
        <v>0.24722222222222223</v>
      </c>
      <c r="BP351" s="75">
        <f t="shared" si="62"/>
        <v>0.25</v>
      </c>
    </row>
    <row r="352" spans="1:68" ht="27" customHeight="1" x14ac:dyDescent="0.25">
      <c r="A352" s="60" t="s">
        <v>558</v>
      </c>
      <c r="B352" s="60" t="s">
        <v>559</v>
      </c>
      <c r="C352" s="34">
        <v>4301011832</v>
      </c>
      <c r="D352" s="582">
        <v>4607091383997</v>
      </c>
      <c r="E352" s="583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7"/>
      <c r="V352" s="37"/>
      <c r="W352" s="38" t="s">
        <v>69</v>
      </c>
      <c r="X352" s="56">
        <v>248</v>
      </c>
      <c r="Y352" s="53">
        <f t="shared" si="58"/>
        <v>255</v>
      </c>
      <c r="Z352" s="39">
        <f>IFERROR(IF(Y352=0,"",ROUNDUP(Y352/H352,0)*0.02175),"")</f>
        <v>0.36974999999999997</v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255.93600000000001</v>
      </c>
      <c r="BN352" s="75">
        <f t="shared" si="60"/>
        <v>263.16000000000003</v>
      </c>
      <c r="BO352" s="75">
        <f t="shared" si="61"/>
        <v>0.34444444444444444</v>
      </c>
      <c r="BP352" s="75">
        <f t="shared" si="62"/>
        <v>0.35416666666666663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2">
        <v>4680115884830</v>
      </c>
      <c r="E353" s="583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7"/>
      <c r="V353" s="37"/>
      <c r="W353" s="38" t="s">
        <v>69</v>
      </c>
      <c r="X353" s="56">
        <v>1267</v>
      </c>
      <c r="Y353" s="53">
        <f t="shared" si="58"/>
        <v>1275</v>
      </c>
      <c r="Z353" s="39">
        <f>IFERROR(IF(Y353=0,"",ROUNDUP(Y353/H353,0)*0.02175),"")</f>
        <v>1.8487499999999999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1307.5440000000001</v>
      </c>
      <c r="BN353" s="75">
        <f t="shared" si="60"/>
        <v>1315.8</v>
      </c>
      <c r="BO353" s="75">
        <f t="shared" si="61"/>
        <v>1.7597222222222222</v>
      </c>
      <c r="BP353" s="75">
        <f t="shared" si="62"/>
        <v>1.7708333333333333</v>
      </c>
    </row>
    <row r="354" spans="1:68" ht="27" customHeight="1" x14ac:dyDescent="0.25">
      <c r="A354" s="60" t="s">
        <v>564</v>
      </c>
      <c r="B354" s="60" t="s">
        <v>565</v>
      </c>
      <c r="C354" s="34">
        <v>4301011433</v>
      </c>
      <c r="D354" s="582">
        <v>4680115882638</v>
      </c>
      <c r="E354" s="583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customHeight="1" x14ac:dyDescent="0.25">
      <c r="A355" s="60" t="s">
        <v>567</v>
      </c>
      <c r="B355" s="60" t="s">
        <v>568</v>
      </c>
      <c r="C355" s="34">
        <v>4301011952</v>
      </c>
      <c r="D355" s="582">
        <v>4680115884922</v>
      </c>
      <c r="E355" s="583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customHeight="1" x14ac:dyDescent="0.25">
      <c r="A356" s="60" t="s">
        <v>569</v>
      </c>
      <c r="B356" s="60" t="s">
        <v>570</v>
      </c>
      <c r="C356" s="34">
        <v>4301011868</v>
      </c>
      <c r="D356" s="582">
        <v>4680115884861</v>
      </c>
      <c r="E356" s="583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40" t="s">
        <v>72</v>
      </c>
      <c r="X357" s="41">
        <f>IFERROR(X350/H350,"0")+IFERROR(X351/H351,"0")+IFERROR(X352/H352,"0")+IFERROR(X353/H353,"0")+IFERROR(X354/H354,"0")+IFERROR(X355/H355,"0")+IFERROR(X356/H356,"0")</f>
        <v>230.13333333333333</v>
      </c>
      <c r="Y357" s="41">
        <f>IFERROR(Y350/H350,"0")+IFERROR(Y351/H351,"0")+IFERROR(Y352/H352,"0")+IFERROR(Y353/H353,"0")+IFERROR(Y354/H354,"0")+IFERROR(Y355/H355,"0")+IFERROR(Y356/H356,"0")</f>
        <v>232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5.0459999999999994</v>
      </c>
      <c r="AA357" s="64"/>
      <c r="AB357" s="64"/>
      <c r="AC357" s="64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40" t="s">
        <v>69</v>
      </c>
      <c r="X358" s="41">
        <f>IFERROR(SUM(X350:X356),"0")</f>
        <v>3452</v>
      </c>
      <c r="Y358" s="41">
        <f>IFERROR(SUM(Y350:Y356),"0")</f>
        <v>3480</v>
      </c>
      <c r="Z358" s="40"/>
      <c r="AA358" s="64"/>
      <c r="AB358" s="64"/>
      <c r="AC358" s="64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2">
        <v>4607091383980</v>
      </c>
      <c r="E360" s="583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7"/>
      <c r="V360" s="37"/>
      <c r="W360" s="38" t="s">
        <v>69</v>
      </c>
      <c r="X360" s="56">
        <v>454</v>
      </c>
      <c r="Y360" s="53">
        <f>IFERROR(IF(X360="",0,CEILING((X360/$H360),1)*$H360),"")</f>
        <v>465</v>
      </c>
      <c r="Z360" s="39">
        <f>IFERROR(IF(Y360=0,"",ROUNDUP(Y360/H360,0)*0.02175),"")</f>
        <v>0.6742499999999999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468.52800000000002</v>
      </c>
      <c r="BN360" s="75">
        <f>IFERROR(Y360*I360/H360,"0")</f>
        <v>479.88</v>
      </c>
      <c r="BO360" s="75">
        <f>IFERROR(1/J360*(X360/H360),"0")</f>
        <v>0.63055555555555554</v>
      </c>
      <c r="BP360" s="75">
        <f>IFERROR(1/J360*(Y360/H360),"0")</f>
        <v>0.64583333333333326</v>
      </c>
    </row>
    <row r="361" spans="1:68" ht="16.5" customHeight="1" x14ac:dyDescent="0.25">
      <c r="A361" s="60" t="s">
        <v>574</v>
      </c>
      <c r="B361" s="60" t="s">
        <v>575</v>
      </c>
      <c r="C361" s="34">
        <v>4301020179</v>
      </c>
      <c r="D361" s="582">
        <v>4607091384178</v>
      </c>
      <c r="E361" s="583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40" t="s">
        <v>72</v>
      </c>
      <c r="X362" s="41">
        <f>IFERROR(X360/H360,"0")+IFERROR(X361/H361,"0")</f>
        <v>30.266666666666666</v>
      </c>
      <c r="Y362" s="41">
        <f>IFERROR(Y360/H360,"0")+IFERROR(Y361/H361,"0")</f>
        <v>31</v>
      </c>
      <c r="Z362" s="41">
        <f>IFERROR(IF(Z360="",0,Z360),"0")+IFERROR(IF(Z361="",0,Z361),"0")</f>
        <v>0.6742499999999999</v>
      </c>
      <c r="AA362" s="64"/>
      <c r="AB362" s="64"/>
      <c r="AC362" s="64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40" t="s">
        <v>69</v>
      </c>
      <c r="X363" s="41">
        <f>IFERROR(SUM(X360:X361),"0")</f>
        <v>454</v>
      </c>
      <c r="Y363" s="41">
        <f>IFERROR(SUM(Y360:Y361),"0")</f>
        <v>465</v>
      </c>
      <c r="Z363" s="40"/>
      <c r="AA363" s="64"/>
      <c r="AB363" s="64"/>
      <c r="AC363" s="64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63"/>
      <c r="AB364" s="63"/>
      <c r="AC364" s="63"/>
    </row>
    <row r="365" spans="1:68" ht="27" customHeight="1" x14ac:dyDescent="0.25">
      <c r="A365" s="60" t="s">
        <v>576</v>
      </c>
      <c r="B365" s="60" t="s">
        <v>577</v>
      </c>
      <c r="C365" s="34">
        <v>4301051903</v>
      </c>
      <c r="D365" s="582">
        <v>4607091383928</v>
      </c>
      <c r="E365" s="583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customHeight="1" x14ac:dyDescent="0.25">
      <c r="A366" s="60" t="s">
        <v>579</v>
      </c>
      <c r="B366" s="60" t="s">
        <v>580</v>
      </c>
      <c r="C366" s="34">
        <v>4301051897</v>
      </c>
      <c r="D366" s="582">
        <v>4607091384260</v>
      </c>
      <c r="E366" s="583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2">
        <v>4607091384673</v>
      </c>
      <c r="E370" s="583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7"/>
      <c r="V370" s="37"/>
      <c r="W370" s="38" t="s">
        <v>69</v>
      </c>
      <c r="X370" s="56">
        <v>0</v>
      </c>
      <c r="Y370" s="53">
        <f>IFERROR(IF(X370="",0,CEILING((X370/$H370),1)*$H370),"")</f>
        <v>0</v>
      </c>
      <c r="Z370" s="39" t="str">
        <f>IFERROR(IF(Y370=0,"",ROUNDUP(Y370/H370,0)*0.01898),"")</f>
        <v/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0</v>
      </c>
      <c r="BN370" s="75">
        <f>IFERROR(Y370*I370/H370,"0")</f>
        <v>0</v>
      </c>
      <c r="BO370" s="75">
        <f>IFERROR(1/J370*(X370/H370),"0")</f>
        <v>0</v>
      </c>
      <c r="BP370" s="75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40" t="s">
        <v>72</v>
      </c>
      <c r="X371" s="41">
        <f>IFERROR(X370/H370,"0")</f>
        <v>0</v>
      </c>
      <c r="Y371" s="41">
        <f>IFERROR(Y370/H370,"0")</f>
        <v>0</v>
      </c>
      <c r="Z371" s="41">
        <f>IFERROR(IF(Z370="",0,Z370),"0")</f>
        <v>0</v>
      </c>
      <c r="AA371" s="64"/>
      <c r="AB371" s="64"/>
      <c r="AC371" s="64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40" t="s">
        <v>69</v>
      </c>
      <c r="X372" s="41">
        <f>IFERROR(SUM(X370:X370),"0")</f>
        <v>0</v>
      </c>
      <c r="Y372" s="41">
        <f>IFERROR(SUM(Y370:Y370),"0")</f>
        <v>0</v>
      </c>
      <c r="Z372" s="40"/>
      <c r="AA372" s="64"/>
      <c r="AB372" s="64"/>
      <c r="AC372" s="64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62"/>
      <c r="AB373" s="62"/>
      <c r="AC373" s="62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63"/>
      <c r="AB374" s="63"/>
      <c r="AC374" s="63"/>
    </row>
    <row r="375" spans="1:68" ht="37.5" customHeight="1" x14ac:dyDescent="0.25">
      <c r="A375" s="60" t="s">
        <v>586</v>
      </c>
      <c r="B375" s="60" t="s">
        <v>587</v>
      </c>
      <c r="C375" s="34">
        <v>4301011873</v>
      </c>
      <c r="D375" s="582">
        <v>4680115881907</v>
      </c>
      <c r="E375" s="583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customHeight="1" x14ac:dyDescent="0.25">
      <c r="A376" s="60" t="s">
        <v>589</v>
      </c>
      <c r="B376" s="60" t="s">
        <v>590</v>
      </c>
      <c r="C376" s="34">
        <v>4301011874</v>
      </c>
      <c r="D376" s="582">
        <v>4680115884892</v>
      </c>
      <c r="E376" s="583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2">
        <v>4680115884885</v>
      </c>
      <c r="E377" s="583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7"/>
      <c r="V377" s="37"/>
      <c r="W377" s="38" t="s">
        <v>69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IFERROR(IF(Y377=0,"",ROUNDUP(Y377/H377,0)*0.01898),"")</f>
        <v/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37.5" customHeight="1" x14ac:dyDescent="0.25">
      <c r="A378" s="60" t="s">
        <v>594</v>
      </c>
      <c r="B378" s="60" t="s">
        <v>595</v>
      </c>
      <c r="C378" s="34">
        <v>4301011871</v>
      </c>
      <c r="D378" s="582">
        <v>4680115884908</v>
      </c>
      <c r="E378" s="583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40" t="s">
        <v>72</v>
      </c>
      <c r="X379" s="41">
        <f>IFERROR(X375/H375,"0")+IFERROR(X376/H376,"0")+IFERROR(X377/H377,"0")+IFERROR(X378/H378,"0")</f>
        <v>0</v>
      </c>
      <c r="Y379" s="41">
        <f>IFERROR(Y375/H375,"0")+IFERROR(Y376/H376,"0")+IFERROR(Y377/H377,"0")+IFERROR(Y378/H378,"0")</f>
        <v>0</v>
      </c>
      <c r="Z379" s="41">
        <f>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40" t="s">
        <v>69</v>
      </c>
      <c r="X380" s="41">
        <f>IFERROR(SUM(X375:X378),"0")</f>
        <v>0</v>
      </c>
      <c r="Y380" s="41">
        <f>IFERROR(SUM(Y375:Y378),"0")</f>
        <v>0</v>
      </c>
      <c r="Z380" s="40"/>
      <c r="AA380" s="64"/>
      <c r="AB380" s="64"/>
      <c r="AC380" s="64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63"/>
      <c r="AB381" s="63"/>
      <c r="AC381" s="63"/>
    </row>
    <row r="382" spans="1:68" ht="27" customHeight="1" x14ac:dyDescent="0.25">
      <c r="A382" s="60" t="s">
        <v>596</v>
      </c>
      <c r="B382" s="60" t="s">
        <v>597</v>
      </c>
      <c r="C382" s="34">
        <v>4301031303</v>
      </c>
      <c r="D382" s="582">
        <v>4607091384802</v>
      </c>
      <c r="E382" s="583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2">
        <v>4607091384246</v>
      </c>
      <c r="E386" s="583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7"/>
      <c r="V386" s="37"/>
      <c r="W386" s="38" t="s">
        <v>69</v>
      </c>
      <c r="X386" s="56">
        <v>681</v>
      </c>
      <c r="Y386" s="53">
        <f>IFERROR(IF(X386="",0,CEILING((X386/$H386),1)*$H386),"")</f>
        <v>684</v>
      </c>
      <c r="Z386" s="39">
        <f>IFERROR(IF(Y386=0,"",ROUNDUP(Y386/H386,0)*0.01898),"")</f>
        <v>1.44248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720.27100000000007</v>
      </c>
      <c r="BN386" s="75">
        <f>IFERROR(Y386*I386/H386,"0")</f>
        <v>723.44399999999996</v>
      </c>
      <c r="BO386" s="75">
        <f>IFERROR(1/J386*(X386/H386),"0")</f>
        <v>1.1822916666666667</v>
      </c>
      <c r="BP386" s="75">
        <f>IFERROR(1/J386*(Y386/H386),"0")</f>
        <v>1.1875</v>
      </c>
    </row>
    <row r="387" spans="1:68" ht="27" customHeight="1" x14ac:dyDescent="0.25">
      <c r="A387" s="60" t="s">
        <v>602</v>
      </c>
      <c r="B387" s="60" t="s">
        <v>603</v>
      </c>
      <c r="C387" s="34">
        <v>4301051660</v>
      </c>
      <c r="D387" s="582">
        <v>4607091384253</v>
      </c>
      <c r="E387" s="583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40" t="s">
        <v>72</v>
      </c>
      <c r="X388" s="41">
        <f>IFERROR(X386/H386,"0")+IFERROR(X387/H387,"0")</f>
        <v>75.666666666666671</v>
      </c>
      <c r="Y388" s="41">
        <f>IFERROR(Y386/H386,"0")+IFERROR(Y387/H387,"0")</f>
        <v>76</v>
      </c>
      <c r="Z388" s="41">
        <f>IFERROR(IF(Z386="",0,Z386),"0")+IFERROR(IF(Z387="",0,Z387),"0")</f>
        <v>1.44248</v>
      </c>
      <c r="AA388" s="64"/>
      <c r="AB388" s="64"/>
      <c r="AC388" s="64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40" t="s">
        <v>69</v>
      </c>
      <c r="X389" s="41">
        <f>IFERROR(SUM(X386:X387),"0")</f>
        <v>681</v>
      </c>
      <c r="Y389" s="41">
        <f>IFERROR(SUM(Y386:Y387),"0")</f>
        <v>684</v>
      </c>
      <c r="Z389" s="40"/>
      <c r="AA389" s="64"/>
      <c r="AB389" s="64"/>
      <c r="AC389" s="64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63"/>
      <c r="AB390" s="63"/>
      <c r="AC390" s="63"/>
    </row>
    <row r="391" spans="1:68" ht="27" customHeight="1" x14ac:dyDescent="0.25">
      <c r="A391" s="60" t="s">
        <v>604</v>
      </c>
      <c r="B391" s="60" t="s">
        <v>605</v>
      </c>
      <c r="C391" s="34">
        <v>4301060441</v>
      </c>
      <c r="D391" s="582">
        <v>4607091389357</v>
      </c>
      <c r="E391" s="583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52"/>
      <c r="AB394" s="52"/>
      <c r="AC394" s="52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62"/>
      <c r="AB395" s="62"/>
      <c r="AC395" s="62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63"/>
      <c r="AB396" s="63"/>
      <c r="AC396" s="63"/>
    </row>
    <row r="397" spans="1:68" ht="27" customHeight="1" x14ac:dyDescent="0.25">
      <c r="A397" s="60" t="s">
        <v>609</v>
      </c>
      <c r="B397" s="60" t="s">
        <v>610</v>
      </c>
      <c r="C397" s="34">
        <v>4301031405</v>
      </c>
      <c r="D397" s="582">
        <v>4680115886100</v>
      </c>
      <c r="E397" s="583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customHeight="1" x14ac:dyDescent="0.25">
      <c r="A398" s="60" t="s">
        <v>612</v>
      </c>
      <c r="B398" s="60" t="s">
        <v>613</v>
      </c>
      <c r="C398" s="34">
        <v>4301031382</v>
      </c>
      <c r="D398" s="582">
        <v>4680115886117</v>
      </c>
      <c r="E398" s="583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customHeight="1" x14ac:dyDescent="0.25">
      <c r="A399" s="60" t="s">
        <v>612</v>
      </c>
      <c r="B399" s="60" t="s">
        <v>615</v>
      </c>
      <c r="C399" s="34">
        <v>4301031406</v>
      </c>
      <c r="D399" s="582">
        <v>4680115886117</v>
      </c>
      <c r="E399" s="583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customHeight="1" x14ac:dyDescent="0.25">
      <c r="A400" s="60" t="s">
        <v>616</v>
      </c>
      <c r="B400" s="60" t="s">
        <v>617</v>
      </c>
      <c r="C400" s="34">
        <v>4301031402</v>
      </c>
      <c r="D400" s="582">
        <v>4680115886124</v>
      </c>
      <c r="E400" s="583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customHeight="1" x14ac:dyDescent="0.25">
      <c r="A401" s="60" t="s">
        <v>619</v>
      </c>
      <c r="B401" s="60" t="s">
        <v>620</v>
      </c>
      <c r="C401" s="34">
        <v>4301031366</v>
      </c>
      <c r="D401" s="582">
        <v>4680115883147</v>
      </c>
      <c r="E401" s="583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customHeight="1" x14ac:dyDescent="0.25">
      <c r="A402" s="60" t="s">
        <v>621</v>
      </c>
      <c r="B402" s="60" t="s">
        <v>622</v>
      </c>
      <c r="C402" s="34">
        <v>4301031362</v>
      </c>
      <c r="D402" s="582">
        <v>4607091384338</v>
      </c>
      <c r="E402" s="583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customHeight="1" x14ac:dyDescent="0.25">
      <c r="A403" s="60" t="s">
        <v>623</v>
      </c>
      <c r="B403" s="60" t="s">
        <v>624</v>
      </c>
      <c r="C403" s="34">
        <v>4301031361</v>
      </c>
      <c r="D403" s="582">
        <v>4607091389524</v>
      </c>
      <c r="E403" s="583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customHeight="1" x14ac:dyDescent="0.25">
      <c r="A404" s="60" t="s">
        <v>626</v>
      </c>
      <c r="B404" s="60" t="s">
        <v>627</v>
      </c>
      <c r="C404" s="34">
        <v>4301031364</v>
      </c>
      <c r="D404" s="582">
        <v>4680115883161</v>
      </c>
      <c r="E404" s="583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2">
        <v>4607091389531</v>
      </c>
      <c r="E405" s="583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7"/>
      <c r="V405" s="37"/>
      <c r="W405" s="38" t="s">
        <v>69</v>
      </c>
      <c r="X405" s="56">
        <v>0</v>
      </c>
      <c r="Y405" s="53">
        <f t="shared" si="63"/>
        <v>0</v>
      </c>
      <c r="Z405" s="39" t="str">
        <f t="shared" si="68"/>
        <v/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0</v>
      </c>
      <c r="BN405" s="75">
        <f t="shared" si="65"/>
        <v>0</v>
      </c>
      <c r="BO405" s="75">
        <f t="shared" si="66"/>
        <v>0</v>
      </c>
      <c r="BP405" s="75">
        <f t="shared" si="67"/>
        <v>0</v>
      </c>
    </row>
    <row r="406" spans="1:68" ht="37.5" customHeight="1" x14ac:dyDescent="0.25">
      <c r="A406" s="60" t="s">
        <v>632</v>
      </c>
      <c r="B406" s="60" t="s">
        <v>633</v>
      </c>
      <c r="C406" s="34">
        <v>4301031360</v>
      </c>
      <c r="D406" s="582">
        <v>4607091384345</v>
      </c>
      <c r="E406" s="583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4"/>
      <c r="AB407" s="64"/>
      <c r="AC407" s="64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40" t="s">
        <v>69</v>
      </c>
      <c r="X408" s="41">
        <f>IFERROR(SUM(X397:X406),"0")</f>
        <v>0</v>
      </c>
      <c r="Y408" s="41">
        <f>IFERROR(SUM(Y397:Y406),"0")</f>
        <v>0</v>
      </c>
      <c r="Z408" s="40"/>
      <c r="AA408" s="64"/>
      <c r="AB408" s="64"/>
      <c r="AC408" s="64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63"/>
      <c r="AB409" s="63"/>
      <c r="AC409" s="63"/>
    </row>
    <row r="410" spans="1:68" ht="27" customHeight="1" x14ac:dyDescent="0.25">
      <c r="A410" s="60" t="s">
        <v>634</v>
      </c>
      <c r="B410" s="60" t="s">
        <v>635</v>
      </c>
      <c r="C410" s="34">
        <v>4301051284</v>
      </c>
      <c r="D410" s="582">
        <v>4607091384352</v>
      </c>
      <c r="E410" s="583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customHeight="1" x14ac:dyDescent="0.25">
      <c r="A411" s="60" t="s">
        <v>637</v>
      </c>
      <c r="B411" s="60" t="s">
        <v>638</v>
      </c>
      <c r="C411" s="34">
        <v>4301051431</v>
      </c>
      <c r="D411" s="582">
        <v>4607091389654</v>
      </c>
      <c r="E411" s="583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62"/>
      <c r="AB414" s="62"/>
      <c r="AC414" s="62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63"/>
      <c r="AB415" s="63"/>
      <c r="AC415" s="63"/>
    </row>
    <row r="416" spans="1:68" ht="27" customHeight="1" x14ac:dyDescent="0.25">
      <c r="A416" s="60" t="s">
        <v>641</v>
      </c>
      <c r="B416" s="60" t="s">
        <v>642</v>
      </c>
      <c r="C416" s="34">
        <v>4301020319</v>
      </c>
      <c r="D416" s="582">
        <v>4680115885240</v>
      </c>
      <c r="E416" s="583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customHeight="1" x14ac:dyDescent="0.25">
      <c r="A417" s="60" t="s">
        <v>644</v>
      </c>
      <c r="B417" s="60" t="s">
        <v>645</v>
      </c>
      <c r="C417" s="34">
        <v>4301020315</v>
      </c>
      <c r="D417" s="582">
        <v>4607091389364</v>
      </c>
      <c r="E417" s="583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3"/>
      <c r="AB420" s="63"/>
      <c r="AC420" s="63"/>
    </row>
    <row r="421" spans="1:68" ht="27" customHeight="1" x14ac:dyDescent="0.25">
      <c r="A421" s="60" t="s">
        <v>647</v>
      </c>
      <c r="B421" s="60" t="s">
        <v>648</v>
      </c>
      <c r="C421" s="34">
        <v>4301031403</v>
      </c>
      <c r="D421" s="582">
        <v>4680115886094</v>
      </c>
      <c r="E421" s="583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customHeight="1" x14ac:dyDescent="0.25">
      <c r="A422" s="60" t="s">
        <v>650</v>
      </c>
      <c r="B422" s="60" t="s">
        <v>651</v>
      </c>
      <c r="C422" s="34">
        <v>4301031363</v>
      </c>
      <c r="D422" s="582">
        <v>4607091389425</v>
      </c>
      <c r="E422" s="583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customHeight="1" x14ac:dyDescent="0.25">
      <c r="A423" s="60" t="s">
        <v>653</v>
      </c>
      <c r="B423" s="60" t="s">
        <v>654</v>
      </c>
      <c r="C423" s="34">
        <v>4301031373</v>
      </c>
      <c r="D423" s="582">
        <v>4680115880771</v>
      </c>
      <c r="E423" s="583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customHeight="1" x14ac:dyDescent="0.25">
      <c r="A424" s="60" t="s">
        <v>656</v>
      </c>
      <c r="B424" s="60" t="s">
        <v>657</v>
      </c>
      <c r="C424" s="34">
        <v>4301031359</v>
      </c>
      <c r="D424" s="582">
        <v>4607091389500</v>
      </c>
      <c r="E424" s="583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62"/>
      <c r="AB427" s="62"/>
      <c r="AC427" s="62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63"/>
      <c r="AB428" s="63"/>
      <c r="AC428" s="63"/>
    </row>
    <row r="429" spans="1:68" ht="27" customHeight="1" x14ac:dyDescent="0.25">
      <c r="A429" s="60" t="s">
        <v>659</v>
      </c>
      <c r="B429" s="60" t="s">
        <v>660</v>
      </c>
      <c r="C429" s="34">
        <v>4301031347</v>
      </c>
      <c r="D429" s="582">
        <v>4680115885110</v>
      </c>
      <c r="E429" s="583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7"/>
      <c r="V429" s="37"/>
      <c r="W429" s="38" t="s">
        <v>69</v>
      </c>
      <c r="X429" s="56">
        <v>3</v>
      </c>
      <c r="Y429" s="53">
        <f>IFERROR(IF(X429="",0,CEILING((X429/$H429),1)*$H429),"")</f>
        <v>3.5999999999999996</v>
      </c>
      <c r="Z429" s="39">
        <f>IFERROR(IF(Y429=0,"",ROUNDUP(Y429/H429,0)*0.00651),"")</f>
        <v>1.9529999999999999E-2</v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5.2500000000000009</v>
      </c>
      <c r="BN429" s="75">
        <f>IFERROR(Y429*I429/H429,"0")</f>
        <v>6.3</v>
      </c>
      <c r="BO429" s="75">
        <f>IFERROR(1/J429*(X429/H429),"0")</f>
        <v>1.3736263736263738E-2</v>
      </c>
      <c r="BP429" s="75">
        <f>IFERROR(1/J429*(Y429/H429),"0")</f>
        <v>1.6483516483516484E-2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40" t="s">
        <v>72</v>
      </c>
      <c r="X430" s="41">
        <f>IFERROR(X429/H429,"0")</f>
        <v>2.5</v>
      </c>
      <c r="Y430" s="41">
        <f>IFERROR(Y429/H429,"0")</f>
        <v>3</v>
      </c>
      <c r="Z430" s="41">
        <f>IFERROR(IF(Z429="",0,Z429),"0")</f>
        <v>1.9529999999999999E-2</v>
      </c>
      <c r="AA430" s="64"/>
      <c r="AB430" s="64"/>
      <c r="AC430" s="64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40" t="s">
        <v>69</v>
      </c>
      <c r="X431" s="41">
        <f>IFERROR(SUM(X429:X429),"0")</f>
        <v>3</v>
      </c>
      <c r="Y431" s="41">
        <f>IFERROR(SUM(Y429:Y429),"0")</f>
        <v>3.5999999999999996</v>
      </c>
      <c r="Z431" s="40"/>
      <c r="AA431" s="64"/>
      <c r="AB431" s="64"/>
      <c r="AC431" s="64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62"/>
      <c r="AB432" s="62"/>
      <c r="AC432" s="62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63"/>
      <c r="AB433" s="63"/>
      <c r="AC433" s="63"/>
    </row>
    <row r="434" spans="1:68" ht="27" customHeight="1" x14ac:dyDescent="0.25">
      <c r="A434" s="60" t="s">
        <v>663</v>
      </c>
      <c r="B434" s="60" t="s">
        <v>664</v>
      </c>
      <c r="C434" s="34">
        <v>4301031261</v>
      </c>
      <c r="D434" s="582">
        <v>4680115885103</v>
      </c>
      <c r="E434" s="583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52"/>
      <c r="AB437" s="52"/>
      <c r="AC437" s="52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62"/>
      <c r="AB438" s="62"/>
      <c r="AC438" s="62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2">
        <v>4607091389067</v>
      </c>
      <c r="E440" s="583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7"/>
      <c r="V440" s="37"/>
      <c r="W440" s="38" t="s">
        <v>69</v>
      </c>
      <c r="X440" s="56">
        <v>15</v>
      </c>
      <c r="Y440" s="53">
        <f t="shared" ref="Y440:Y452" si="69">IFERROR(IF(X440="",0,CEILING((X440/$H440),1)*$H440),"")</f>
        <v>15.84</v>
      </c>
      <c r="Z440" s="39">
        <f t="shared" ref="Z440:Z445" si="70">IFERROR(IF(Y440=0,"",ROUNDUP(Y440/H440,0)*0.01196),"")</f>
        <v>3.5880000000000002E-2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16.02272727272727</v>
      </c>
      <c r="BN440" s="75">
        <f t="shared" ref="BN440:BN452" si="72">IFERROR(Y440*I440/H440,"0")</f>
        <v>16.919999999999998</v>
      </c>
      <c r="BO440" s="75">
        <f t="shared" ref="BO440:BO452" si="73">IFERROR(1/J440*(X440/H440),"0")</f>
        <v>2.7316433566433568E-2</v>
      </c>
      <c r="BP440" s="75">
        <f t="shared" ref="BP440:BP452" si="74">IFERROR(1/J440*(Y440/H440),"0")</f>
        <v>2.8846153846153848E-2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2">
        <v>4680115885271</v>
      </c>
      <c r="E441" s="583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7"/>
      <c r="V441" s="37"/>
      <c r="W441" s="38" t="s">
        <v>69</v>
      </c>
      <c r="X441" s="56">
        <v>0</v>
      </c>
      <c r="Y441" s="53">
        <f t="shared" si="69"/>
        <v>0</v>
      </c>
      <c r="Z441" s="39" t="str">
        <f t="shared" si="70"/>
        <v/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0</v>
      </c>
      <c r="BN441" s="75">
        <f t="shared" si="72"/>
        <v>0</v>
      </c>
      <c r="BO441" s="75">
        <f t="shared" si="73"/>
        <v>0</v>
      </c>
      <c r="BP441" s="75">
        <f t="shared" si="74"/>
        <v>0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2">
        <v>4680115885226</v>
      </c>
      <c r="E442" s="583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7"/>
      <c r="V442" s="37"/>
      <c r="W442" s="38" t="s">
        <v>69</v>
      </c>
      <c r="X442" s="56">
        <v>334</v>
      </c>
      <c r="Y442" s="53">
        <f t="shared" si="69"/>
        <v>337.92</v>
      </c>
      <c r="Z442" s="39">
        <f t="shared" si="70"/>
        <v>0.76544000000000001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356.77272727272725</v>
      </c>
      <c r="BN442" s="75">
        <f t="shared" si="72"/>
        <v>360.96</v>
      </c>
      <c r="BO442" s="75">
        <f t="shared" si="73"/>
        <v>0.60824592074592077</v>
      </c>
      <c r="BP442" s="75">
        <f t="shared" si="74"/>
        <v>0.61538461538461542</v>
      </c>
    </row>
    <row r="443" spans="1:68" ht="16.5" customHeight="1" x14ac:dyDescent="0.25">
      <c r="A443" s="60" t="s">
        <v>676</v>
      </c>
      <c r="B443" s="60" t="s">
        <v>677</v>
      </c>
      <c r="C443" s="34">
        <v>4301011774</v>
      </c>
      <c r="D443" s="582">
        <v>4680115884502</v>
      </c>
      <c r="E443" s="583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2">
        <v>4607091389104</v>
      </c>
      <c r="E444" s="583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7"/>
      <c r="V444" s="37"/>
      <c r="W444" s="38" t="s">
        <v>69</v>
      </c>
      <c r="X444" s="56">
        <v>357</v>
      </c>
      <c r="Y444" s="53">
        <f t="shared" si="69"/>
        <v>359.04</v>
      </c>
      <c r="Z444" s="39">
        <f t="shared" si="70"/>
        <v>0.81328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381.34090909090901</v>
      </c>
      <c r="BN444" s="75">
        <f t="shared" si="72"/>
        <v>383.52</v>
      </c>
      <c r="BO444" s="75">
        <f t="shared" si="73"/>
        <v>0.65013111888111885</v>
      </c>
      <c r="BP444" s="75">
        <f t="shared" si="74"/>
        <v>0.65384615384615385</v>
      </c>
    </row>
    <row r="445" spans="1:68" ht="16.5" customHeight="1" x14ac:dyDescent="0.25">
      <c r="A445" s="60" t="s">
        <v>682</v>
      </c>
      <c r="B445" s="60" t="s">
        <v>683</v>
      </c>
      <c r="C445" s="34">
        <v>4301011799</v>
      </c>
      <c r="D445" s="582">
        <v>4680115884519</v>
      </c>
      <c r="E445" s="583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customHeight="1" x14ac:dyDescent="0.25">
      <c r="A446" s="60" t="s">
        <v>685</v>
      </c>
      <c r="B446" s="60" t="s">
        <v>686</v>
      </c>
      <c r="C446" s="34">
        <v>4301012125</v>
      </c>
      <c r="D446" s="582">
        <v>4680115886391</v>
      </c>
      <c r="E446" s="583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2">
        <v>4680115880603</v>
      </c>
      <c r="E447" s="583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7"/>
      <c r="V447" s="37"/>
      <c r="W447" s="38" t="s">
        <v>69</v>
      </c>
      <c r="X447" s="56">
        <v>0</v>
      </c>
      <c r="Y447" s="53">
        <f t="shared" si="69"/>
        <v>0</v>
      </c>
      <c r="Z447" s="39" t="str">
        <f>IFERROR(IF(Y447=0,"",ROUNDUP(Y447/H447,0)*0.00902),"")</f>
        <v/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0</v>
      </c>
      <c r="BN447" s="75">
        <f t="shared" si="72"/>
        <v>0</v>
      </c>
      <c r="BO447" s="75">
        <f t="shared" si="73"/>
        <v>0</v>
      </c>
      <c r="BP447" s="75">
        <f t="shared" si="74"/>
        <v>0</v>
      </c>
    </row>
    <row r="448" spans="1:68" ht="27" customHeight="1" x14ac:dyDescent="0.25">
      <c r="A448" s="60" t="s">
        <v>687</v>
      </c>
      <c r="B448" s="60" t="s">
        <v>689</v>
      </c>
      <c r="C448" s="34">
        <v>4301012035</v>
      </c>
      <c r="D448" s="582">
        <v>4680115880603</v>
      </c>
      <c r="E448" s="583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customHeight="1" x14ac:dyDescent="0.25">
      <c r="A449" s="60" t="s">
        <v>690</v>
      </c>
      <c r="B449" s="60" t="s">
        <v>691</v>
      </c>
      <c r="C449" s="34">
        <v>4301012036</v>
      </c>
      <c r="D449" s="582">
        <v>4680115882782</v>
      </c>
      <c r="E449" s="583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customHeight="1" x14ac:dyDescent="0.25">
      <c r="A450" s="60" t="s">
        <v>692</v>
      </c>
      <c r="B450" s="60" t="s">
        <v>693</v>
      </c>
      <c r="C450" s="34">
        <v>4301012050</v>
      </c>
      <c r="D450" s="582">
        <v>4680115885479</v>
      </c>
      <c r="E450" s="583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customHeight="1" x14ac:dyDescent="0.25">
      <c r="A451" s="60" t="s">
        <v>694</v>
      </c>
      <c r="B451" s="60" t="s">
        <v>695</v>
      </c>
      <c r="C451" s="34">
        <v>4301011784</v>
      </c>
      <c r="D451" s="582">
        <v>4607091389982</v>
      </c>
      <c r="E451" s="583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customHeight="1" x14ac:dyDescent="0.25">
      <c r="A452" s="60" t="s">
        <v>694</v>
      </c>
      <c r="B452" s="60" t="s">
        <v>696</v>
      </c>
      <c r="C452" s="34">
        <v>4301012034</v>
      </c>
      <c r="D452" s="582">
        <v>4607091389982</v>
      </c>
      <c r="E452" s="583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133.71212121212119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135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1.6146</v>
      </c>
      <c r="AA453" s="64"/>
      <c r="AB453" s="64"/>
      <c r="AC453" s="64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40" t="s">
        <v>69</v>
      </c>
      <c r="X454" s="41">
        <f>IFERROR(SUM(X440:X452),"0")</f>
        <v>706</v>
      </c>
      <c r="Y454" s="41">
        <f>IFERROR(SUM(Y440:Y452),"0")</f>
        <v>712.8</v>
      </c>
      <c r="Z454" s="40"/>
      <c r="AA454" s="64"/>
      <c r="AB454" s="64"/>
      <c r="AC454" s="64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2">
        <v>4607091388930</v>
      </c>
      <c r="E456" s="583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7"/>
      <c r="V456" s="37"/>
      <c r="W456" s="38" t="s">
        <v>69</v>
      </c>
      <c r="X456" s="56">
        <v>294</v>
      </c>
      <c r="Y456" s="53">
        <f>IFERROR(IF(X456="",0,CEILING((X456/$H456),1)*$H456),"")</f>
        <v>295.68</v>
      </c>
      <c r="Z456" s="39">
        <f>IFERROR(IF(Y456=0,"",ROUNDUP(Y456/H456,0)*0.01196),"")</f>
        <v>0.66976000000000002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314.0454545454545</v>
      </c>
      <c r="BN456" s="75">
        <f>IFERROR(Y456*I456/H456,"0")</f>
        <v>315.83999999999997</v>
      </c>
      <c r="BO456" s="75">
        <f>IFERROR(1/J456*(X456/H456),"0")</f>
        <v>0.53540209790209792</v>
      </c>
      <c r="BP456" s="75">
        <f>IFERROR(1/J456*(Y456/H456),"0")</f>
        <v>0.53846153846153855</v>
      </c>
    </row>
    <row r="457" spans="1:68" ht="16.5" customHeight="1" x14ac:dyDescent="0.25">
      <c r="A457" s="60" t="s">
        <v>700</v>
      </c>
      <c r="B457" s="60" t="s">
        <v>701</v>
      </c>
      <c r="C457" s="34">
        <v>4301020384</v>
      </c>
      <c r="D457" s="582">
        <v>4680115886407</v>
      </c>
      <c r="E457" s="583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customHeight="1" x14ac:dyDescent="0.25">
      <c r="A458" s="60" t="s">
        <v>702</v>
      </c>
      <c r="B458" s="60" t="s">
        <v>703</v>
      </c>
      <c r="C458" s="34">
        <v>4301020385</v>
      </c>
      <c r="D458" s="582">
        <v>4680115880054</v>
      </c>
      <c r="E458" s="583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40" t="s">
        <v>72</v>
      </c>
      <c r="X459" s="41">
        <f>IFERROR(X456/H456,"0")+IFERROR(X457/H457,"0")+IFERROR(X458/H458,"0")</f>
        <v>55.68181818181818</v>
      </c>
      <c r="Y459" s="41">
        <f>IFERROR(Y456/H456,"0")+IFERROR(Y457/H457,"0")+IFERROR(Y458/H458,"0")</f>
        <v>56</v>
      </c>
      <c r="Z459" s="41">
        <f>IFERROR(IF(Z456="",0,Z456),"0")+IFERROR(IF(Z457="",0,Z457),"0")+IFERROR(IF(Z458="",0,Z458),"0")</f>
        <v>0.66976000000000002</v>
      </c>
      <c r="AA459" s="64"/>
      <c r="AB459" s="64"/>
      <c r="AC459" s="64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40" t="s">
        <v>69</v>
      </c>
      <c r="X460" s="41">
        <f>IFERROR(SUM(X456:X458),"0")</f>
        <v>294</v>
      </c>
      <c r="Y460" s="41">
        <f>IFERROR(SUM(Y456:Y458),"0")</f>
        <v>295.68</v>
      </c>
      <c r="Z460" s="40"/>
      <c r="AA460" s="64"/>
      <c r="AB460" s="64"/>
      <c r="AC460" s="64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2">
        <v>4680115883116</v>
      </c>
      <c r="E462" s="583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7"/>
      <c r="V462" s="37"/>
      <c r="W462" s="38" t="s">
        <v>69</v>
      </c>
      <c r="X462" s="56">
        <v>285</v>
      </c>
      <c r="Y462" s="53">
        <f t="shared" ref="Y462:Y468" si="75">IFERROR(IF(X462="",0,CEILING((X462/$H462),1)*$H462),"")</f>
        <v>285.12</v>
      </c>
      <c r="Z462" s="39">
        <f>IFERROR(IF(Y462=0,"",ROUNDUP(Y462/H462,0)*0.01196),"")</f>
        <v>0.64583999999999997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304.43181818181813</v>
      </c>
      <c r="BN462" s="75">
        <f t="shared" ref="BN462:BN468" si="77">IFERROR(Y462*I462/H462,"0")</f>
        <v>304.55999999999995</v>
      </c>
      <c r="BO462" s="75">
        <f t="shared" ref="BO462:BO468" si="78">IFERROR(1/J462*(X462/H462),"0")</f>
        <v>0.51901223776223782</v>
      </c>
      <c r="BP462" s="75">
        <f t="shared" ref="BP462:BP468" si="79">IFERROR(1/J462*(Y462/H462),"0")</f>
        <v>0.51923076923076927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2">
        <v>4680115883093</v>
      </c>
      <c r="E463" s="583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7"/>
      <c r="V463" s="37"/>
      <c r="W463" s="38" t="s">
        <v>69</v>
      </c>
      <c r="X463" s="56">
        <v>231</v>
      </c>
      <c r="Y463" s="53">
        <f t="shared" si="75"/>
        <v>232.32000000000002</v>
      </c>
      <c r="Z463" s="39">
        <f>IFERROR(IF(Y463=0,"",ROUNDUP(Y463/H463,0)*0.01196),"")</f>
        <v>0.52624000000000004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246.74999999999997</v>
      </c>
      <c r="BN463" s="75">
        <f t="shared" si="77"/>
        <v>248.16000000000003</v>
      </c>
      <c r="BO463" s="75">
        <f t="shared" si="78"/>
        <v>0.42067307692307693</v>
      </c>
      <c r="BP463" s="75">
        <f t="shared" si="79"/>
        <v>0.42307692307692313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2">
        <v>4680115883109</v>
      </c>
      <c r="E464" s="583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7"/>
      <c r="V464" s="37"/>
      <c r="W464" s="38" t="s">
        <v>69</v>
      </c>
      <c r="X464" s="56">
        <v>433</v>
      </c>
      <c r="Y464" s="53">
        <f t="shared" si="75"/>
        <v>438.24</v>
      </c>
      <c r="Z464" s="39">
        <f>IFERROR(IF(Y464=0,"",ROUNDUP(Y464/H464,0)*0.01196),"")</f>
        <v>0.99268000000000001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462.52272727272725</v>
      </c>
      <c r="BN464" s="75">
        <f t="shared" si="77"/>
        <v>468.12</v>
      </c>
      <c r="BO464" s="75">
        <f t="shared" si="78"/>
        <v>0.78853438228438222</v>
      </c>
      <c r="BP464" s="75">
        <f t="shared" si="79"/>
        <v>0.79807692307692313</v>
      </c>
    </row>
    <row r="465" spans="1:68" ht="27" customHeight="1" x14ac:dyDescent="0.25">
      <c r="A465" s="60" t="s">
        <v>713</v>
      </c>
      <c r="B465" s="60" t="s">
        <v>714</v>
      </c>
      <c r="C465" s="34">
        <v>4301031351</v>
      </c>
      <c r="D465" s="582">
        <v>4680115882072</v>
      </c>
      <c r="E465" s="583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customHeight="1" x14ac:dyDescent="0.25">
      <c r="A466" s="60" t="s">
        <v>713</v>
      </c>
      <c r="B466" s="60" t="s">
        <v>715</v>
      </c>
      <c r="C466" s="34">
        <v>4301031419</v>
      </c>
      <c r="D466" s="582">
        <v>4680115882072</v>
      </c>
      <c r="E466" s="583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customHeight="1" x14ac:dyDescent="0.25">
      <c r="A467" s="60" t="s">
        <v>716</v>
      </c>
      <c r="B467" s="60" t="s">
        <v>717</v>
      </c>
      <c r="C467" s="34">
        <v>4301031418</v>
      </c>
      <c r="D467" s="582">
        <v>4680115882102</v>
      </c>
      <c r="E467" s="583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customHeight="1" x14ac:dyDescent="0.25">
      <c r="A468" s="60" t="s">
        <v>718</v>
      </c>
      <c r="B468" s="60" t="s">
        <v>719</v>
      </c>
      <c r="C468" s="34">
        <v>4301031417</v>
      </c>
      <c r="D468" s="582">
        <v>4680115882096</v>
      </c>
      <c r="E468" s="583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40" t="s">
        <v>72</v>
      </c>
      <c r="X469" s="41">
        <f>IFERROR(X462/H462,"0")+IFERROR(X463/H463,"0")+IFERROR(X464/H464,"0")+IFERROR(X465/H465,"0")+IFERROR(X466/H466,"0")+IFERROR(X467/H467,"0")+IFERROR(X468/H468,"0")</f>
        <v>179.73484848484847</v>
      </c>
      <c r="Y469" s="41">
        <f>IFERROR(Y462/H462,"0")+IFERROR(Y463/H463,"0")+IFERROR(Y464/H464,"0")+IFERROR(Y465/H465,"0")+IFERROR(Y466/H466,"0")+IFERROR(Y467/H467,"0")+IFERROR(Y468/H468,"0")</f>
        <v>181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2.1647600000000002</v>
      </c>
      <c r="AA469" s="64"/>
      <c r="AB469" s="64"/>
      <c r="AC469" s="64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40" t="s">
        <v>69</v>
      </c>
      <c r="X470" s="41">
        <f>IFERROR(SUM(X462:X468),"0")</f>
        <v>949</v>
      </c>
      <c r="Y470" s="41">
        <f>IFERROR(SUM(Y462:Y468),"0")</f>
        <v>955.68000000000006</v>
      </c>
      <c r="Z470" s="40"/>
      <c r="AA470" s="64"/>
      <c r="AB470" s="64"/>
      <c r="AC470" s="64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63"/>
      <c r="AB471" s="63"/>
      <c r="AC471" s="63"/>
    </row>
    <row r="472" spans="1:68" ht="16.5" customHeight="1" x14ac:dyDescent="0.25">
      <c r="A472" s="60" t="s">
        <v>720</v>
      </c>
      <c r="B472" s="60" t="s">
        <v>721</v>
      </c>
      <c r="C472" s="34">
        <v>4301051232</v>
      </c>
      <c r="D472" s="582">
        <v>4607091383409</v>
      </c>
      <c r="E472" s="583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customHeight="1" x14ac:dyDescent="0.25">
      <c r="A473" s="60" t="s">
        <v>723</v>
      </c>
      <c r="B473" s="60" t="s">
        <v>724</v>
      </c>
      <c r="C473" s="34">
        <v>4301051233</v>
      </c>
      <c r="D473" s="582">
        <v>4607091383416</v>
      </c>
      <c r="E473" s="583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customHeight="1" x14ac:dyDescent="0.25">
      <c r="A474" s="60" t="s">
        <v>726</v>
      </c>
      <c r="B474" s="60" t="s">
        <v>727</v>
      </c>
      <c r="C474" s="34">
        <v>4301051064</v>
      </c>
      <c r="D474" s="582">
        <v>4680115883536</v>
      </c>
      <c r="E474" s="583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52"/>
      <c r="AB477" s="52"/>
      <c r="AC477" s="52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62"/>
      <c r="AB478" s="62"/>
      <c r="AC478" s="62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63"/>
      <c r="AB479" s="63"/>
      <c r="AC479" s="63"/>
    </row>
    <row r="480" spans="1:68" ht="27" customHeight="1" x14ac:dyDescent="0.25">
      <c r="A480" s="60" t="s">
        <v>730</v>
      </c>
      <c r="B480" s="60" t="s">
        <v>731</v>
      </c>
      <c r="C480" s="34">
        <v>4301011763</v>
      </c>
      <c r="D480" s="582">
        <v>4640242181011</v>
      </c>
      <c r="E480" s="583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16" t="s">
        <v>732</v>
      </c>
      <c r="Q480" s="580"/>
      <c r="R480" s="580"/>
      <c r="S480" s="580"/>
      <c r="T480" s="581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734</v>
      </c>
      <c r="B481" s="60" t="s">
        <v>735</v>
      </c>
      <c r="C481" s="34">
        <v>4301011585</v>
      </c>
      <c r="D481" s="582">
        <v>4640242180441</v>
      </c>
      <c r="E481" s="583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7" t="s">
        <v>736</v>
      </c>
      <c r="Q481" s="580"/>
      <c r="R481" s="580"/>
      <c r="S481" s="580"/>
      <c r="T481" s="581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customHeight="1" x14ac:dyDescent="0.25">
      <c r="A482" s="60" t="s">
        <v>738</v>
      </c>
      <c r="B482" s="60" t="s">
        <v>739</v>
      </c>
      <c r="C482" s="34">
        <v>4301011584</v>
      </c>
      <c r="D482" s="582">
        <v>4640242180564</v>
      </c>
      <c r="E482" s="583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65" t="s">
        <v>740</v>
      </c>
      <c r="Q482" s="580"/>
      <c r="R482" s="580"/>
      <c r="S482" s="580"/>
      <c r="T482" s="581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63"/>
      <c r="AB485" s="63"/>
      <c r="AC485" s="63"/>
    </row>
    <row r="486" spans="1:68" ht="27" customHeight="1" x14ac:dyDescent="0.25">
      <c r="A486" s="60" t="s">
        <v>742</v>
      </c>
      <c r="B486" s="60" t="s">
        <v>743</v>
      </c>
      <c r="C486" s="34">
        <v>4301020269</v>
      </c>
      <c r="D486" s="582">
        <v>4640242180519</v>
      </c>
      <c r="E486" s="583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84" t="s">
        <v>744</v>
      </c>
      <c r="Q486" s="580"/>
      <c r="R486" s="580"/>
      <c r="S486" s="580"/>
      <c r="T486" s="581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customHeight="1" x14ac:dyDescent="0.25">
      <c r="A487" s="60" t="s">
        <v>742</v>
      </c>
      <c r="B487" s="60" t="s">
        <v>746</v>
      </c>
      <c r="C487" s="34">
        <v>4301020400</v>
      </c>
      <c r="D487" s="582">
        <v>4640242180519</v>
      </c>
      <c r="E487" s="583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13" t="s">
        <v>747</v>
      </c>
      <c r="Q487" s="580"/>
      <c r="R487" s="580"/>
      <c r="S487" s="580"/>
      <c r="T487" s="581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customHeight="1" x14ac:dyDescent="0.25">
      <c r="A488" s="60" t="s">
        <v>749</v>
      </c>
      <c r="B488" s="60" t="s">
        <v>750</v>
      </c>
      <c r="C488" s="34">
        <v>4301020260</v>
      </c>
      <c r="D488" s="582">
        <v>4640242180526</v>
      </c>
      <c r="E488" s="583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44" t="s">
        <v>751</v>
      </c>
      <c r="Q488" s="580"/>
      <c r="R488" s="580"/>
      <c r="S488" s="580"/>
      <c r="T488" s="581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customHeight="1" x14ac:dyDescent="0.25">
      <c r="A489" s="60" t="s">
        <v>752</v>
      </c>
      <c r="B489" s="60" t="s">
        <v>753</v>
      </c>
      <c r="C489" s="34">
        <v>4301020295</v>
      </c>
      <c r="D489" s="582">
        <v>4640242181363</v>
      </c>
      <c r="E489" s="583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70" t="s">
        <v>754</v>
      </c>
      <c r="Q489" s="580"/>
      <c r="R489" s="580"/>
      <c r="S489" s="580"/>
      <c r="T489" s="581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63"/>
      <c r="AB492" s="63"/>
      <c r="AC492" s="63"/>
    </row>
    <row r="493" spans="1:68" ht="27" customHeight="1" x14ac:dyDescent="0.25">
      <c r="A493" s="60" t="s">
        <v>756</v>
      </c>
      <c r="B493" s="60" t="s">
        <v>757</v>
      </c>
      <c r="C493" s="34">
        <v>4301031280</v>
      </c>
      <c r="D493" s="582">
        <v>4640242180816</v>
      </c>
      <c r="E493" s="583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28" t="s">
        <v>758</v>
      </c>
      <c r="Q493" s="580"/>
      <c r="R493" s="580"/>
      <c r="S493" s="580"/>
      <c r="T493" s="581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customHeight="1" x14ac:dyDescent="0.25">
      <c r="A494" s="60" t="s">
        <v>760</v>
      </c>
      <c r="B494" s="60" t="s">
        <v>761</v>
      </c>
      <c r="C494" s="34">
        <v>4301031244</v>
      </c>
      <c r="D494" s="582">
        <v>4640242180595</v>
      </c>
      <c r="E494" s="583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5" t="s">
        <v>762</v>
      </c>
      <c r="Q494" s="580"/>
      <c r="R494" s="580"/>
      <c r="S494" s="580"/>
      <c r="T494" s="581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63"/>
      <c r="AB497" s="63"/>
      <c r="AC497" s="63"/>
    </row>
    <row r="498" spans="1:68" ht="27" customHeight="1" x14ac:dyDescent="0.25">
      <c r="A498" s="60" t="s">
        <v>764</v>
      </c>
      <c r="B498" s="60" t="s">
        <v>765</v>
      </c>
      <c r="C498" s="34">
        <v>4301052046</v>
      </c>
      <c r="D498" s="582">
        <v>4640242180533</v>
      </c>
      <c r="E498" s="583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0" t="s">
        <v>766</v>
      </c>
      <c r="Q498" s="580"/>
      <c r="R498" s="580"/>
      <c r="S498" s="580"/>
      <c r="T498" s="581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764</v>
      </c>
      <c r="B499" s="60" t="s">
        <v>768</v>
      </c>
      <c r="C499" s="34">
        <v>4301051887</v>
      </c>
      <c r="D499" s="582">
        <v>4640242180533</v>
      </c>
      <c r="E499" s="583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9" t="s">
        <v>766</v>
      </c>
      <c r="Q499" s="580"/>
      <c r="R499" s="580"/>
      <c r="S499" s="580"/>
      <c r="T499" s="581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63"/>
      <c r="AB502" s="63"/>
      <c r="AC502" s="63"/>
    </row>
    <row r="503" spans="1:68" ht="27" customHeight="1" x14ac:dyDescent="0.25">
      <c r="A503" s="60" t="s">
        <v>769</v>
      </c>
      <c r="B503" s="60" t="s">
        <v>770</v>
      </c>
      <c r="C503" s="34">
        <v>4301060485</v>
      </c>
      <c r="D503" s="582">
        <v>4640242180120</v>
      </c>
      <c r="E503" s="583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801" t="s">
        <v>771</v>
      </c>
      <c r="Q503" s="580"/>
      <c r="R503" s="580"/>
      <c r="S503" s="580"/>
      <c r="T503" s="581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customHeight="1" x14ac:dyDescent="0.25">
      <c r="A504" s="60" t="s">
        <v>769</v>
      </c>
      <c r="B504" s="60" t="s">
        <v>773</v>
      </c>
      <c r="C504" s="34">
        <v>4301060496</v>
      </c>
      <c r="D504" s="582">
        <v>4640242180120</v>
      </c>
      <c r="E504" s="583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89" t="s">
        <v>774</v>
      </c>
      <c r="Q504" s="580"/>
      <c r="R504" s="580"/>
      <c r="S504" s="580"/>
      <c r="T504" s="581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customHeight="1" x14ac:dyDescent="0.25">
      <c r="A505" s="60" t="s">
        <v>775</v>
      </c>
      <c r="B505" s="60" t="s">
        <v>776</v>
      </c>
      <c r="C505" s="34">
        <v>4301060486</v>
      </c>
      <c r="D505" s="582">
        <v>4640242180137</v>
      </c>
      <c r="E505" s="583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4" t="s">
        <v>777</v>
      </c>
      <c r="Q505" s="580"/>
      <c r="R505" s="580"/>
      <c r="S505" s="580"/>
      <c r="T505" s="581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customHeight="1" x14ac:dyDescent="0.25">
      <c r="A506" s="60" t="s">
        <v>775</v>
      </c>
      <c r="B506" s="60" t="s">
        <v>779</v>
      </c>
      <c r="C506" s="34">
        <v>4301060498</v>
      </c>
      <c r="D506" s="582">
        <v>4640242180137</v>
      </c>
      <c r="E506" s="583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794" t="s">
        <v>780</v>
      </c>
      <c r="Q506" s="580"/>
      <c r="R506" s="580"/>
      <c r="S506" s="580"/>
      <c r="T506" s="581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62"/>
      <c r="AB509" s="62"/>
      <c r="AC509" s="62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63"/>
      <c r="AB510" s="63"/>
      <c r="AC510" s="63"/>
    </row>
    <row r="511" spans="1:68" ht="27" customHeight="1" x14ac:dyDescent="0.25">
      <c r="A511" s="60" t="s">
        <v>782</v>
      </c>
      <c r="B511" s="60" t="s">
        <v>783</v>
      </c>
      <c r="C511" s="34">
        <v>4301020314</v>
      </c>
      <c r="D511" s="582">
        <v>4640242180090</v>
      </c>
      <c r="E511" s="583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79" t="s">
        <v>784</v>
      </c>
      <c r="Q511" s="580"/>
      <c r="R511" s="580"/>
      <c r="S511" s="580"/>
      <c r="T511" s="581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10902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11026.47</v>
      </c>
      <c r="Z514" s="40"/>
      <c r="AA514" s="64"/>
      <c r="AB514" s="64"/>
      <c r="AC514" s="64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40" t="s">
        <v>69</v>
      </c>
      <c r="X515" s="41">
        <f>IFERROR(SUM(BM22:BM511),"0")</f>
        <v>11511.723700001254</v>
      </c>
      <c r="Y515" s="41">
        <f>IFERROR(SUM(BN22:BN511),"0")</f>
        <v>11643.085999999999</v>
      </c>
      <c r="Z515" s="40"/>
      <c r="AA515" s="64"/>
      <c r="AB515" s="64"/>
      <c r="AC515" s="64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40" t="s">
        <v>789</v>
      </c>
      <c r="X516" s="42">
        <f>ROUNDUP(SUM(BO22:BO511),0)</f>
        <v>19</v>
      </c>
      <c r="Y516" s="42">
        <f>ROUNDUP(SUM(BP22:BP511),0)</f>
        <v>19</v>
      </c>
      <c r="Z516" s="40"/>
      <c r="AA516" s="64"/>
      <c r="AB516" s="64"/>
      <c r="AC516" s="64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40" t="s">
        <v>69</v>
      </c>
      <c r="X517" s="41">
        <f>GrossWeightTotal+PalletQtyTotal*25</f>
        <v>11986.723700001254</v>
      </c>
      <c r="Y517" s="41">
        <f>GrossWeightTotalR+PalletQtyTotalR*25</f>
        <v>12118.085999999999</v>
      </c>
      <c r="Z517" s="40"/>
      <c r="AA517" s="64"/>
      <c r="AB517" s="64"/>
      <c r="AC517" s="64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1853.6835467909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1875</v>
      </c>
      <c r="Z518" s="40"/>
      <c r="AA518" s="64"/>
      <c r="AB518" s="64"/>
      <c r="AC518" s="64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21.560840000000002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80" t="s">
        <v>666</v>
      </c>
      <c r="AA521" s="630" t="s">
        <v>729</v>
      </c>
      <c r="AB521" s="726"/>
      <c r="AC521" s="9"/>
      <c r="AF521" s="1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1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9"/>
      <c r="AF522" s="1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1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216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231</v>
      </c>
      <c r="E524" s="50">
        <f>IFERROR(Y89*1,"0")+IFERROR(Y90*1,"0")+IFERROR(Y91*1,"0")+IFERROR(Y95*1,"0")+IFERROR(Y96*1,"0")+IFERROR(Y97*1,"0")+IFERROR(Y98*1,"0")+IFERROR(Y99*1,"0")+IFERROR(Y100*1,"0")</f>
        <v>198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1074.3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142.80000000000001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2332.5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132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100.95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3945</v>
      </c>
      <c r="U524" s="50">
        <f>IFERROR(Y375*1,"0")+IFERROR(Y376*1,"0")+IFERROR(Y377*1,"0")+IFERROR(Y378*1,"0")+IFERROR(Y382*1,"0")+IFERROR(Y386*1,"0")+IFERROR(Y387*1,"0")+IFERROR(Y391*1,"0")</f>
        <v>684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50">
        <f>IFERROR(Y416*1,"0")+IFERROR(Y417*1,"0")+IFERROR(Y421*1,"0")+IFERROR(Y422*1,"0")+IFERROR(Y423*1,"0")+IFERROR(Y424*1,"0")</f>
        <v>0</v>
      </c>
      <c r="X524" s="50">
        <f>IFERROR(Y429*1,"0")</f>
        <v>3.5999999999999996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1964.1599999999999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2025-06-12T07:09:51Z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