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345E303A-6B35-46AF-BADF-48DFC8A991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63" i="1" l="1"/>
  <c r="Q563" i="1"/>
  <c r="X552" i="1"/>
  <c r="X551" i="1"/>
  <c r="BO550" i="1"/>
  <c r="BM550" i="1"/>
  <c r="Y550" i="1"/>
  <c r="X548" i="1"/>
  <c r="Y547" i="1"/>
  <c r="X547" i="1"/>
  <c r="BP546" i="1"/>
  <c r="BO546" i="1"/>
  <c r="BN546" i="1"/>
  <c r="BM546" i="1"/>
  <c r="Z546" i="1"/>
  <c r="Z547" i="1" s="1"/>
  <c r="Y546" i="1"/>
  <c r="Y548" i="1" s="1"/>
  <c r="X544" i="1"/>
  <c r="X543" i="1"/>
  <c r="BO542" i="1"/>
  <c r="BM542" i="1"/>
  <c r="Y542" i="1"/>
  <c r="X539" i="1"/>
  <c r="Y538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8" i="1" s="1"/>
  <c r="Y534" i="1"/>
  <c r="Y539" i="1" s="1"/>
  <c r="X532" i="1"/>
  <c r="X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Z526" i="1" s="1"/>
  <c r="Y524" i="1"/>
  <c r="Y527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Y514" i="1"/>
  <c r="X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Z514" i="1" s="1"/>
  <c r="Y511" i="1"/>
  <c r="Y515" i="1" s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X484" i="1"/>
  <c r="Y483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Y484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29" i="1"/>
  <c r="Y428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Z397" i="1" s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Y359" i="1" s="1"/>
  <c r="P355" i="1"/>
  <c r="X353" i="1"/>
  <c r="Y352" i="1"/>
  <c r="X352" i="1"/>
  <c r="BP351" i="1"/>
  <c r="BO351" i="1"/>
  <c r="BN351" i="1"/>
  <c r="BM351" i="1"/>
  <c r="Z351" i="1"/>
  <c r="Z352" i="1" s="1"/>
  <c r="Y351" i="1"/>
  <c r="U563" i="1" s="1"/>
  <c r="P351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BP337" i="1"/>
  <c r="BO337" i="1"/>
  <c r="BN337" i="1"/>
  <c r="BM337" i="1"/>
  <c r="Z337" i="1"/>
  <c r="Y337" i="1"/>
  <c r="Y342" i="1" s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X293" i="1"/>
  <c r="Y292" i="1"/>
  <c r="X292" i="1"/>
  <c r="BP291" i="1"/>
  <c r="BO291" i="1"/>
  <c r="BN291" i="1"/>
  <c r="BM291" i="1"/>
  <c r="Z291" i="1"/>
  <c r="Z292" i="1" s="1"/>
  <c r="Y291" i="1"/>
  <c r="Y293" i="1" s="1"/>
  <c r="P291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P563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P248" i="1"/>
  <c r="BO247" i="1"/>
  <c r="BN247" i="1"/>
  <c r="BM247" i="1"/>
  <c r="Z247" i="1"/>
  <c r="Z252" i="1" s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Y240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P193" i="1"/>
  <c r="BO193" i="1"/>
  <c r="BN193" i="1"/>
  <c r="BM193" i="1"/>
  <c r="Z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X181" i="1"/>
  <c r="Y180" i="1"/>
  <c r="X180" i="1"/>
  <c r="BP179" i="1"/>
  <c r="BO179" i="1"/>
  <c r="BN179" i="1"/>
  <c r="BM179" i="1"/>
  <c r="Z179" i="1"/>
  <c r="Y179" i="1"/>
  <c r="BP178" i="1"/>
  <c r="BO178" i="1"/>
  <c r="BN178" i="1"/>
  <c r="BM178" i="1"/>
  <c r="Z178" i="1"/>
  <c r="Y178" i="1"/>
  <c r="BP177" i="1"/>
  <c r="BO177" i="1"/>
  <c r="BN177" i="1"/>
  <c r="BM177" i="1"/>
  <c r="Z177" i="1"/>
  <c r="Z180" i="1" s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5" i="1" s="1"/>
  <c r="BM22" i="1"/>
  <c r="X554" i="1" s="1"/>
  <c r="X556" i="1" s="1"/>
  <c r="Y22" i="1"/>
  <c r="B563" i="1" s="1"/>
  <c r="P22" i="1"/>
  <c r="H10" i="1"/>
  <c r="A9" i="1"/>
  <c r="F10" i="1" s="1"/>
  <c r="D7" i="1"/>
  <c r="Q6" i="1"/>
  <c r="P2" i="1"/>
  <c r="Z129" i="1" l="1"/>
  <c r="Z82" i="1"/>
  <c r="H9" i="1"/>
  <c r="A10" i="1"/>
  <c r="Y28" i="1"/>
  <c r="Y42" i="1"/>
  <c r="Y46" i="1"/>
  <c r="Y55" i="1"/>
  <c r="Y63" i="1"/>
  <c r="Y69" i="1"/>
  <c r="Y77" i="1"/>
  <c r="Y83" i="1"/>
  <c r="Y90" i="1"/>
  <c r="Y101" i="1"/>
  <c r="F563" i="1"/>
  <c r="Y109" i="1"/>
  <c r="BP104" i="1"/>
  <c r="BN104" i="1"/>
  <c r="BP106" i="1"/>
  <c r="BN106" i="1"/>
  <c r="Z106" i="1"/>
  <c r="BP118" i="1"/>
  <c r="BN118" i="1"/>
  <c r="Z118" i="1"/>
  <c r="BP122" i="1"/>
  <c r="BN122" i="1"/>
  <c r="Z122" i="1"/>
  <c r="Z124" i="1" s="1"/>
  <c r="BP139" i="1"/>
  <c r="BN139" i="1"/>
  <c r="Z139" i="1"/>
  <c r="Z140" i="1" s="1"/>
  <c r="Y141" i="1"/>
  <c r="Y146" i="1"/>
  <c r="BP143" i="1"/>
  <c r="BN143" i="1"/>
  <c r="Z143" i="1"/>
  <c r="Z145" i="1" s="1"/>
  <c r="BP166" i="1"/>
  <c r="BN166" i="1"/>
  <c r="Z166" i="1"/>
  <c r="Z174" i="1" s="1"/>
  <c r="BP170" i="1"/>
  <c r="BN170" i="1"/>
  <c r="Z170" i="1"/>
  <c r="Y174" i="1"/>
  <c r="Y184" i="1"/>
  <c r="BP183" i="1"/>
  <c r="BN183" i="1"/>
  <c r="Z183" i="1"/>
  <c r="Z184" i="1" s="1"/>
  <c r="Y185" i="1"/>
  <c r="J563" i="1"/>
  <c r="Y191" i="1"/>
  <c r="BP188" i="1"/>
  <c r="BN188" i="1"/>
  <c r="Z188" i="1"/>
  <c r="Z190" i="1" s="1"/>
  <c r="BP200" i="1"/>
  <c r="BN200" i="1"/>
  <c r="Z200" i="1"/>
  <c r="BP204" i="1"/>
  <c r="BN204" i="1"/>
  <c r="Z204" i="1"/>
  <c r="BP212" i="1"/>
  <c r="BN212" i="1"/>
  <c r="Z212" i="1"/>
  <c r="BP216" i="1"/>
  <c r="BN216" i="1"/>
  <c r="Z216" i="1"/>
  <c r="BP229" i="1"/>
  <c r="BN229" i="1"/>
  <c r="Z229" i="1"/>
  <c r="BP233" i="1"/>
  <c r="BN233" i="1"/>
  <c r="Z233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Z334" i="1" s="1"/>
  <c r="Y335" i="1"/>
  <c r="Z347" i="1"/>
  <c r="BP345" i="1"/>
  <c r="BN345" i="1"/>
  <c r="Z345" i="1"/>
  <c r="Y347" i="1"/>
  <c r="BP389" i="1"/>
  <c r="BN389" i="1"/>
  <c r="Z389" i="1"/>
  <c r="Z393" i="1" s="1"/>
  <c r="Y393" i="1"/>
  <c r="BP401" i="1"/>
  <c r="BN401" i="1"/>
  <c r="Z401" i="1"/>
  <c r="Y405" i="1"/>
  <c r="BP415" i="1"/>
  <c r="BN415" i="1"/>
  <c r="Z415" i="1"/>
  <c r="BP419" i="1"/>
  <c r="BN419" i="1"/>
  <c r="Z419" i="1"/>
  <c r="BP518" i="1"/>
  <c r="BN518" i="1"/>
  <c r="Z518" i="1"/>
  <c r="AC563" i="1"/>
  <c r="BP520" i="1"/>
  <c r="BN520" i="1"/>
  <c r="Z520" i="1"/>
  <c r="Y522" i="1"/>
  <c r="Y531" i="1"/>
  <c r="BP529" i="1"/>
  <c r="BN529" i="1"/>
  <c r="Z529" i="1"/>
  <c r="Y532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Y108" i="1"/>
  <c r="Z114" i="1"/>
  <c r="BP112" i="1"/>
  <c r="BN112" i="1"/>
  <c r="Z112" i="1"/>
  <c r="Y125" i="1"/>
  <c r="BP120" i="1"/>
  <c r="BN120" i="1"/>
  <c r="Z120" i="1"/>
  <c r="Y124" i="1"/>
  <c r="BP128" i="1"/>
  <c r="BN128" i="1"/>
  <c r="Z128" i="1"/>
  <c r="Y130" i="1"/>
  <c r="G563" i="1"/>
  <c r="Y136" i="1"/>
  <c r="BP133" i="1"/>
  <c r="BN133" i="1"/>
  <c r="Z133" i="1"/>
  <c r="Z135" i="1" s="1"/>
  <c r="Y140" i="1"/>
  <c r="Y145" i="1"/>
  <c r="Z156" i="1"/>
  <c r="BP154" i="1"/>
  <c r="BN154" i="1"/>
  <c r="Z154" i="1"/>
  <c r="Y175" i="1"/>
  <c r="BP168" i="1"/>
  <c r="BN168" i="1"/>
  <c r="Z168" i="1"/>
  <c r="BP172" i="1"/>
  <c r="BN172" i="1"/>
  <c r="Z172" i="1"/>
  <c r="Y190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Z218" i="1" s="1"/>
  <c r="Y218" i="1"/>
  <c r="BP222" i="1"/>
  <c r="BN222" i="1"/>
  <c r="Z222" i="1"/>
  <c r="Z223" i="1" s="1"/>
  <c r="Y224" i="1"/>
  <c r="K563" i="1"/>
  <c r="Y236" i="1"/>
  <c r="BP227" i="1"/>
  <c r="BN227" i="1"/>
  <c r="Z227" i="1"/>
  <c r="Z235" i="1" s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57" i="1"/>
  <c r="BN257" i="1"/>
  <c r="Z257" i="1"/>
  <c r="Z262" i="1" s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Z278" i="1" s="1"/>
  <c r="Y278" i="1"/>
  <c r="BP297" i="1"/>
  <c r="BN297" i="1"/>
  <c r="Z297" i="1"/>
  <c r="Z298" i="1" s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Z370" i="1" s="1"/>
  <c r="Y370" i="1"/>
  <c r="BP368" i="1"/>
  <c r="BN368" i="1"/>
  <c r="Z368" i="1"/>
  <c r="Z434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Z320" i="1" s="1"/>
  <c r="BP325" i="1"/>
  <c r="BN325" i="1"/>
  <c r="Z325" i="1"/>
  <c r="BP333" i="1"/>
  <c r="BN333" i="1"/>
  <c r="Z333" i="1"/>
  <c r="Z341" i="1"/>
  <c r="BP339" i="1"/>
  <c r="BN339" i="1"/>
  <c r="Z339" i="1"/>
  <c r="Y348" i="1"/>
  <c r="BP356" i="1"/>
  <c r="BN356" i="1"/>
  <c r="Z356" i="1"/>
  <c r="Z358" i="1" s="1"/>
  <c r="BP366" i="1"/>
  <c r="BN366" i="1"/>
  <c r="Z366" i="1"/>
  <c r="BP374" i="1"/>
  <c r="BN374" i="1"/>
  <c r="Z374" i="1"/>
  <c r="Z375" i="1" s="1"/>
  <c r="Y376" i="1"/>
  <c r="Y381" i="1"/>
  <c r="BP378" i="1"/>
  <c r="BN378" i="1"/>
  <c r="Z378" i="1"/>
  <c r="Z380" i="1" s="1"/>
  <c r="BP391" i="1"/>
  <c r="BN391" i="1"/>
  <c r="Z391" i="1"/>
  <c r="Y404" i="1"/>
  <c r="BP403" i="1"/>
  <c r="BN403" i="1"/>
  <c r="Z403" i="1"/>
  <c r="Z404" i="1" s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Y435" i="1"/>
  <c r="Y442" i="1"/>
  <c r="BP437" i="1"/>
  <c r="BN437" i="1"/>
  <c r="Z437" i="1"/>
  <c r="Z441" i="1" s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Z495" i="1" s="1"/>
  <c r="Y495" i="1"/>
  <c r="Z501" i="1"/>
  <c r="BP499" i="1"/>
  <c r="BN499" i="1"/>
  <c r="Z499" i="1"/>
  <c r="Y501" i="1"/>
  <c r="Z563" i="1"/>
  <c r="Y447" i="1"/>
  <c r="Z483" i="1"/>
  <c r="BP481" i="1"/>
  <c r="BN481" i="1"/>
  <c r="Z481" i="1"/>
  <c r="Y496" i="1"/>
  <c r="BP489" i="1"/>
  <c r="BN489" i="1"/>
  <c r="Z489" i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313" i="1" l="1"/>
  <c r="Y554" i="1"/>
  <c r="Z328" i="1"/>
  <c r="Z521" i="1"/>
  <c r="Z477" i="1"/>
  <c r="Z423" i="1"/>
  <c r="Z270" i="1"/>
  <c r="Z206" i="1"/>
  <c r="Z100" i="1"/>
  <c r="Z89" i="1"/>
  <c r="Z68" i="1"/>
  <c r="Z55" i="1"/>
  <c r="Y553" i="1"/>
  <c r="Y555" i="1"/>
  <c r="Z28" i="1"/>
  <c r="Z531" i="1"/>
  <c r="Y557" i="1"/>
  <c r="Y556" i="1" l="1"/>
  <c r="Z558" i="1"/>
</calcChain>
</file>

<file path=xl/sharedStrings.xml><?xml version="1.0" encoding="utf-8"?>
<sst xmlns="http://schemas.openxmlformats.org/spreadsheetml/2006/main" count="2482" uniqueCount="886">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</sst>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37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3" t="s">
        <v>0</v>
      </c>
      <c r="E1" s="653"/>
      <c r="F1" s="653"/>
      <c r="G1" s="13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3"/>
      <c r="Q3" s="623"/>
      <c r="R3" s="623"/>
      <c r="S3" s="623"/>
      <c r="T3" s="623"/>
      <c r="U3" s="623"/>
      <c r="V3" s="623"/>
      <c r="W3" s="623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58"/>
      <c r="P5" s="24" t="s">
        <v>10</v>
      </c>
      <c r="Q5" s="947">
        <v>45794</v>
      </c>
      <c r="R5" s="746"/>
      <c r="T5" s="792" t="s">
        <v>11</v>
      </c>
      <c r="U5" s="773"/>
      <c r="V5" s="794" t="s">
        <v>12</v>
      </c>
      <c r="W5" s="746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18"/>
      <c r="T6" s="800" t="s">
        <v>16</v>
      </c>
      <c r="U6" s="773"/>
      <c r="V6" s="858" t="s">
        <v>17</v>
      </c>
      <c r="W6" s="667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3"/>
      <c r="R7" s="43"/>
      <c r="T7" s="623"/>
      <c r="U7" s="773"/>
      <c r="V7" s="859"/>
      <c r="W7" s="860"/>
      <c r="AB7" s="52"/>
      <c r="AC7" s="52"/>
      <c r="AD7" s="52"/>
      <c r="AE7" s="52"/>
    </row>
    <row r="8" spans="1:32" s="607" customFormat="1" ht="25.5" customHeight="1" x14ac:dyDescent="0.2">
      <c r="A8" s="966" t="s">
        <v>18</v>
      </c>
      <c r="B8" s="620"/>
      <c r="C8" s="621"/>
      <c r="D8" s="683"/>
      <c r="E8" s="684"/>
      <c r="F8" s="684"/>
      <c r="G8" s="684"/>
      <c r="H8" s="684"/>
      <c r="I8" s="684"/>
      <c r="J8" s="684"/>
      <c r="K8" s="684"/>
      <c r="L8" s="684"/>
      <c r="M8" s="685"/>
      <c r="N8" s="61"/>
      <c r="P8" s="24" t="s">
        <v>19</v>
      </c>
      <c r="Q8" s="756">
        <v>0.41666666666666669</v>
      </c>
      <c r="R8" s="679"/>
      <c r="T8" s="623"/>
      <c r="U8" s="773"/>
      <c r="V8" s="859"/>
      <c r="W8" s="860"/>
      <c r="AB8" s="52"/>
      <c r="AC8" s="52"/>
      <c r="AD8" s="52"/>
      <c r="AE8" s="52"/>
    </row>
    <row r="9" spans="1:32" s="60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05"/>
      <c r="P9" s="27" t="s">
        <v>20</v>
      </c>
      <c r="Q9" s="742"/>
      <c r="R9" s="743"/>
      <c r="T9" s="623"/>
      <c r="U9" s="773"/>
      <c r="V9" s="861"/>
      <c r="W9" s="862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06"/>
      <c r="P10" s="27" t="s">
        <v>21</v>
      </c>
      <c r="Q10" s="801"/>
      <c r="R10" s="802"/>
      <c r="U10" s="24" t="s">
        <v>22</v>
      </c>
      <c r="V10" s="666" t="s">
        <v>23</v>
      </c>
      <c r="W10" s="667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25</v>
      </c>
      <c r="Q11" s="745"/>
      <c r="R11" s="746"/>
      <c r="U11" s="24" t="s">
        <v>26</v>
      </c>
      <c r="V11" s="898" t="s">
        <v>27</v>
      </c>
      <c r="W11" s="743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6" t="s">
        <v>28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62"/>
      <c r="P12" s="24" t="s">
        <v>29</v>
      </c>
      <c r="Q12" s="756"/>
      <c r="R12" s="679"/>
      <c r="S12" s="25"/>
      <c r="U12" s="24"/>
      <c r="V12" s="653"/>
      <c r="W12" s="623"/>
      <c r="AB12" s="52"/>
      <c r="AC12" s="52"/>
      <c r="AD12" s="52"/>
      <c r="AE12" s="52"/>
    </row>
    <row r="13" spans="1:32" s="607" customFormat="1" ht="23.25" customHeight="1" x14ac:dyDescent="0.2">
      <c r="A13" s="786" t="s">
        <v>30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62"/>
      <c r="O13" s="27"/>
      <c r="P13" s="27" t="s">
        <v>31</v>
      </c>
      <c r="Q13" s="898"/>
      <c r="R13" s="743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6" t="s">
        <v>32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0" t="s">
        <v>33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63"/>
      <c r="P15" s="776" t="s">
        <v>34</v>
      </c>
      <c r="Q15" s="653"/>
      <c r="R15" s="653"/>
      <c r="S15" s="653"/>
      <c r="T15" s="653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7"/>
      <c r="Q16" s="777"/>
      <c r="R16" s="777"/>
      <c r="S16" s="777"/>
      <c r="T16" s="77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35</v>
      </c>
      <c r="B17" s="662" t="s">
        <v>36</v>
      </c>
      <c r="C17" s="763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3" t="s">
        <v>50</v>
      </c>
      <c r="V17" s="639"/>
      <c r="W17" s="662" t="s">
        <v>51</v>
      </c>
      <c r="X17" s="662" t="s">
        <v>52</v>
      </c>
      <c r="Y17" s="964" t="s">
        <v>53</v>
      </c>
      <c r="Z17" s="871" t="s">
        <v>54</v>
      </c>
      <c r="AA17" s="847" t="s">
        <v>55</v>
      </c>
      <c r="AB17" s="847" t="s">
        <v>56</v>
      </c>
      <c r="AC17" s="847" t="s">
        <v>57</v>
      </c>
      <c r="AD17" s="847" t="s">
        <v>58</v>
      </c>
      <c r="AE17" s="925"/>
      <c r="AF17" s="926"/>
      <c r="AG17" s="66"/>
      <c r="BD17" s="65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60</v>
      </c>
      <c r="V18" s="67" t="s">
        <v>61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66"/>
      <c r="BD18" s="65"/>
    </row>
    <row r="19" spans="1:68" ht="27.75" customHeight="1" x14ac:dyDescent="0.2">
      <c r="A19" s="633" t="s">
        <v>62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49"/>
      <c r="AB19" s="49"/>
      <c r="AC19" s="49"/>
    </row>
    <row r="20" spans="1:68" ht="16.5" customHeight="1" x14ac:dyDescent="0.25">
      <c r="A20" s="673" t="s">
        <v>62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08"/>
      <c r="AB20" s="608"/>
      <c r="AC20" s="608"/>
    </row>
    <row r="21" spans="1:68" ht="14.25" customHeight="1" x14ac:dyDescent="0.25">
      <c r="A21" s="622" t="s">
        <v>63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09"/>
      <c r="AB21" s="609"/>
      <c r="AC21" s="609"/>
    </row>
    <row r="22" spans="1:68" ht="37.5" customHeight="1" x14ac:dyDescent="0.25">
      <c r="A22" s="54" t="s">
        <v>64</v>
      </c>
      <c r="B22" s="54" t="s">
        <v>65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66</v>
      </c>
      <c r="L22" s="33"/>
      <c r="M22" s="34" t="s">
        <v>67</v>
      </c>
      <c r="N22" s="34"/>
      <c r="O22" s="33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5"/>
      <c r="V22" s="35"/>
      <c r="W22" s="36" t="s">
        <v>68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66</v>
      </c>
      <c r="L23" s="33"/>
      <c r="M23" s="34" t="s">
        <v>67</v>
      </c>
      <c r="N23" s="34"/>
      <c r="O23" s="33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5"/>
      <c r="V23" s="35"/>
      <c r="W23" s="36" t="s">
        <v>68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66</v>
      </c>
      <c r="L24" s="33"/>
      <c r="M24" s="34" t="s">
        <v>67</v>
      </c>
      <c r="N24" s="34"/>
      <c r="O24" s="33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5"/>
      <c r="V24" s="35"/>
      <c r="W24" s="36" t="s">
        <v>68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66</v>
      </c>
      <c r="L25" s="33"/>
      <c r="M25" s="34" t="s">
        <v>67</v>
      </c>
      <c r="N25" s="34"/>
      <c r="O25" s="33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5"/>
      <c r="V25" s="35"/>
      <c r="W25" s="36" t="s">
        <v>68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66</v>
      </c>
      <c r="L26" s="33"/>
      <c r="M26" s="34" t="s">
        <v>67</v>
      </c>
      <c r="N26" s="34"/>
      <c r="O26" s="33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5"/>
      <c r="V26" s="35"/>
      <c r="W26" s="36" t="s">
        <v>68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66</v>
      </c>
      <c r="L27" s="33"/>
      <c r="M27" s="34" t="s">
        <v>67</v>
      </c>
      <c r="N27" s="34"/>
      <c r="O27" s="33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5"/>
      <c r="V27" s="35"/>
      <c r="W27" s="36" t="s">
        <v>68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85</v>
      </c>
      <c r="Q28" s="620"/>
      <c r="R28" s="620"/>
      <c r="S28" s="620"/>
      <c r="T28" s="620"/>
      <c r="U28" s="620"/>
      <c r="V28" s="621"/>
      <c r="W28" s="38" t="s">
        <v>86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85</v>
      </c>
      <c r="Q29" s="620"/>
      <c r="R29" s="620"/>
      <c r="S29" s="620"/>
      <c r="T29" s="620"/>
      <c r="U29" s="620"/>
      <c r="V29" s="621"/>
      <c r="W29" s="38" t="s">
        <v>68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customHeight="1" x14ac:dyDescent="0.25">
      <c r="A30" s="622" t="s">
        <v>87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09"/>
      <c r="AB30" s="609"/>
      <c r="AC30" s="609"/>
    </row>
    <row r="31" spans="1:68" ht="27" customHeight="1" x14ac:dyDescent="0.25">
      <c r="A31" s="54" t="s">
        <v>88</v>
      </c>
      <c r="B31" s="54" t="s">
        <v>89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66</v>
      </c>
      <c r="L31" s="33"/>
      <c r="M31" s="34" t="s">
        <v>90</v>
      </c>
      <c r="N31" s="34"/>
      <c r="O31" s="33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5"/>
      <c r="V31" s="35"/>
      <c r="W31" s="36" t="s">
        <v>68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85</v>
      </c>
      <c r="Q32" s="620"/>
      <c r="R32" s="620"/>
      <c r="S32" s="620"/>
      <c r="T32" s="620"/>
      <c r="U32" s="620"/>
      <c r="V32" s="621"/>
      <c r="W32" s="38" t="s">
        <v>86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85</v>
      </c>
      <c r="Q33" s="620"/>
      <c r="R33" s="620"/>
      <c r="S33" s="620"/>
      <c r="T33" s="620"/>
      <c r="U33" s="620"/>
      <c r="V33" s="621"/>
      <c r="W33" s="38" t="s">
        <v>68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customHeight="1" x14ac:dyDescent="0.2">
      <c r="A34" s="633" t="s">
        <v>93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49"/>
      <c r="AB34" s="49"/>
      <c r="AC34" s="49"/>
    </row>
    <row r="35" spans="1:68" ht="16.5" customHeight="1" x14ac:dyDescent="0.25">
      <c r="A35" s="673" t="s">
        <v>94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08"/>
      <c r="AB35" s="608"/>
      <c r="AC35" s="608"/>
    </row>
    <row r="36" spans="1:68" ht="14.25" customHeight="1" x14ac:dyDescent="0.25">
      <c r="A36" s="622" t="s">
        <v>95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09"/>
      <c r="AB36" s="609"/>
      <c r="AC36" s="609"/>
    </row>
    <row r="37" spans="1:68" ht="16.5" customHeight="1" x14ac:dyDescent="0.25">
      <c r="A37" s="54" t="s">
        <v>96</v>
      </c>
      <c r="B37" s="54" t="s">
        <v>97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98</v>
      </c>
      <c r="L37" s="33"/>
      <c r="M37" s="34" t="s">
        <v>99</v>
      </c>
      <c r="N37" s="34"/>
      <c r="O37" s="33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5"/>
      <c r="V37" s="35"/>
      <c r="W37" s="36" t="s">
        <v>68</v>
      </c>
      <c r="X37" s="613">
        <v>300</v>
      </c>
      <c r="Y37" s="614">
        <f>IFERROR(IF(X37="",0,CEILING((X37/$H37),1)*$H37),"")</f>
        <v>302.40000000000003</v>
      </c>
      <c r="Z37" s="37">
        <f>IFERROR(IF(Y37=0,"",ROUNDUP(Y37/H37,0)*0.01898),"")</f>
        <v>0.53144000000000002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312.08333333333331</v>
      </c>
      <c r="BN37" s="64">
        <f>IFERROR(Y37*I37/H37,"0")</f>
        <v>314.58000000000004</v>
      </c>
      <c r="BO37" s="64">
        <f>IFERROR(1/J37*(X37/H37),"0")</f>
        <v>0.43402777777777773</v>
      </c>
      <c r="BP37" s="64">
        <f>IFERROR(1/J37*(Y37/H37),"0")</f>
        <v>0.4375</v>
      </c>
    </row>
    <row r="38" spans="1:68" ht="27" customHeight="1" x14ac:dyDescent="0.25">
      <c r="A38" s="54" t="s">
        <v>101</v>
      </c>
      <c r="B38" s="54" t="s">
        <v>102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103</v>
      </c>
      <c r="L38" s="33"/>
      <c r="M38" s="34" t="s">
        <v>104</v>
      </c>
      <c r="N38" s="34"/>
      <c r="O38" s="33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5"/>
      <c r="V38" s="35"/>
      <c r="W38" s="36" t="s">
        <v>68</v>
      </c>
      <c r="X38" s="613">
        <v>0</v>
      </c>
      <c r="Y38" s="614">
        <f>IFERROR(IF(X38="",0,CEILING((X38/$H38),1)*$H38),"")</f>
        <v>0</v>
      </c>
      <c r="Z38" s="37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103</v>
      </c>
      <c r="L39" s="33"/>
      <c r="M39" s="34" t="s">
        <v>104</v>
      </c>
      <c r="N39" s="34"/>
      <c r="O39" s="33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5"/>
      <c r="V39" s="35"/>
      <c r="W39" s="36" t="s">
        <v>68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103</v>
      </c>
      <c r="L40" s="33"/>
      <c r="M40" s="34" t="s">
        <v>99</v>
      </c>
      <c r="N40" s="34"/>
      <c r="O40" s="33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5"/>
      <c r="V40" s="35"/>
      <c r="W40" s="36" t="s">
        <v>68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85</v>
      </c>
      <c r="Q41" s="620"/>
      <c r="R41" s="620"/>
      <c r="S41" s="620"/>
      <c r="T41" s="620"/>
      <c r="U41" s="620"/>
      <c r="V41" s="621"/>
      <c r="W41" s="38" t="s">
        <v>86</v>
      </c>
      <c r="X41" s="615">
        <f>IFERROR(X37/H37,"0")+IFERROR(X38/H38,"0")+IFERROR(X39/H39,"0")+IFERROR(X40/H40,"0")</f>
        <v>27.777777777777775</v>
      </c>
      <c r="Y41" s="615">
        <f>IFERROR(Y37/H37,"0")+IFERROR(Y38/H38,"0")+IFERROR(Y39/H39,"0")+IFERROR(Y40/H40,"0")</f>
        <v>28</v>
      </c>
      <c r="Z41" s="615">
        <f>IFERROR(IF(Z37="",0,Z37),"0")+IFERROR(IF(Z38="",0,Z38),"0")+IFERROR(IF(Z39="",0,Z39),"0")+IFERROR(IF(Z40="",0,Z40),"0")</f>
        <v>0.53144000000000002</v>
      </c>
      <c r="AA41" s="616"/>
      <c r="AB41" s="616"/>
      <c r="AC41" s="616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85</v>
      </c>
      <c r="Q42" s="620"/>
      <c r="R42" s="620"/>
      <c r="S42" s="620"/>
      <c r="T42" s="620"/>
      <c r="U42" s="620"/>
      <c r="V42" s="621"/>
      <c r="W42" s="38" t="s">
        <v>68</v>
      </c>
      <c r="X42" s="615">
        <f>IFERROR(SUM(X37:X40),"0")</f>
        <v>300</v>
      </c>
      <c r="Y42" s="615">
        <f>IFERROR(SUM(Y37:Y40),"0")</f>
        <v>302.40000000000003</v>
      </c>
      <c r="Z42" s="38"/>
      <c r="AA42" s="616"/>
      <c r="AB42" s="616"/>
      <c r="AC42" s="616"/>
    </row>
    <row r="43" spans="1:68" ht="14.25" customHeight="1" x14ac:dyDescent="0.25">
      <c r="A43" s="622" t="s">
        <v>63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09"/>
      <c r="AB43" s="609"/>
      <c r="AC43" s="609"/>
    </row>
    <row r="44" spans="1:68" ht="16.5" customHeight="1" x14ac:dyDescent="0.25">
      <c r="A44" s="54" t="s">
        <v>110</v>
      </c>
      <c r="B44" s="54" t="s">
        <v>111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66</v>
      </c>
      <c r="L44" s="33"/>
      <c r="M44" s="34" t="s">
        <v>104</v>
      </c>
      <c r="N44" s="34"/>
      <c r="O44" s="33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5"/>
      <c r="V44" s="35"/>
      <c r="W44" s="36" t="s">
        <v>68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85</v>
      </c>
      <c r="Q45" s="620"/>
      <c r="R45" s="620"/>
      <c r="S45" s="620"/>
      <c r="T45" s="620"/>
      <c r="U45" s="620"/>
      <c r="V45" s="621"/>
      <c r="W45" s="38" t="s">
        <v>86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85</v>
      </c>
      <c r="Q46" s="620"/>
      <c r="R46" s="620"/>
      <c r="S46" s="620"/>
      <c r="T46" s="620"/>
      <c r="U46" s="620"/>
      <c r="V46" s="621"/>
      <c r="W46" s="38" t="s">
        <v>68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customHeight="1" x14ac:dyDescent="0.25">
      <c r="A47" s="673" t="s">
        <v>113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08"/>
      <c r="AB47" s="608"/>
      <c r="AC47" s="608"/>
    </row>
    <row r="48" spans="1:68" ht="14.25" customHeight="1" x14ac:dyDescent="0.25">
      <c r="A48" s="622" t="s">
        <v>95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09"/>
      <c r="AB48" s="609"/>
      <c r="AC48" s="609"/>
    </row>
    <row r="49" spans="1:68" ht="27" customHeight="1" x14ac:dyDescent="0.25">
      <c r="A49" s="54" t="s">
        <v>114</v>
      </c>
      <c r="B49" s="54" t="s">
        <v>115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98</v>
      </c>
      <c r="L49" s="33"/>
      <c r="M49" s="34" t="s">
        <v>104</v>
      </c>
      <c r="N49" s="34"/>
      <c r="O49" s="33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5"/>
      <c r="V49" s="35"/>
      <c r="W49" s="36" t="s">
        <v>68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98</v>
      </c>
      <c r="L50" s="33"/>
      <c r="M50" s="34" t="s">
        <v>99</v>
      </c>
      <c r="N50" s="34"/>
      <c r="O50" s="33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5"/>
      <c r="V50" s="35"/>
      <c r="W50" s="36" t="s">
        <v>68</v>
      </c>
      <c r="X50" s="613">
        <v>0</v>
      </c>
      <c r="Y50" s="614">
        <f t="shared" si="6"/>
        <v>0</v>
      </c>
      <c r="Z50" s="37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120</v>
      </c>
      <c r="B51" s="54" t="s">
        <v>121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103</v>
      </c>
      <c r="L51" s="33"/>
      <c r="M51" s="34" t="s">
        <v>99</v>
      </c>
      <c r="N51" s="34"/>
      <c r="O51" s="33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5"/>
      <c r="V51" s="35"/>
      <c r="W51" s="36" t="s">
        <v>68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103</v>
      </c>
      <c r="L52" s="33"/>
      <c r="M52" s="34" t="s">
        <v>99</v>
      </c>
      <c r="N52" s="34"/>
      <c r="O52" s="33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5"/>
      <c r="V52" s="35"/>
      <c r="W52" s="36" t="s">
        <v>68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66</v>
      </c>
      <c r="L53" s="33"/>
      <c r="M53" s="34" t="s">
        <v>127</v>
      </c>
      <c r="N53" s="34"/>
      <c r="O53" s="33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5"/>
      <c r="V53" s="35"/>
      <c r="W53" s="36" t="s">
        <v>68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103</v>
      </c>
      <c r="L54" s="33"/>
      <c r="M54" s="34" t="s">
        <v>99</v>
      </c>
      <c r="N54" s="34"/>
      <c r="O54" s="33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5"/>
      <c r="V54" s="35"/>
      <c r="W54" s="36" t="s">
        <v>68</v>
      </c>
      <c r="X54" s="613">
        <v>0</v>
      </c>
      <c r="Y54" s="614">
        <f t="shared" si="6"/>
        <v>0</v>
      </c>
      <c r="Z54" s="37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85</v>
      </c>
      <c r="Q55" s="620"/>
      <c r="R55" s="620"/>
      <c r="S55" s="620"/>
      <c r="T55" s="620"/>
      <c r="U55" s="620"/>
      <c r="V55" s="621"/>
      <c r="W55" s="38" t="s">
        <v>86</v>
      </c>
      <c r="X55" s="615">
        <f>IFERROR(X49/H49,"0")+IFERROR(X50/H50,"0")+IFERROR(X51/H51,"0")+IFERROR(X52/H52,"0")+IFERROR(X53/H53,"0")+IFERROR(X54/H54,"0")</f>
        <v>0</v>
      </c>
      <c r="Y55" s="615">
        <f>IFERROR(Y49/H49,"0")+IFERROR(Y50/H50,"0")+IFERROR(Y51/H51,"0")+IFERROR(Y52/H52,"0")+IFERROR(Y53/H53,"0")+IFERROR(Y54/H54,"0")</f>
        <v>0</v>
      </c>
      <c r="Z55" s="615">
        <f>IFERROR(IF(Z49="",0,Z49),"0")+IFERROR(IF(Z50="",0,Z50),"0")+IFERROR(IF(Z51="",0,Z51),"0")+IFERROR(IF(Z52="",0,Z52),"0")+IFERROR(IF(Z53="",0,Z53),"0")+IFERROR(IF(Z54="",0,Z54),"0")</f>
        <v>0</v>
      </c>
      <c r="AA55" s="616"/>
      <c r="AB55" s="616"/>
      <c r="AC55" s="616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85</v>
      </c>
      <c r="Q56" s="620"/>
      <c r="R56" s="620"/>
      <c r="S56" s="620"/>
      <c r="T56" s="620"/>
      <c r="U56" s="620"/>
      <c r="V56" s="621"/>
      <c r="W56" s="38" t="s">
        <v>68</v>
      </c>
      <c r="X56" s="615">
        <f>IFERROR(SUM(X49:X54),"0")</f>
        <v>0</v>
      </c>
      <c r="Y56" s="615">
        <f>IFERROR(SUM(Y49:Y54),"0")</f>
        <v>0</v>
      </c>
      <c r="Z56" s="38"/>
      <c r="AA56" s="616"/>
      <c r="AB56" s="616"/>
      <c r="AC56" s="616"/>
    </row>
    <row r="57" spans="1:68" ht="14.25" customHeight="1" x14ac:dyDescent="0.25">
      <c r="A57" s="622" t="s">
        <v>132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09"/>
      <c r="AB57" s="609"/>
      <c r="AC57" s="609"/>
    </row>
    <row r="58" spans="1:68" ht="16.5" customHeight="1" x14ac:dyDescent="0.25">
      <c r="A58" s="54" t="s">
        <v>133</v>
      </c>
      <c r="B58" s="54" t="s">
        <v>134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98</v>
      </c>
      <c r="L58" s="33"/>
      <c r="M58" s="34" t="s">
        <v>99</v>
      </c>
      <c r="N58" s="34"/>
      <c r="O58" s="33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5"/>
      <c r="V58" s="35"/>
      <c r="W58" s="36" t="s">
        <v>68</v>
      </c>
      <c r="X58" s="613">
        <v>0</v>
      </c>
      <c r="Y58" s="614">
        <f>IFERROR(IF(X58="",0,CEILING((X58/$H58),1)*$H58),"")</f>
        <v>0</v>
      </c>
      <c r="Z58" s="37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136</v>
      </c>
      <c r="B59" s="54" t="s">
        <v>137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103</v>
      </c>
      <c r="L59" s="33"/>
      <c r="M59" s="34" t="s">
        <v>99</v>
      </c>
      <c r="N59" s="34"/>
      <c r="O59" s="33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5"/>
      <c r="V59" s="35"/>
      <c r="W59" s="36" t="s">
        <v>68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66</v>
      </c>
      <c r="L60" s="33"/>
      <c r="M60" s="34" t="s">
        <v>104</v>
      </c>
      <c r="N60" s="34"/>
      <c r="O60" s="33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5"/>
      <c r="V60" s="35"/>
      <c r="W60" s="36" t="s">
        <v>68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66</v>
      </c>
      <c r="L61" s="33"/>
      <c r="M61" s="34" t="s">
        <v>99</v>
      </c>
      <c r="N61" s="34"/>
      <c r="O61" s="33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5"/>
      <c r="V61" s="35"/>
      <c r="W61" s="36" t="s">
        <v>68</v>
      </c>
      <c r="X61" s="613">
        <v>0</v>
      </c>
      <c r="Y61" s="614">
        <f>IFERROR(IF(X61="",0,CEILING((X61/$H61),1)*$H61),"")</f>
        <v>0</v>
      </c>
      <c r="Z61" s="37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85</v>
      </c>
      <c r="Q62" s="620"/>
      <c r="R62" s="620"/>
      <c r="S62" s="620"/>
      <c r="T62" s="620"/>
      <c r="U62" s="620"/>
      <c r="V62" s="621"/>
      <c r="W62" s="38" t="s">
        <v>86</v>
      </c>
      <c r="X62" s="615">
        <f>IFERROR(X58/H58,"0")+IFERROR(X59/H59,"0")+IFERROR(X60/H60,"0")+IFERROR(X61/H61,"0")</f>
        <v>0</v>
      </c>
      <c r="Y62" s="615">
        <f>IFERROR(Y58/H58,"0")+IFERROR(Y59/H59,"0")+IFERROR(Y60/H60,"0")+IFERROR(Y61/H61,"0")</f>
        <v>0</v>
      </c>
      <c r="Z62" s="615">
        <f>IFERROR(IF(Z58="",0,Z58),"0")+IFERROR(IF(Z59="",0,Z59),"0")+IFERROR(IF(Z60="",0,Z60),"0")+IFERROR(IF(Z61="",0,Z61),"0")</f>
        <v>0</v>
      </c>
      <c r="AA62" s="616"/>
      <c r="AB62" s="616"/>
      <c r="AC62" s="616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85</v>
      </c>
      <c r="Q63" s="620"/>
      <c r="R63" s="620"/>
      <c r="S63" s="620"/>
      <c r="T63" s="620"/>
      <c r="U63" s="620"/>
      <c r="V63" s="621"/>
      <c r="W63" s="38" t="s">
        <v>68</v>
      </c>
      <c r="X63" s="615">
        <f>IFERROR(SUM(X58:X61),"0")</f>
        <v>0</v>
      </c>
      <c r="Y63" s="615">
        <f>IFERROR(SUM(Y58:Y61),"0")</f>
        <v>0</v>
      </c>
      <c r="Z63" s="38"/>
      <c r="AA63" s="616"/>
      <c r="AB63" s="616"/>
      <c r="AC63" s="616"/>
    </row>
    <row r="64" spans="1:68" ht="14.25" customHeight="1" x14ac:dyDescent="0.25">
      <c r="A64" s="622" t="s">
        <v>143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09"/>
      <c r="AB64" s="609"/>
      <c r="AC64" s="609"/>
    </row>
    <row r="65" spans="1:68" ht="27" customHeight="1" x14ac:dyDescent="0.25">
      <c r="A65" s="54" t="s">
        <v>144</v>
      </c>
      <c r="B65" s="54" t="s">
        <v>145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146</v>
      </c>
      <c r="L65" s="33"/>
      <c r="M65" s="34" t="s">
        <v>67</v>
      </c>
      <c r="N65" s="34"/>
      <c r="O65" s="33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5"/>
      <c r="V65" s="35"/>
      <c r="W65" s="36" t="s">
        <v>68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146</v>
      </c>
      <c r="L66" s="33"/>
      <c r="M66" s="34" t="s">
        <v>67</v>
      </c>
      <c r="N66" s="34"/>
      <c r="O66" s="33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5"/>
      <c r="V66" s="35"/>
      <c r="W66" s="36" t="s">
        <v>68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146</v>
      </c>
      <c r="L67" s="33"/>
      <c r="M67" s="34" t="s">
        <v>67</v>
      </c>
      <c r="N67" s="34"/>
      <c r="O67" s="33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5"/>
      <c r="V67" s="35"/>
      <c r="W67" s="36" t="s">
        <v>68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85</v>
      </c>
      <c r="Q68" s="620"/>
      <c r="R68" s="620"/>
      <c r="S68" s="620"/>
      <c r="T68" s="620"/>
      <c r="U68" s="620"/>
      <c r="V68" s="621"/>
      <c r="W68" s="38" t="s">
        <v>86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85</v>
      </c>
      <c r="Q69" s="620"/>
      <c r="R69" s="620"/>
      <c r="S69" s="620"/>
      <c r="T69" s="620"/>
      <c r="U69" s="620"/>
      <c r="V69" s="621"/>
      <c r="W69" s="38" t="s">
        <v>68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customHeight="1" x14ac:dyDescent="0.25">
      <c r="A70" s="622" t="s">
        <v>63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09"/>
      <c r="AB70" s="609"/>
      <c r="AC70" s="609"/>
    </row>
    <row r="71" spans="1:68" ht="16.5" customHeight="1" x14ac:dyDescent="0.25">
      <c r="A71" s="54" t="s">
        <v>154</v>
      </c>
      <c r="B71" s="54" t="s">
        <v>155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98</v>
      </c>
      <c r="L71" s="33"/>
      <c r="M71" s="34" t="s">
        <v>104</v>
      </c>
      <c r="N71" s="34"/>
      <c r="O71" s="33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5"/>
      <c r="V71" s="35"/>
      <c r="W71" s="36" t="s">
        <v>68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98</v>
      </c>
      <c r="L72" s="33"/>
      <c r="M72" s="34" t="s">
        <v>104</v>
      </c>
      <c r="N72" s="34"/>
      <c r="O72" s="33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5"/>
      <c r="V72" s="35"/>
      <c r="W72" s="36" t="s">
        <v>68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98</v>
      </c>
      <c r="L73" s="33"/>
      <c r="M73" s="34" t="s">
        <v>104</v>
      </c>
      <c r="N73" s="34"/>
      <c r="O73" s="33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5"/>
      <c r="V73" s="35"/>
      <c r="W73" s="36" t="s">
        <v>68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66</v>
      </c>
      <c r="L74" s="33"/>
      <c r="M74" s="34" t="s">
        <v>104</v>
      </c>
      <c r="N74" s="34"/>
      <c r="O74" s="33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5"/>
      <c r="V74" s="35"/>
      <c r="W74" s="36" t="s">
        <v>68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66</v>
      </c>
      <c r="L75" s="33"/>
      <c r="M75" s="34" t="s">
        <v>104</v>
      </c>
      <c r="N75" s="34"/>
      <c r="O75" s="33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5"/>
      <c r="V75" s="35"/>
      <c r="W75" s="36" t="s">
        <v>68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66</v>
      </c>
      <c r="L76" s="33"/>
      <c r="M76" s="34" t="s">
        <v>104</v>
      </c>
      <c r="N76" s="34"/>
      <c r="O76" s="33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5"/>
      <c r="V76" s="35"/>
      <c r="W76" s="36" t="s">
        <v>68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85</v>
      </c>
      <c r="Q77" s="620"/>
      <c r="R77" s="620"/>
      <c r="S77" s="620"/>
      <c r="T77" s="620"/>
      <c r="U77" s="620"/>
      <c r="V77" s="621"/>
      <c r="W77" s="38" t="s">
        <v>86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85</v>
      </c>
      <c r="Q78" s="620"/>
      <c r="R78" s="620"/>
      <c r="S78" s="620"/>
      <c r="T78" s="620"/>
      <c r="U78" s="620"/>
      <c r="V78" s="621"/>
      <c r="W78" s="38" t="s">
        <v>68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customHeight="1" x14ac:dyDescent="0.25">
      <c r="A79" s="622" t="s">
        <v>169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09"/>
      <c r="AB79" s="609"/>
      <c r="AC79" s="609"/>
    </row>
    <row r="80" spans="1:68" ht="27" customHeight="1" x14ac:dyDescent="0.25">
      <c r="A80" s="54" t="s">
        <v>170</v>
      </c>
      <c r="B80" s="54" t="s">
        <v>171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98</v>
      </c>
      <c r="L80" s="33"/>
      <c r="M80" s="34" t="s">
        <v>127</v>
      </c>
      <c r="N80" s="34"/>
      <c r="O80" s="33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5"/>
      <c r="V80" s="35"/>
      <c r="W80" s="36" t="s">
        <v>68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103</v>
      </c>
      <c r="L81" s="33"/>
      <c r="M81" s="34" t="s">
        <v>104</v>
      </c>
      <c r="N81" s="34"/>
      <c r="O81" s="33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5"/>
      <c r="V81" s="35"/>
      <c r="W81" s="36" t="s">
        <v>68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85</v>
      </c>
      <c r="Q82" s="620"/>
      <c r="R82" s="620"/>
      <c r="S82" s="620"/>
      <c r="T82" s="620"/>
      <c r="U82" s="620"/>
      <c r="V82" s="621"/>
      <c r="W82" s="38" t="s">
        <v>86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85</v>
      </c>
      <c r="Q83" s="620"/>
      <c r="R83" s="620"/>
      <c r="S83" s="620"/>
      <c r="T83" s="620"/>
      <c r="U83" s="620"/>
      <c r="V83" s="621"/>
      <c r="W83" s="38" t="s">
        <v>68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customHeight="1" x14ac:dyDescent="0.25">
      <c r="A84" s="673" t="s">
        <v>176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08"/>
      <c r="AB84" s="608"/>
      <c r="AC84" s="608"/>
    </row>
    <row r="85" spans="1:68" ht="14.25" customHeight="1" x14ac:dyDescent="0.25">
      <c r="A85" s="622" t="s">
        <v>95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09"/>
      <c r="AB85" s="609"/>
      <c r="AC85" s="609"/>
    </row>
    <row r="86" spans="1:68" ht="27" customHeight="1" x14ac:dyDescent="0.25">
      <c r="A86" s="54" t="s">
        <v>177</v>
      </c>
      <c r="B86" s="54" t="s">
        <v>178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98</v>
      </c>
      <c r="L86" s="33"/>
      <c r="M86" s="34" t="s">
        <v>127</v>
      </c>
      <c r="N86" s="34"/>
      <c r="O86" s="33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5"/>
      <c r="V86" s="35"/>
      <c r="W86" s="36" t="s">
        <v>68</v>
      </c>
      <c r="X86" s="613">
        <v>300</v>
      </c>
      <c r="Y86" s="614">
        <f>IFERROR(IF(X86="",0,CEILING((X86/$H86),1)*$H86),"")</f>
        <v>302.40000000000003</v>
      </c>
      <c r="Z86" s="37">
        <f>IFERROR(IF(Y86=0,"",ROUNDUP(Y86/H86,0)*0.01898),"")</f>
        <v>0.53144000000000002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312.08333333333331</v>
      </c>
      <c r="BN86" s="64">
        <f>IFERROR(Y86*I86/H86,"0")</f>
        <v>314.58000000000004</v>
      </c>
      <c r="BO86" s="64">
        <f>IFERROR(1/J86*(X86/H86),"0")</f>
        <v>0.43402777777777773</v>
      </c>
      <c r="BP86" s="64">
        <f>IFERROR(1/J86*(Y86/H86),"0")</f>
        <v>0.4375</v>
      </c>
    </row>
    <row r="87" spans="1:68" ht="16.5" customHeight="1" x14ac:dyDescent="0.25">
      <c r="A87" s="54" t="s">
        <v>180</v>
      </c>
      <c r="B87" s="54" t="s">
        <v>181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103</v>
      </c>
      <c r="L87" s="33"/>
      <c r="M87" s="34" t="s">
        <v>104</v>
      </c>
      <c r="N87" s="34"/>
      <c r="O87" s="33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5"/>
      <c r="V87" s="35"/>
      <c r="W87" s="36" t="s">
        <v>68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103</v>
      </c>
      <c r="L88" s="33"/>
      <c r="M88" s="34" t="s">
        <v>127</v>
      </c>
      <c r="N88" s="34"/>
      <c r="O88" s="33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5"/>
      <c r="V88" s="35"/>
      <c r="W88" s="36" t="s">
        <v>68</v>
      </c>
      <c r="X88" s="613">
        <v>0</v>
      </c>
      <c r="Y88" s="614">
        <f>IFERROR(IF(X88="",0,CEILING((X88/$H88),1)*$H88),"")</f>
        <v>0</v>
      </c>
      <c r="Z88" s="37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85</v>
      </c>
      <c r="Q89" s="620"/>
      <c r="R89" s="620"/>
      <c r="S89" s="620"/>
      <c r="T89" s="620"/>
      <c r="U89" s="620"/>
      <c r="V89" s="621"/>
      <c r="W89" s="38" t="s">
        <v>86</v>
      </c>
      <c r="X89" s="615">
        <f>IFERROR(X86/H86,"0")+IFERROR(X87/H87,"0")+IFERROR(X88/H88,"0")</f>
        <v>27.777777777777775</v>
      </c>
      <c r="Y89" s="615">
        <f>IFERROR(Y86/H86,"0")+IFERROR(Y87/H87,"0")+IFERROR(Y88/H88,"0")</f>
        <v>28</v>
      </c>
      <c r="Z89" s="615">
        <f>IFERROR(IF(Z86="",0,Z86),"0")+IFERROR(IF(Z87="",0,Z87),"0")+IFERROR(IF(Z88="",0,Z88),"0")</f>
        <v>0.53144000000000002</v>
      </c>
      <c r="AA89" s="616"/>
      <c r="AB89" s="616"/>
      <c r="AC89" s="616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85</v>
      </c>
      <c r="Q90" s="620"/>
      <c r="R90" s="620"/>
      <c r="S90" s="620"/>
      <c r="T90" s="620"/>
      <c r="U90" s="620"/>
      <c r="V90" s="621"/>
      <c r="W90" s="38" t="s">
        <v>68</v>
      </c>
      <c r="X90" s="615">
        <f>IFERROR(SUM(X86:X88),"0")</f>
        <v>300</v>
      </c>
      <c r="Y90" s="615">
        <f>IFERROR(SUM(Y86:Y88),"0")</f>
        <v>302.40000000000003</v>
      </c>
      <c r="Z90" s="38"/>
      <c r="AA90" s="616"/>
      <c r="AB90" s="616"/>
      <c r="AC90" s="616"/>
    </row>
    <row r="91" spans="1:68" ht="14.25" customHeight="1" x14ac:dyDescent="0.25">
      <c r="A91" s="622" t="s">
        <v>63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09"/>
      <c r="AB91" s="609"/>
      <c r="AC91" s="609"/>
    </row>
    <row r="92" spans="1:68" ht="16.5" customHeight="1" x14ac:dyDescent="0.25">
      <c r="A92" s="54" t="s">
        <v>185</v>
      </c>
      <c r="B92" s="54" t="s">
        <v>186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98</v>
      </c>
      <c r="L92" s="33"/>
      <c r="M92" s="34" t="s">
        <v>104</v>
      </c>
      <c r="N92" s="34"/>
      <c r="O92" s="33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5"/>
      <c r="V92" s="35"/>
      <c r="W92" s="36" t="s">
        <v>68</v>
      </c>
      <c r="X92" s="613">
        <v>0</v>
      </c>
      <c r="Y92" s="614">
        <f t="shared" ref="Y92:Y99" si="16">IFERROR(IF(X92="",0,CEILING((X92/$H92),1)*$H92),"")</f>
        <v>0</v>
      </c>
      <c r="Z92" s="37" t="str">
        <f>IFERROR(IF(Y92=0,"",ROUNDUP(Y92/H92,0)*0.01898),"")</f>
        <v/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188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98</v>
      </c>
      <c r="L93" s="33"/>
      <c r="M93" s="34" t="s">
        <v>127</v>
      </c>
      <c r="N93" s="34"/>
      <c r="O93" s="33">
        <v>45</v>
      </c>
      <c r="P93" s="886" t="s">
        <v>189</v>
      </c>
      <c r="Q93" s="625"/>
      <c r="R93" s="625"/>
      <c r="S93" s="625"/>
      <c r="T93" s="626"/>
      <c r="U93" s="35"/>
      <c r="V93" s="35"/>
      <c r="W93" s="36" t="s">
        <v>68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185</v>
      </c>
      <c r="B94" s="54" t="s">
        <v>190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98</v>
      </c>
      <c r="L94" s="33"/>
      <c r="M94" s="34" t="s">
        <v>104</v>
      </c>
      <c r="N94" s="34"/>
      <c r="O94" s="33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5"/>
      <c r="V94" s="35"/>
      <c r="W94" s="36" t="s">
        <v>68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66</v>
      </c>
      <c r="L95" s="33"/>
      <c r="M95" s="34" t="s">
        <v>104</v>
      </c>
      <c r="N95" s="34"/>
      <c r="O95" s="33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5"/>
      <c r="V95" s="35"/>
      <c r="W95" s="36" t="s">
        <v>68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2">
        <v>4301052039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66</v>
      </c>
      <c r="L96" s="33"/>
      <c r="M96" s="34" t="s">
        <v>104</v>
      </c>
      <c r="N96" s="34"/>
      <c r="O96" s="33">
        <v>45</v>
      </c>
      <c r="P96" s="83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5"/>
      <c r="V96" s="35"/>
      <c r="W96" s="36" t="s">
        <v>68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197</v>
      </c>
      <c r="C97" s="32">
        <v>4301051718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66</v>
      </c>
      <c r="L97" s="33"/>
      <c r="M97" s="34" t="s">
        <v>127</v>
      </c>
      <c r="N97" s="34"/>
      <c r="O97" s="33">
        <v>45</v>
      </c>
      <c r="P97" s="71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5"/>
      <c r="V97" s="35"/>
      <c r="W97" s="36" t="s">
        <v>68</v>
      </c>
      <c r="X97" s="613">
        <v>0</v>
      </c>
      <c r="Y97" s="614">
        <f t="shared" si="16"/>
        <v>0</v>
      </c>
      <c r="Z97" s="37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66</v>
      </c>
      <c r="L98" s="33"/>
      <c r="M98" s="34" t="s">
        <v>104</v>
      </c>
      <c r="N98" s="34"/>
      <c r="O98" s="33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5"/>
      <c r="V98" s="35"/>
      <c r="W98" s="36" t="s">
        <v>68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201</v>
      </c>
      <c r="B99" s="54" t="s">
        <v>202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66</v>
      </c>
      <c r="L99" s="33"/>
      <c r="M99" s="34" t="s">
        <v>104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5"/>
      <c r="V99" s="35"/>
      <c r="W99" s="36" t="s">
        <v>68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85</v>
      </c>
      <c r="Q100" s="620"/>
      <c r="R100" s="620"/>
      <c r="S100" s="620"/>
      <c r="T100" s="620"/>
      <c r="U100" s="620"/>
      <c r="V100" s="621"/>
      <c r="W100" s="38" t="s">
        <v>86</v>
      </c>
      <c r="X100" s="615">
        <f>IFERROR(X92/H92,"0")+IFERROR(X93/H93,"0")+IFERROR(X94/H94,"0")+IFERROR(X95/H95,"0")+IFERROR(X96/H96,"0")+IFERROR(X97/H97,"0")+IFERROR(X98/H98,"0")+IFERROR(X99/H99,"0")</f>
        <v>0</v>
      </c>
      <c r="Y100" s="615">
        <f>IFERROR(Y92/H92,"0")+IFERROR(Y93/H93,"0")+IFERROR(Y94/H94,"0")+IFERROR(Y95/H95,"0")+IFERROR(Y96/H96,"0")+IFERROR(Y97/H97,"0")+IFERROR(Y98/H98,"0")+IFERROR(Y99/H99,"0")</f>
        <v>0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6"/>
      <c r="AB100" s="616"/>
      <c r="AC100" s="616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85</v>
      </c>
      <c r="Q101" s="620"/>
      <c r="R101" s="620"/>
      <c r="S101" s="620"/>
      <c r="T101" s="620"/>
      <c r="U101" s="620"/>
      <c r="V101" s="621"/>
      <c r="W101" s="38" t="s">
        <v>68</v>
      </c>
      <c r="X101" s="615">
        <f>IFERROR(SUM(X92:X99),"0")</f>
        <v>0</v>
      </c>
      <c r="Y101" s="615">
        <f>IFERROR(SUM(Y92:Y99),"0")</f>
        <v>0</v>
      </c>
      <c r="Z101" s="38"/>
      <c r="AA101" s="616"/>
      <c r="AB101" s="616"/>
      <c r="AC101" s="616"/>
    </row>
    <row r="102" spans="1:68" ht="16.5" customHeight="1" x14ac:dyDescent="0.25">
      <c r="A102" s="673" t="s">
        <v>203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08"/>
      <c r="AB102" s="608"/>
      <c r="AC102" s="608"/>
    </row>
    <row r="103" spans="1:68" ht="14.25" customHeight="1" x14ac:dyDescent="0.25">
      <c r="A103" s="622" t="s">
        <v>95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09"/>
      <c r="AB103" s="609"/>
      <c r="AC103" s="609"/>
    </row>
    <row r="104" spans="1:68" ht="16.5" customHeight="1" x14ac:dyDescent="0.25">
      <c r="A104" s="54" t="s">
        <v>204</v>
      </c>
      <c r="B104" s="54" t="s">
        <v>205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98</v>
      </c>
      <c r="L104" s="33"/>
      <c r="M104" s="34" t="s">
        <v>99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5"/>
      <c r="V104" s="35"/>
      <c r="W104" s="36" t="s">
        <v>68</v>
      </c>
      <c r="X104" s="613">
        <v>330</v>
      </c>
      <c r="Y104" s="614">
        <f>IFERROR(IF(X104="",0,CEILING((X104/$H104),1)*$H104),"")</f>
        <v>334.8</v>
      </c>
      <c r="Z104" s="37">
        <f>IFERROR(IF(Y104=0,"",ROUNDUP(Y104/H104,0)*0.01898),"")</f>
        <v>0.58838000000000001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343.29166666666663</v>
      </c>
      <c r="BN104" s="64">
        <f>IFERROR(Y104*I104/H104,"0")</f>
        <v>348.28499999999997</v>
      </c>
      <c r="BO104" s="64">
        <f>IFERROR(1/J104*(X104/H104),"0")</f>
        <v>0.47743055555555552</v>
      </c>
      <c r="BP104" s="64">
        <f>IFERROR(1/J104*(Y104/H104),"0")</f>
        <v>0.484375</v>
      </c>
    </row>
    <row r="105" spans="1:68" ht="16.5" customHeight="1" x14ac:dyDescent="0.25">
      <c r="A105" s="54" t="s">
        <v>207</v>
      </c>
      <c r="B105" s="54" t="s">
        <v>208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103</v>
      </c>
      <c r="L105" s="33"/>
      <c r="M105" s="34" t="s">
        <v>104</v>
      </c>
      <c r="N105" s="34"/>
      <c r="O105" s="33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5"/>
      <c r="V105" s="35"/>
      <c r="W105" s="36" t="s">
        <v>68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103</v>
      </c>
      <c r="L106" s="33"/>
      <c r="M106" s="34" t="s">
        <v>104</v>
      </c>
      <c r="N106" s="34"/>
      <c r="O106" s="33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5"/>
      <c r="V106" s="35"/>
      <c r="W106" s="36" t="s">
        <v>68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103</v>
      </c>
      <c r="L107" s="33"/>
      <c r="M107" s="34" t="s">
        <v>104</v>
      </c>
      <c r="N107" s="34"/>
      <c r="O107" s="33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5"/>
      <c r="V107" s="35"/>
      <c r="W107" s="36" t="s">
        <v>68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85</v>
      </c>
      <c r="Q108" s="620"/>
      <c r="R108" s="620"/>
      <c r="S108" s="620"/>
      <c r="T108" s="620"/>
      <c r="U108" s="620"/>
      <c r="V108" s="621"/>
      <c r="W108" s="38" t="s">
        <v>86</v>
      </c>
      <c r="X108" s="615">
        <f>IFERROR(X104/H104,"0")+IFERROR(X105/H105,"0")+IFERROR(X106/H106,"0")+IFERROR(X107/H107,"0")</f>
        <v>30.555555555555554</v>
      </c>
      <c r="Y108" s="615">
        <f>IFERROR(Y104/H104,"0")+IFERROR(Y105/H105,"0")+IFERROR(Y106/H106,"0")+IFERROR(Y107/H107,"0")</f>
        <v>31</v>
      </c>
      <c r="Z108" s="615">
        <f>IFERROR(IF(Z104="",0,Z104),"0")+IFERROR(IF(Z105="",0,Z105),"0")+IFERROR(IF(Z106="",0,Z106),"0")+IFERROR(IF(Z107="",0,Z107),"0")</f>
        <v>0.58838000000000001</v>
      </c>
      <c r="AA108" s="616"/>
      <c r="AB108" s="616"/>
      <c r="AC108" s="616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85</v>
      </c>
      <c r="Q109" s="620"/>
      <c r="R109" s="620"/>
      <c r="S109" s="620"/>
      <c r="T109" s="620"/>
      <c r="U109" s="620"/>
      <c r="V109" s="621"/>
      <c r="W109" s="38" t="s">
        <v>68</v>
      </c>
      <c r="X109" s="615">
        <f>IFERROR(SUM(X104:X107),"0")</f>
        <v>330</v>
      </c>
      <c r="Y109" s="615">
        <f>IFERROR(SUM(Y104:Y107),"0")</f>
        <v>334.8</v>
      </c>
      <c r="Z109" s="38"/>
      <c r="AA109" s="616"/>
      <c r="AB109" s="616"/>
      <c r="AC109" s="616"/>
    </row>
    <row r="110" spans="1:68" ht="14.25" customHeight="1" x14ac:dyDescent="0.25">
      <c r="A110" s="622" t="s">
        <v>132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09"/>
      <c r="AB110" s="609"/>
      <c r="AC110" s="609"/>
    </row>
    <row r="111" spans="1:68" ht="16.5" customHeight="1" x14ac:dyDescent="0.25">
      <c r="A111" s="54" t="s">
        <v>213</v>
      </c>
      <c r="B111" s="54" t="s">
        <v>214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98</v>
      </c>
      <c r="L111" s="33"/>
      <c r="M111" s="34" t="s">
        <v>99</v>
      </c>
      <c r="N111" s="34"/>
      <c r="O111" s="33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5"/>
      <c r="V111" s="35"/>
      <c r="W111" s="36" t="s">
        <v>68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146</v>
      </c>
      <c r="L112" s="33"/>
      <c r="M112" s="34" t="s">
        <v>99</v>
      </c>
      <c r="N112" s="34"/>
      <c r="O112" s="33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5"/>
      <c r="V112" s="35"/>
      <c r="W112" s="36" t="s">
        <v>68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66</v>
      </c>
      <c r="L113" s="33"/>
      <c r="M113" s="34" t="s">
        <v>99</v>
      </c>
      <c r="N113" s="34"/>
      <c r="O113" s="33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5"/>
      <c r="V113" s="35"/>
      <c r="W113" s="36" t="s">
        <v>68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85</v>
      </c>
      <c r="Q114" s="620"/>
      <c r="R114" s="620"/>
      <c r="S114" s="620"/>
      <c r="T114" s="620"/>
      <c r="U114" s="620"/>
      <c r="V114" s="621"/>
      <c r="W114" s="38" t="s">
        <v>86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85</v>
      </c>
      <c r="Q115" s="620"/>
      <c r="R115" s="620"/>
      <c r="S115" s="620"/>
      <c r="T115" s="620"/>
      <c r="U115" s="620"/>
      <c r="V115" s="621"/>
      <c r="W115" s="38" t="s">
        <v>68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customHeight="1" x14ac:dyDescent="0.25">
      <c r="A116" s="622" t="s">
        <v>63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09"/>
      <c r="AB116" s="609"/>
      <c r="AC116" s="609"/>
    </row>
    <row r="117" spans="1:68" ht="27" customHeight="1" x14ac:dyDescent="0.25">
      <c r="A117" s="54" t="s">
        <v>220</v>
      </c>
      <c r="B117" s="54" t="s">
        <v>221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98</v>
      </c>
      <c r="L117" s="33"/>
      <c r="M117" s="34" t="s">
        <v>104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5"/>
      <c r="V117" s="35"/>
      <c r="W117" s="36" t="s">
        <v>68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98</v>
      </c>
      <c r="L118" s="33"/>
      <c r="M118" s="34" t="s">
        <v>127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5"/>
      <c r="V118" s="35"/>
      <c r="W118" s="36" t="s">
        <v>68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98</v>
      </c>
      <c r="L119" s="33"/>
      <c r="M119" s="34" t="s">
        <v>104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5"/>
      <c r="V119" s="35"/>
      <c r="W119" s="36" t="s">
        <v>68</v>
      </c>
      <c r="X119" s="613">
        <v>0</v>
      </c>
      <c r="Y119" s="614">
        <f t="shared" si="21"/>
        <v>0</v>
      </c>
      <c r="Z119" s="37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226</v>
      </c>
      <c r="B120" s="54" t="s">
        <v>227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66</v>
      </c>
      <c r="L120" s="33"/>
      <c r="M120" s="34" t="s">
        <v>127</v>
      </c>
      <c r="N120" s="34"/>
      <c r="O120" s="33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5"/>
      <c r="V120" s="35"/>
      <c r="W120" s="36" t="s">
        <v>68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66</v>
      </c>
      <c r="L121" s="33"/>
      <c r="M121" s="34" t="s">
        <v>127</v>
      </c>
      <c r="N121" s="34"/>
      <c r="O121" s="33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5"/>
      <c r="V121" s="35"/>
      <c r="W121" s="36" t="s">
        <v>68</v>
      </c>
      <c r="X121" s="613">
        <v>0</v>
      </c>
      <c r="Y121" s="614">
        <f t="shared" si="21"/>
        <v>0</v>
      </c>
      <c r="Z121" s="37" t="str">
        <f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230</v>
      </c>
      <c r="B122" s="54" t="s">
        <v>231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66</v>
      </c>
      <c r="L122" s="33"/>
      <c r="M122" s="34" t="s">
        <v>104</v>
      </c>
      <c r="N122" s="34"/>
      <c r="O122" s="33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5"/>
      <c r="V122" s="35"/>
      <c r="W122" s="36" t="s">
        <v>68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66</v>
      </c>
      <c r="L123" s="33"/>
      <c r="M123" s="34" t="s">
        <v>104</v>
      </c>
      <c r="N123" s="34"/>
      <c r="O123" s="33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5"/>
      <c r="V123" s="35"/>
      <c r="W123" s="36" t="s">
        <v>68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85</v>
      </c>
      <c r="Q124" s="620"/>
      <c r="R124" s="620"/>
      <c r="S124" s="620"/>
      <c r="T124" s="620"/>
      <c r="U124" s="620"/>
      <c r="V124" s="621"/>
      <c r="W124" s="38" t="s">
        <v>86</v>
      </c>
      <c r="X124" s="615">
        <f>IFERROR(X117/H117,"0")+IFERROR(X118/H118,"0")+IFERROR(X119/H119,"0")+IFERROR(X120/H120,"0")+IFERROR(X121/H121,"0")+IFERROR(X122/H122,"0")+IFERROR(X123/H123,"0")</f>
        <v>0</v>
      </c>
      <c r="Y124" s="615">
        <f>IFERROR(Y117/H117,"0")+IFERROR(Y118/H118,"0")+IFERROR(Y119/H119,"0")+IFERROR(Y120/H120,"0")+IFERROR(Y121/H121,"0")+IFERROR(Y122/H122,"0")+IFERROR(Y123/H123,"0")</f>
        <v>0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6"/>
      <c r="AB124" s="616"/>
      <c r="AC124" s="616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85</v>
      </c>
      <c r="Q125" s="620"/>
      <c r="R125" s="620"/>
      <c r="S125" s="620"/>
      <c r="T125" s="620"/>
      <c r="U125" s="620"/>
      <c r="V125" s="621"/>
      <c r="W125" s="38" t="s">
        <v>68</v>
      </c>
      <c r="X125" s="615">
        <f>IFERROR(SUM(X117:X123),"0")</f>
        <v>0</v>
      </c>
      <c r="Y125" s="615">
        <f>IFERROR(SUM(Y117:Y123),"0")</f>
        <v>0</v>
      </c>
      <c r="Z125" s="38"/>
      <c r="AA125" s="616"/>
      <c r="AB125" s="616"/>
      <c r="AC125" s="616"/>
    </row>
    <row r="126" spans="1:68" ht="14.25" customHeight="1" x14ac:dyDescent="0.25">
      <c r="A126" s="622" t="s">
        <v>169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09"/>
      <c r="AB126" s="609"/>
      <c r="AC126" s="609"/>
    </row>
    <row r="127" spans="1:68" ht="27" customHeight="1" x14ac:dyDescent="0.25">
      <c r="A127" s="54" t="s">
        <v>236</v>
      </c>
      <c r="B127" s="54" t="s">
        <v>237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66</v>
      </c>
      <c r="L127" s="33"/>
      <c r="M127" s="34" t="s">
        <v>104</v>
      </c>
      <c r="N127" s="34"/>
      <c r="O127" s="33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5"/>
      <c r="V127" s="35"/>
      <c r="W127" s="36" t="s">
        <v>68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66</v>
      </c>
      <c r="L128" s="33"/>
      <c r="M128" s="34" t="s">
        <v>104</v>
      </c>
      <c r="N128" s="34"/>
      <c r="O128" s="33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5"/>
      <c r="V128" s="35"/>
      <c r="W128" s="36" t="s">
        <v>68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85</v>
      </c>
      <c r="Q129" s="620"/>
      <c r="R129" s="620"/>
      <c r="S129" s="620"/>
      <c r="T129" s="620"/>
      <c r="U129" s="620"/>
      <c r="V129" s="621"/>
      <c r="W129" s="38" t="s">
        <v>86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85</v>
      </c>
      <c r="Q130" s="620"/>
      <c r="R130" s="620"/>
      <c r="S130" s="620"/>
      <c r="T130" s="620"/>
      <c r="U130" s="620"/>
      <c r="V130" s="621"/>
      <c r="W130" s="38" t="s">
        <v>68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customHeight="1" x14ac:dyDescent="0.25">
      <c r="A131" s="673" t="s">
        <v>242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08"/>
      <c r="AB131" s="608"/>
      <c r="AC131" s="608"/>
    </row>
    <row r="132" spans="1:68" ht="14.25" customHeight="1" x14ac:dyDescent="0.25">
      <c r="A132" s="622" t="s">
        <v>95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09"/>
      <c r="AB132" s="609"/>
      <c r="AC132" s="609"/>
    </row>
    <row r="133" spans="1:68" ht="27" customHeight="1" x14ac:dyDescent="0.25">
      <c r="A133" s="54" t="s">
        <v>243</v>
      </c>
      <c r="B133" s="54" t="s">
        <v>244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66</v>
      </c>
      <c r="L133" s="33"/>
      <c r="M133" s="34" t="s">
        <v>90</v>
      </c>
      <c r="N133" s="34"/>
      <c r="O133" s="33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5"/>
      <c r="V133" s="35"/>
      <c r="W133" s="36" t="s">
        <v>68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66</v>
      </c>
      <c r="L134" s="33"/>
      <c r="M134" s="34" t="s">
        <v>90</v>
      </c>
      <c r="N134" s="34"/>
      <c r="O134" s="33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5"/>
      <c r="V134" s="35"/>
      <c r="W134" s="36" t="s">
        <v>68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85</v>
      </c>
      <c r="Q135" s="620"/>
      <c r="R135" s="620"/>
      <c r="S135" s="620"/>
      <c r="T135" s="620"/>
      <c r="U135" s="620"/>
      <c r="V135" s="621"/>
      <c r="W135" s="38" t="s">
        <v>86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85</v>
      </c>
      <c r="Q136" s="620"/>
      <c r="R136" s="620"/>
      <c r="S136" s="620"/>
      <c r="T136" s="620"/>
      <c r="U136" s="620"/>
      <c r="V136" s="621"/>
      <c r="W136" s="38" t="s">
        <v>68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customHeight="1" x14ac:dyDescent="0.25">
      <c r="A137" s="622" t="s">
        <v>143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09"/>
      <c r="AB137" s="609"/>
      <c r="AC137" s="609"/>
    </row>
    <row r="138" spans="1:68" ht="27" customHeight="1" x14ac:dyDescent="0.25">
      <c r="A138" s="54" t="s">
        <v>247</v>
      </c>
      <c r="B138" s="54" t="s">
        <v>248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66</v>
      </c>
      <c r="L138" s="33"/>
      <c r="M138" s="34" t="s">
        <v>90</v>
      </c>
      <c r="N138" s="34"/>
      <c r="O138" s="33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5"/>
      <c r="V138" s="35"/>
      <c r="W138" s="36" t="s">
        <v>68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66</v>
      </c>
      <c r="L139" s="33"/>
      <c r="M139" s="34" t="s">
        <v>90</v>
      </c>
      <c r="N139" s="34"/>
      <c r="O139" s="33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5"/>
      <c r="V139" s="35"/>
      <c r="W139" s="36" t="s">
        <v>68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85</v>
      </c>
      <c r="Q140" s="620"/>
      <c r="R140" s="620"/>
      <c r="S140" s="620"/>
      <c r="T140" s="620"/>
      <c r="U140" s="620"/>
      <c r="V140" s="621"/>
      <c r="W140" s="38" t="s">
        <v>86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85</v>
      </c>
      <c r="Q141" s="620"/>
      <c r="R141" s="620"/>
      <c r="S141" s="620"/>
      <c r="T141" s="620"/>
      <c r="U141" s="620"/>
      <c r="V141" s="621"/>
      <c r="W141" s="38" t="s">
        <v>68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customHeight="1" x14ac:dyDescent="0.25">
      <c r="A142" s="622" t="s">
        <v>63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09"/>
      <c r="AB142" s="609"/>
      <c r="AC142" s="609"/>
    </row>
    <row r="143" spans="1:68" ht="16.5" customHeight="1" x14ac:dyDescent="0.25">
      <c r="A143" s="54" t="s">
        <v>251</v>
      </c>
      <c r="B143" s="54" t="s">
        <v>252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66</v>
      </c>
      <c r="L143" s="33"/>
      <c r="M143" s="34" t="s">
        <v>90</v>
      </c>
      <c r="N143" s="34"/>
      <c r="O143" s="33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5"/>
      <c r="V143" s="35"/>
      <c r="W143" s="36" t="s">
        <v>68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66</v>
      </c>
      <c r="L144" s="33"/>
      <c r="M144" s="34" t="s">
        <v>90</v>
      </c>
      <c r="N144" s="34"/>
      <c r="O144" s="33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5"/>
      <c r="V144" s="35"/>
      <c r="W144" s="36" t="s">
        <v>68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85</v>
      </c>
      <c r="Q145" s="620"/>
      <c r="R145" s="620"/>
      <c r="S145" s="620"/>
      <c r="T145" s="620"/>
      <c r="U145" s="620"/>
      <c r="V145" s="621"/>
      <c r="W145" s="38" t="s">
        <v>86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85</v>
      </c>
      <c r="Q146" s="620"/>
      <c r="R146" s="620"/>
      <c r="S146" s="620"/>
      <c r="T146" s="620"/>
      <c r="U146" s="620"/>
      <c r="V146" s="621"/>
      <c r="W146" s="38" t="s">
        <v>68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customHeight="1" x14ac:dyDescent="0.25">
      <c r="A147" s="673" t="s">
        <v>93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08"/>
      <c r="AB147" s="608"/>
      <c r="AC147" s="608"/>
    </row>
    <row r="148" spans="1:68" ht="14.25" customHeight="1" x14ac:dyDescent="0.25">
      <c r="A148" s="622" t="s">
        <v>95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09"/>
      <c r="AB148" s="609"/>
      <c r="AC148" s="609"/>
    </row>
    <row r="149" spans="1:68" ht="27" customHeight="1" x14ac:dyDescent="0.25">
      <c r="A149" s="54" t="s">
        <v>254</v>
      </c>
      <c r="B149" s="54" t="s">
        <v>255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103</v>
      </c>
      <c r="L149" s="33"/>
      <c r="M149" s="34" t="s">
        <v>99</v>
      </c>
      <c r="N149" s="34"/>
      <c r="O149" s="33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5"/>
      <c r="V149" s="35"/>
      <c r="W149" s="36" t="s">
        <v>68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85</v>
      </c>
      <c r="Q150" s="620"/>
      <c r="R150" s="620"/>
      <c r="S150" s="620"/>
      <c r="T150" s="620"/>
      <c r="U150" s="620"/>
      <c r="V150" s="621"/>
      <c r="W150" s="38" t="s">
        <v>86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85</v>
      </c>
      <c r="Q151" s="620"/>
      <c r="R151" s="620"/>
      <c r="S151" s="620"/>
      <c r="T151" s="620"/>
      <c r="U151" s="620"/>
      <c r="V151" s="621"/>
      <c r="W151" s="38" t="s">
        <v>68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customHeight="1" x14ac:dyDescent="0.25">
      <c r="A152" s="622" t="s">
        <v>143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09"/>
      <c r="AB152" s="609"/>
      <c r="AC152" s="609"/>
    </row>
    <row r="153" spans="1:68" ht="16.5" customHeight="1" x14ac:dyDescent="0.25">
      <c r="A153" s="54" t="s">
        <v>257</v>
      </c>
      <c r="B153" s="54" t="s">
        <v>258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98</v>
      </c>
      <c r="L153" s="33"/>
      <c r="M153" s="34" t="s">
        <v>99</v>
      </c>
      <c r="N153" s="34"/>
      <c r="O153" s="33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5"/>
      <c r="V153" s="35"/>
      <c r="W153" s="36" t="s">
        <v>68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66</v>
      </c>
      <c r="L154" s="33"/>
      <c r="M154" s="34" t="s">
        <v>67</v>
      </c>
      <c r="N154" s="34"/>
      <c r="O154" s="33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5"/>
      <c r="V154" s="35"/>
      <c r="W154" s="36" t="s">
        <v>68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98</v>
      </c>
      <c r="L155" s="33"/>
      <c r="M155" s="34" t="s">
        <v>67</v>
      </c>
      <c r="N155" s="34"/>
      <c r="O155" s="33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5"/>
      <c r="V155" s="35"/>
      <c r="W155" s="36" t="s">
        <v>68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85</v>
      </c>
      <c r="Q156" s="620"/>
      <c r="R156" s="620"/>
      <c r="S156" s="620"/>
      <c r="T156" s="620"/>
      <c r="U156" s="620"/>
      <c r="V156" s="621"/>
      <c r="W156" s="38" t="s">
        <v>86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85</v>
      </c>
      <c r="Q157" s="620"/>
      <c r="R157" s="620"/>
      <c r="S157" s="620"/>
      <c r="T157" s="620"/>
      <c r="U157" s="620"/>
      <c r="V157" s="621"/>
      <c r="W157" s="38" t="s">
        <v>68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customHeight="1" x14ac:dyDescent="0.2">
      <c r="A158" s="633" t="s">
        <v>266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49"/>
      <c r="AB158" s="49"/>
      <c r="AC158" s="49"/>
    </row>
    <row r="159" spans="1:68" ht="16.5" customHeight="1" x14ac:dyDescent="0.25">
      <c r="A159" s="673" t="s">
        <v>267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08"/>
      <c r="AB159" s="608"/>
      <c r="AC159" s="608"/>
    </row>
    <row r="160" spans="1:68" ht="14.25" customHeight="1" x14ac:dyDescent="0.25">
      <c r="A160" s="622" t="s">
        <v>132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09"/>
      <c r="AB160" s="609"/>
      <c r="AC160" s="609"/>
    </row>
    <row r="161" spans="1:68" ht="27" customHeight="1" x14ac:dyDescent="0.25">
      <c r="A161" s="54" t="s">
        <v>268</v>
      </c>
      <c r="B161" s="54" t="s">
        <v>269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146</v>
      </c>
      <c r="L161" s="33"/>
      <c r="M161" s="34" t="s">
        <v>67</v>
      </c>
      <c r="N161" s="34"/>
      <c r="O161" s="33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5"/>
      <c r="V161" s="35"/>
      <c r="W161" s="36" t="s">
        <v>68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270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85</v>
      </c>
      <c r="Q162" s="620"/>
      <c r="R162" s="620"/>
      <c r="S162" s="620"/>
      <c r="T162" s="620"/>
      <c r="U162" s="620"/>
      <c r="V162" s="621"/>
      <c r="W162" s="38" t="s">
        <v>86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85</v>
      </c>
      <c r="Q163" s="620"/>
      <c r="R163" s="620"/>
      <c r="S163" s="620"/>
      <c r="T163" s="620"/>
      <c r="U163" s="620"/>
      <c r="V163" s="621"/>
      <c r="W163" s="38" t="s">
        <v>68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customHeight="1" x14ac:dyDescent="0.25">
      <c r="A164" s="622" t="s">
        <v>143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09"/>
      <c r="AB164" s="609"/>
      <c r="AC164" s="609"/>
    </row>
    <row r="165" spans="1:68" ht="27" customHeight="1" x14ac:dyDescent="0.25">
      <c r="A165" s="54" t="s">
        <v>271</v>
      </c>
      <c r="B165" s="54" t="s">
        <v>272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103</v>
      </c>
      <c r="L165" s="33"/>
      <c r="M165" s="34" t="s">
        <v>67</v>
      </c>
      <c r="N165" s="34"/>
      <c r="O165" s="33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5"/>
      <c r="V165" s="35"/>
      <c r="W165" s="36" t="s">
        <v>68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customHeight="1" x14ac:dyDescent="0.25">
      <c r="A166" s="54" t="s">
        <v>274</v>
      </c>
      <c r="B166" s="54" t="s">
        <v>275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103</v>
      </c>
      <c r="L166" s="33"/>
      <c r="M166" s="34" t="s">
        <v>67</v>
      </c>
      <c r="N166" s="34"/>
      <c r="O166" s="33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5"/>
      <c r="V166" s="35"/>
      <c r="W166" s="36" t="s">
        <v>68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276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customHeight="1" x14ac:dyDescent="0.25">
      <c r="A167" s="54" t="s">
        <v>277</v>
      </c>
      <c r="B167" s="54" t="s">
        <v>278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103</v>
      </c>
      <c r="L167" s="33"/>
      <c r="M167" s="34" t="s">
        <v>67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5"/>
      <c r="V167" s="35"/>
      <c r="W167" s="36" t="s">
        <v>68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279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customHeight="1" x14ac:dyDescent="0.25">
      <c r="A168" s="54" t="s">
        <v>280</v>
      </c>
      <c r="B168" s="54" t="s">
        <v>281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146</v>
      </c>
      <c r="L168" s="33"/>
      <c r="M168" s="34" t="s">
        <v>67</v>
      </c>
      <c r="N168" s="34"/>
      <c r="O168" s="33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5"/>
      <c r="V168" s="35"/>
      <c r="W168" s="36" t="s">
        <v>68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273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282</v>
      </c>
      <c r="B169" s="54" t="s">
        <v>283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146</v>
      </c>
      <c r="L169" s="33"/>
      <c r="M169" s="34" t="s">
        <v>67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5"/>
      <c r="V169" s="35"/>
      <c r="W169" s="36" t="s">
        <v>68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276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284</v>
      </c>
      <c r="B170" s="54" t="s">
        <v>285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146</v>
      </c>
      <c r="L170" s="33"/>
      <c r="M170" s="34" t="s">
        <v>67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5"/>
      <c r="V170" s="35"/>
      <c r="W170" s="36" t="s">
        <v>68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286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287</v>
      </c>
      <c r="B171" s="54" t="s">
        <v>288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146</v>
      </c>
      <c r="L171" s="33"/>
      <c r="M171" s="34" t="s">
        <v>67</v>
      </c>
      <c r="N171" s="34"/>
      <c r="O171" s="33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5"/>
      <c r="V171" s="35"/>
      <c r="W171" s="36" t="s">
        <v>68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279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66</v>
      </c>
      <c r="L172" s="33"/>
      <c r="M172" s="34" t="s">
        <v>67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5"/>
      <c r="V172" s="35"/>
      <c r="W172" s="36" t="s">
        <v>68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279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291</v>
      </c>
      <c r="B173" s="54" t="s">
        <v>292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146</v>
      </c>
      <c r="L173" s="33"/>
      <c r="M173" s="34" t="s">
        <v>67</v>
      </c>
      <c r="N173" s="34"/>
      <c r="O173" s="33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5"/>
      <c r="V173" s="35"/>
      <c r="W173" s="36" t="s">
        <v>68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85</v>
      </c>
      <c r="Q174" s="620"/>
      <c r="R174" s="620"/>
      <c r="S174" s="620"/>
      <c r="T174" s="620"/>
      <c r="U174" s="620"/>
      <c r="V174" s="621"/>
      <c r="W174" s="38" t="s">
        <v>86</v>
      </c>
      <c r="X174" s="615">
        <f>IFERROR(X165/H165,"0")+IFERROR(X166/H166,"0")+IFERROR(X167/H167,"0")+IFERROR(X168/H168,"0")+IFERROR(X169/H169,"0")+IFERROR(X170/H170,"0")+IFERROR(X171/H171,"0")+IFERROR(X172/H172,"0")+IFERROR(X173/H173,"0")</f>
        <v>0</v>
      </c>
      <c r="Y174" s="615">
        <f>IFERROR(Y165/H165,"0")+IFERROR(Y166/H166,"0")+IFERROR(Y167/H167,"0")+IFERROR(Y168/H168,"0")+IFERROR(Y169/H169,"0")+IFERROR(Y170/H170,"0")+IFERROR(Y171/H171,"0")+IFERROR(Y172/H172,"0")+IFERROR(Y173/H173,"0")</f>
        <v>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16"/>
      <c r="AB174" s="616"/>
      <c r="AC174" s="616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85</v>
      </c>
      <c r="Q175" s="620"/>
      <c r="R175" s="620"/>
      <c r="S175" s="620"/>
      <c r="T175" s="620"/>
      <c r="U175" s="620"/>
      <c r="V175" s="621"/>
      <c r="W175" s="38" t="s">
        <v>68</v>
      </c>
      <c r="X175" s="615">
        <f>IFERROR(SUM(X165:X173),"0")</f>
        <v>0</v>
      </c>
      <c r="Y175" s="615">
        <f>IFERROR(SUM(Y165:Y173),"0")</f>
        <v>0</v>
      </c>
      <c r="Z175" s="38"/>
      <c r="AA175" s="616"/>
      <c r="AB175" s="616"/>
      <c r="AC175" s="616"/>
    </row>
    <row r="176" spans="1:68" ht="14.25" customHeight="1" x14ac:dyDescent="0.25">
      <c r="A176" s="622" t="s">
        <v>87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09"/>
      <c r="AB176" s="609"/>
      <c r="AC176" s="609"/>
    </row>
    <row r="177" spans="1:68" ht="27" customHeight="1" x14ac:dyDescent="0.25">
      <c r="A177" s="54" t="s">
        <v>294</v>
      </c>
      <c r="B177" s="54" t="s">
        <v>295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296</v>
      </c>
      <c r="L177" s="33"/>
      <c r="M177" s="34" t="s">
        <v>297</v>
      </c>
      <c r="N177" s="34"/>
      <c r="O177" s="33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5"/>
      <c r="V177" s="35"/>
      <c r="W177" s="36" t="s">
        <v>68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296</v>
      </c>
      <c r="L178" s="33"/>
      <c r="M178" s="34" t="s">
        <v>297</v>
      </c>
      <c r="N178" s="34"/>
      <c r="O178" s="33">
        <v>90</v>
      </c>
      <c r="P178" s="903" t="s">
        <v>301</v>
      </c>
      <c r="Q178" s="625"/>
      <c r="R178" s="625"/>
      <c r="S178" s="625"/>
      <c r="T178" s="626"/>
      <c r="U178" s="35"/>
      <c r="V178" s="35"/>
      <c r="W178" s="36" t="s">
        <v>68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302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303</v>
      </c>
      <c r="B179" s="54" t="s">
        <v>304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296</v>
      </c>
      <c r="L179" s="33"/>
      <c r="M179" s="34" t="s">
        <v>297</v>
      </c>
      <c r="N179" s="34"/>
      <c r="O179" s="33">
        <v>90</v>
      </c>
      <c r="P179" s="825" t="s">
        <v>305</v>
      </c>
      <c r="Q179" s="625"/>
      <c r="R179" s="625"/>
      <c r="S179" s="625"/>
      <c r="T179" s="626"/>
      <c r="U179" s="35"/>
      <c r="V179" s="35"/>
      <c r="W179" s="36" t="s">
        <v>68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85</v>
      </c>
      <c r="Q180" s="620"/>
      <c r="R180" s="620"/>
      <c r="S180" s="620"/>
      <c r="T180" s="620"/>
      <c r="U180" s="620"/>
      <c r="V180" s="621"/>
      <c r="W180" s="38" t="s">
        <v>86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85</v>
      </c>
      <c r="Q181" s="620"/>
      <c r="R181" s="620"/>
      <c r="S181" s="620"/>
      <c r="T181" s="620"/>
      <c r="U181" s="620"/>
      <c r="V181" s="621"/>
      <c r="W181" s="38" t="s">
        <v>68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customHeight="1" x14ac:dyDescent="0.25">
      <c r="A182" s="622" t="s">
        <v>306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09"/>
      <c r="AB182" s="609"/>
      <c r="AC182" s="609"/>
    </row>
    <row r="183" spans="1:68" ht="27" customHeight="1" x14ac:dyDescent="0.25">
      <c r="A183" s="54" t="s">
        <v>307</v>
      </c>
      <c r="B183" s="54" t="s">
        <v>308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296</v>
      </c>
      <c r="L183" s="33"/>
      <c r="M183" s="34" t="s">
        <v>297</v>
      </c>
      <c r="N183" s="34"/>
      <c r="O183" s="33">
        <v>90</v>
      </c>
      <c r="P183" s="913" t="s">
        <v>309</v>
      </c>
      <c r="Q183" s="625"/>
      <c r="R183" s="625"/>
      <c r="S183" s="625"/>
      <c r="T183" s="626"/>
      <c r="U183" s="35"/>
      <c r="V183" s="35"/>
      <c r="W183" s="36" t="s">
        <v>68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302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85</v>
      </c>
      <c r="Q184" s="620"/>
      <c r="R184" s="620"/>
      <c r="S184" s="620"/>
      <c r="T184" s="620"/>
      <c r="U184" s="620"/>
      <c r="V184" s="621"/>
      <c r="W184" s="38" t="s">
        <v>86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85</v>
      </c>
      <c r="Q185" s="620"/>
      <c r="R185" s="620"/>
      <c r="S185" s="620"/>
      <c r="T185" s="620"/>
      <c r="U185" s="620"/>
      <c r="V185" s="621"/>
      <c r="W185" s="38" t="s">
        <v>68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customHeight="1" x14ac:dyDescent="0.25">
      <c r="A186" s="673" t="s">
        <v>310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08"/>
      <c r="AB186" s="608"/>
      <c r="AC186" s="608"/>
    </row>
    <row r="187" spans="1:68" ht="14.25" customHeight="1" x14ac:dyDescent="0.25">
      <c r="A187" s="622" t="s">
        <v>95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09"/>
      <c r="AB187" s="609"/>
      <c r="AC187" s="609"/>
    </row>
    <row r="188" spans="1:68" ht="16.5" customHeight="1" x14ac:dyDescent="0.25">
      <c r="A188" s="54" t="s">
        <v>311</v>
      </c>
      <c r="B188" s="54" t="s">
        <v>312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98</v>
      </c>
      <c r="L188" s="33"/>
      <c r="M188" s="34" t="s">
        <v>99</v>
      </c>
      <c r="N188" s="34"/>
      <c r="O188" s="33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5"/>
      <c r="V188" s="35"/>
      <c r="W188" s="36" t="s">
        <v>68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313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314</v>
      </c>
      <c r="B189" s="54" t="s">
        <v>315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66</v>
      </c>
      <c r="L189" s="33"/>
      <c r="M189" s="34" t="s">
        <v>99</v>
      </c>
      <c r="N189" s="34"/>
      <c r="O189" s="33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5"/>
      <c r="V189" s="35"/>
      <c r="W189" s="36" t="s">
        <v>68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313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85</v>
      </c>
      <c r="Q190" s="620"/>
      <c r="R190" s="620"/>
      <c r="S190" s="620"/>
      <c r="T190" s="620"/>
      <c r="U190" s="620"/>
      <c r="V190" s="621"/>
      <c r="W190" s="38" t="s">
        <v>86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85</v>
      </c>
      <c r="Q191" s="620"/>
      <c r="R191" s="620"/>
      <c r="S191" s="620"/>
      <c r="T191" s="620"/>
      <c r="U191" s="620"/>
      <c r="V191" s="621"/>
      <c r="W191" s="38" t="s">
        <v>68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customHeight="1" x14ac:dyDescent="0.25">
      <c r="A192" s="622" t="s">
        <v>132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09"/>
      <c r="AB192" s="609"/>
      <c r="AC192" s="609"/>
    </row>
    <row r="193" spans="1:68" ht="16.5" customHeight="1" x14ac:dyDescent="0.25">
      <c r="A193" s="54" t="s">
        <v>316</v>
      </c>
      <c r="B193" s="54" t="s">
        <v>317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98</v>
      </c>
      <c r="L193" s="33"/>
      <c r="M193" s="34" t="s">
        <v>104</v>
      </c>
      <c r="N193" s="34"/>
      <c r="O193" s="33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5"/>
      <c r="V193" s="35"/>
      <c r="W193" s="36" t="s">
        <v>68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319</v>
      </c>
      <c r="B194" s="54" t="s">
        <v>320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66</v>
      </c>
      <c r="L194" s="33"/>
      <c r="M194" s="34" t="s">
        <v>99</v>
      </c>
      <c r="N194" s="34"/>
      <c r="O194" s="33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5"/>
      <c r="V194" s="35"/>
      <c r="W194" s="36" t="s">
        <v>68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318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85</v>
      </c>
      <c r="Q195" s="620"/>
      <c r="R195" s="620"/>
      <c r="S195" s="620"/>
      <c r="T195" s="620"/>
      <c r="U195" s="620"/>
      <c r="V195" s="621"/>
      <c r="W195" s="38" t="s">
        <v>86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85</v>
      </c>
      <c r="Q196" s="620"/>
      <c r="R196" s="620"/>
      <c r="S196" s="620"/>
      <c r="T196" s="620"/>
      <c r="U196" s="620"/>
      <c r="V196" s="621"/>
      <c r="W196" s="38" t="s">
        <v>68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customHeight="1" x14ac:dyDescent="0.25">
      <c r="A197" s="622" t="s">
        <v>143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09"/>
      <c r="AB197" s="609"/>
      <c r="AC197" s="609"/>
    </row>
    <row r="198" spans="1:68" ht="27" customHeight="1" x14ac:dyDescent="0.25">
      <c r="A198" s="54" t="s">
        <v>321</v>
      </c>
      <c r="B198" s="54" t="s">
        <v>322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103</v>
      </c>
      <c r="L198" s="33"/>
      <c r="M198" s="34" t="s">
        <v>67</v>
      </c>
      <c r="N198" s="34"/>
      <c r="O198" s="33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5"/>
      <c r="V198" s="35"/>
      <c r="W198" s="36" t="s">
        <v>68</v>
      </c>
      <c r="X198" s="613">
        <v>0</v>
      </c>
      <c r="Y198" s="614">
        <f t="shared" ref="Y198:Y205" si="31">IFERROR(IF(X198="",0,CEILING((X198/$H198),1)*$H198),"")</f>
        <v>0</v>
      </c>
      <c r="Z198" s="37" t="str">
        <f>IFERROR(IF(Y198=0,"",ROUNDUP(Y198/H198,0)*0.00902),"")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0</v>
      </c>
      <c r="BN198" s="64">
        <f t="shared" ref="BN198:BN205" si="33">IFERROR(Y198*I198/H198,"0")</f>
        <v>0</v>
      </c>
      <c r="BO198" s="64">
        <f t="shared" ref="BO198:BO205" si="34">IFERROR(1/J198*(X198/H198),"0")</f>
        <v>0</v>
      </c>
      <c r="BP198" s="64">
        <f t="shared" ref="BP198:BP205" si="35">IFERROR(1/J198*(Y198/H198),"0")</f>
        <v>0</v>
      </c>
    </row>
    <row r="199" spans="1:68" ht="27" customHeight="1" x14ac:dyDescent="0.25">
      <c r="A199" s="54" t="s">
        <v>324</v>
      </c>
      <c r="B199" s="54" t="s">
        <v>325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103</v>
      </c>
      <c r="L199" s="33"/>
      <c r="M199" s="34" t="s">
        <v>67</v>
      </c>
      <c r="N199" s="34"/>
      <c r="O199" s="33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5"/>
      <c r="V199" s="35"/>
      <c r="W199" s="36" t="s">
        <v>68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326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327</v>
      </c>
      <c r="B200" s="54" t="s">
        <v>328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103</v>
      </c>
      <c r="L200" s="33"/>
      <c r="M200" s="34" t="s">
        <v>67</v>
      </c>
      <c r="N200" s="34"/>
      <c r="O200" s="33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5"/>
      <c r="V200" s="35"/>
      <c r="W200" s="36" t="s">
        <v>68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329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330</v>
      </c>
      <c r="B201" s="54" t="s">
        <v>331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103</v>
      </c>
      <c r="L201" s="33"/>
      <c r="M201" s="34" t="s">
        <v>67</v>
      </c>
      <c r="N201" s="34"/>
      <c r="O201" s="33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5"/>
      <c r="V201" s="35"/>
      <c r="W201" s="36" t="s">
        <v>68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332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333</v>
      </c>
      <c r="B202" s="54" t="s">
        <v>334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146</v>
      </c>
      <c r="L202" s="33"/>
      <c r="M202" s="34" t="s">
        <v>67</v>
      </c>
      <c r="N202" s="34"/>
      <c r="O202" s="33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5"/>
      <c r="V202" s="35"/>
      <c r="W202" s="36" t="s">
        <v>68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323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335</v>
      </c>
      <c r="B203" s="54" t="s">
        <v>336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146</v>
      </c>
      <c r="L203" s="33"/>
      <c r="M203" s="34" t="s">
        <v>67</v>
      </c>
      <c r="N203" s="34"/>
      <c r="O203" s="33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5"/>
      <c r="V203" s="35"/>
      <c r="W203" s="36" t="s">
        <v>68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326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337</v>
      </c>
      <c r="B204" s="54" t="s">
        <v>338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146</v>
      </c>
      <c r="L204" s="33"/>
      <c r="M204" s="34" t="s">
        <v>67</v>
      </c>
      <c r="N204" s="34"/>
      <c r="O204" s="33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5"/>
      <c r="V204" s="35"/>
      <c r="W204" s="36" t="s">
        <v>68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329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146</v>
      </c>
      <c r="L205" s="33"/>
      <c r="M205" s="34" t="s">
        <v>67</v>
      </c>
      <c r="N205" s="34"/>
      <c r="O205" s="33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5"/>
      <c r="V205" s="35"/>
      <c r="W205" s="36" t="s">
        <v>68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332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85</v>
      </c>
      <c r="Q206" s="620"/>
      <c r="R206" s="620"/>
      <c r="S206" s="620"/>
      <c r="T206" s="620"/>
      <c r="U206" s="620"/>
      <c r="V206" s="621"/>
      <c r="W206" s="38" t="s">
        <v>86</v>
      </c>
      <c r="X206" s="615">
        <f>IFERROR(X198/H198,"0")+IFERROR(X199/H199,"0")+IFERROR(X200/H200,"0")+IFERROR(X201/H201,"0")+IFERROR(X202/H202,"0")+IFERROR(X203/H203,"0")+IFERROR(X204/H204,"0")+IFERROR(X205/H205,"0")</f>
        <v>0</v>
      </c>
      <c r="Y206" s="615">
        <f>IFERROR(Y198/H198,"0")+IFERROR(Y199/H199,"0")+IFERROR(Y200/H200,"0")+IFERROR(Y201/H201,"0")+IFERROR(Y202/H202,"0")+IFERROR(Y203/H203,"0")+IFERROR(Y204/H204,"0")+IFERROR(Y205/H205,"0")</f>
        <v>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16"/>
      <c r="AB206" s="616"/>
      <c r="AC206" s="616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85</v>
      </c>
      <c r="Q207" s="620"/>
      <c r="R207" s="620"/>
      <c r="S207" s="620"/>
      <c r="T207" s="620"/>
      <c r="U207" s="620"/>
      <c r="V207" s="621"/>
      <c r="W207" s="38" t="s">
        <v>68</v>
      </c>
      <c r="X207" s="615">
        <f>IFERROR(SUM(X198:X205),"0")</f>
        <v>0</v>
      </c>
      <c r="Y207" s="615">
        <f>IFERROR(SUM(Y198:Y205),"0")</f>
        <v>0</v>
      </c>
      <c r="Z207" s="38"/>
      <c r="AA207" s="616"/>
      <c r="AB207" s="616"/>
      <c r="AC207" s="616"/>
    </row>
    <row r="208" spans="1:68" ht="14.25" customHeight="1" x14ac:dyDescent="0.25">
      <c r="A208" s="622" t="s">
        <v>63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09"/>
      <c r="AB208" s="609"/>
      <c r="AC208" s="609"/>
    </row>
    <row r="209" spans="1:68" ht="27" customHeight="1" x14ac:dyDescent="0.25">
      <c r="A209" s="54" t="s">
        <v>341</v>
      </c>
      <c r="B209" s="54" t="s">
        <v>342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98</v>
      </c>
      <c r="L209" s="33"/>
      <c r="M209" s="34" t="s">
        <v>104</v>
      </c>
      <c r="N209" s="34"/>
      <c r="O209" s="33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5"/>
      <c r="V209" s="35"/>
      <c r="W209" s="36" t="s">
        <v>68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343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customHeight="1" x14ac:dyDescent="0.25">
      <c r="A210" s="54" t="s">
        <v>344</v>
      </c>
      <c r="B210" s="54" t="s">
        <v>345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98</v>
      </c>
      <c r="L210" s="33"/>
      <c r="M210" s="34" t="s">
        <v>104</v>
      </c>
      <c r="N210" s="34"/>
      <c r="O210" s="33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5"/>
      <c r="V210" s="35"/>
      <c r="W210" s="36" t="s">
        <v>68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346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347</v>
      </c>
      <c r="B211" s="54" t="s">
        <v>348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98</v>
      </c>
      <c r="L211" s="33"/>
      <c r="M211" s="34" t="s">
        <v>104</v>
      </c>
      <c r="N211" s="34"/>
      <c r="O211" s="33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5"/>
      <c r="V211" s="35"/>
      <c r="W211" s="36" t="s">
        <v>68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349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350</v>
      </c>
      <c r="B212" s="54" t="s">
        <v>351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66</v>
      </c>
      <c r="L212" s="33"/>
      <c r="M212" s="34" t="s">
        <v>104</v>
      </c>
      <c r="N212" s="34"/>
      <c r="O212" s="33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5"/>
      <c r="V212" s="35"/>
      <c r="W212" s="36" t="s">
        <v>68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343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352</v>
      </c>
      <c r="B213" s="54" t="s">
        <v>353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66</v>
      </c>
      <c r="L213" s="33"/>
      <c r="M213" s="34" t="s">
        <v>127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5"/>
      <c r="V213" s="35"/>
      <c r="W213" s="36" t="s">
        <v>68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355</v>
      </c>
      <c r="B214" s="54" t="s">
        <v>356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66</v>
      </c>
      <c r="L214" s="33"/>
      <c r="M214" s="34" t="s">
        <v>104</v>
      </c>
      <c r="N214" s="34"/>
      <c r="O214" s="33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5"/>
      <c r="V214" s="35"/>
      <c r="W214" s="36" t="s">
        <v>68</v>
      </c>
      <c r="X214" s="613">
        <v>0</v>
      </c>
      <c r="Y214" s="614">
        <f t="shared" si="36"/>
        <v>0</v>
      </c>
      <c r="Z214" s="37" t="str">
        <f t="shared" si="41"/>
        <v/>
      </c>
      <c r="AA214" s="56"/>
      <c r="AB214" s="57"/>
      <c r="AC214" s="271" t="s">
        <v>349</v>
      </c>
      <c r="AG214" s="64"/>
      <c r="AJ214" s="68"/>
      <c r="AK214" s="68">
        <v>0</v>
      </c>
      <c r="BB214" s="272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357</v>
      </c>
      <c r="B215" s="54" t="s">
        <v>358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66</v>
      </c>
      <c r="L215" s="33"/>
      <c r="M215" s="34" t="s">
        <v>104</v>
      </c>
      <c r="N215" s="34"/>
      <c r="O215" s="33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5"/>
      <c r="V215" s="35"/>
      <c r="W215" s="36" t="s">
        <v>68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349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359</v>
      </c>
      <c r="B216" s="54" t="s">
        <v>360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66</v>
      </c>
      <c r="L216" s="33"/>
      <c r="M216" s="34" t="s">
        <v>127</v>
      </c>
      <c r="N216" s="34"/>
      <c r="O216" s="33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5"/>
      <c r="V216" s="35"/>
      <c r="W216" s="36" t="s">
        <v>68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361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362</v>
      </c>
      <c r="B217" s="54" t="s">
        <v>363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66</v>
      </c>
      <c r="L217" s="33"/>
      <c r="M217" s="34" t="s">
        <v>104</v>
      </c>
      <c r="N217" s="34"/>
      <c r="O217" s="33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5"/>
      <c r="V217" s="35"/>
      <c r="W217" s="36" t="s">
        <v>68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364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85</v>
      </c>
      <c r="Q218" s="620"/>
      <c r="R218" s="620"/>
      <c r="S218" s="620"/>
      <c r="T218" s="620"/>
      <c r="U218" s="620"/>
      <c r="V218" s="621"/>
      <c r="W218" s="38" t="s">
        <v>86</v>
      </c>
      <c r="X218" s="615">
        <f>IFERROR(X209/H209,"0")+IFERROR(X210/H210,"0")+IFERROR(X211/H211,"0")+IFERROR(X212/H212,"0")+IFERROR(X213/H213,"0")+IFERROR(X214/H214,"0")+IFERROR(X215/H215,"0")+IFERROR(X216/H216,"0")+IFERROR(X217/H217,"0")</f>
        <v>0</v>
      </c>
      <c r="Y218" s="615">
        <f>IFERROR(Y209/H209,"0")+IFERROR(Y210/H210,"0")+IFERROR(Y211/H211,"0")+IFERROR(Y212/H212,"0")+IFERROR(Y213/H213,"0")+IFERROR(Y214/H214,"0")+IFERROR(Y215/H215,"0")+IFERROR(Y216/H216,"0")+IFERROR(Y217/H217,"0")</f>
        <v>0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16"/>
      <c r="AB218" s="616"/>
      <c r="AC218" s="616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85</v>
      </c>
      <c r="Q219" s="620"/>
      <c r="R219" s="620"/>
      <c r="S219" s="620"/>
      <c r="T219" s="620"/>
      <c r="U219" s="620"/>
      <c r="V219" s="621"/>
      <c r="W219" s="38" t="s">
        <v>68</v>
      </c>
      <c r="X219" s="615">
        <f>IFERROR(SUM(X209:X217),"0")</f>
        <v>0</v>
      </c>
      <c r="Y219" s="615">
        <f>IFERROR(SUM(Y209:Y217),"0")</f>
        <v>0</v>
      </c>
      <c r="Z219" s="38"/>
      <c r="AA219" s="616"/>
      <c r="AB219" s="616"/>
      <c r="AC219" s="616"/>
    </row>
    <row r="220" spans="1:68" ht="14.25" customHeight="1" x14ac:dyDescent="0.25">
      <c r="A220" s="622" t="s">
        <v>169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09"/>
      <c r="AB220" s="609"/>
      <c r="AC220" s="609"/>
    </row>
    <row r="221" spans="1:68" ht="27" customHeight="1" x14ac:dyDescent="0.25">
      <c r="A221" s="54" t="s">
        <v>365</v>
      </c>
      <c r="B221" s="54" t="s">
        <v>366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66</v>
      </c>
      <c r="L221" s="33"/>
      <c r="M221" s="34" t="s">
        <v>127</v>
      </c>
      <c r="N221" s="34"/>
      <c r="O221" s="33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5"/>
      <c r="V221" s="35"/>
      <c r="W221" s="36" t="s">
        <v>68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367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368</v>
      </c>
      <c r="B222" s="54" t="s">
        <v>369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66</v>
      </c>
      <c r="L222" s="33"/>
      <c r="M222" s="34" t="s">
        <v>104</v>
      </c>
      <c r="N222" s="34"/>
      <c r="O222" s="33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5"/>
      <c r="V222" s="35"/>
      <c r="W222" s="36" t="s">
        <v>68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370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85</v>
      </c>
      <c r="Q223" s="620"/>
      <c r="R223" s="620"/>
      <c r="S223" s="620"/>
      <c r="T223" s="620"/>
      <c r="U223" s="620"/>
      <c r="V223" s="621"/>
      <c r="W223" s="38" t="s">
        <v>86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85</v>
      </c>
      <c r="Q224" s="620"/>
      <c r="R224" s="620"/>
      <c r="S224" s="620"/>
      <c r="T224" s="620"/>
      <c r="U224" s="620"/>
      <c r="V224" s="621"/>
      <c r="W224" s="38" t="s">
        <v>68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customHeight="1" x14ac:dyDescent="0.25">
      <c r="A225" s="673" t="s">
        <v>371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08"/>
      <c r="AB225" s="608"/>
      <c r="AC225" s="608"/>
    </row>
    <row r="226" spans="1:68" ht="14.25" customHeight="1" x14ac:dyDescent="0.25">
      <c r="A226" s="622" t="s">
        <v>95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09"/>
      <c r="AB226" s="609"/>
      <c r="AC226" s="609"/>
    </row>
    <row r="227" spans="1:68" ht="27" customHeight="1" x14ac:dyDescent="0.25">
      <c r="A227" s="54" t="s">
        <v>372</v>
      </c>
      <c r="B227" s="54" t="s">
        <v>373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98</v>
      </c>
      <c r="L227" s="33"/>
      <c r="M227" s="34" t="s">
        <v>99</v>
      </c>
      <c r="N227" s="34"/>
      <c r="O227" s="33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5"/>
      <c r="V227" s="35"/>
      <c r="W227" s="36" t="s">
        <v>68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374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customHeight="1" x14ac:dyDescent="0.25">
      <c r="A228" s="54" t="s">
        <v>372</v>
      </c>
      <c r="B228" s="54" t="s">
        <v>375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98</v>
      </c>
      <c r="L228" s="33"/>
      <c r="M228" s="34" t="s">
        <v>376</v>
      </c>
      <c r="N228" s="34"/>
      <c r="O228" s="33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5"/>
      <c r="V228" s="35"/>
      <c r="W228" s="36" t="s">
        <v>68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377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customHeight="1" x14ac:dyDescent="0.25">
      <c r="A229" s="54" t="s">
        <v>378</v>
      </c>
      <c r="B229" s="54" t="s">
        <v>379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98</v>
      </c>
      <c r="L229" s="33"/>
      <c r="M229" s="34" t="s">
        <v>99</v>
      </c>
      <c r="N229" s="34"/>
      <c r="O229" s="33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5"/>
      <c r="V229" s="35"/>
      <c r="W229" s="36" t="s">
        <v>68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380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customHeight="1" x14ac:dyDescent="0.25">
      <c r="A230" s="54" t="s">
        <v>381</v>
      </c>
      <c r="B230" s="54" t="s">
        <v>382</v>
      </c>
      <c r="C230" s="32">
        <v>4301011941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12.08</v>
      </c>
      <c r="J230" s="33">
        <v>48</v>
      </c>
      <c r="K230" s="33" t="s">
        <v>98</v>
      </c>
      <c r="L230" s="33"/>
      <c r="M230" s="34" t="s">
        <v>376</v>
      </c>
      <c r="N230" s="34"/>
      <c r="O230" s="33">
        <v>55</v>
      </c>
      <c r="P230" s="71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5"/>
      <c r="V230" s="35"/>
      <c r="W230" s="36" t="s">
        <v>68</v>
      </c>
      <c r="X230" s="613">
        <v>0</v>
      </c>
      <c r="Y230" s="614">
        <f t="shared" si="42"/>
        <v>0</v>
      </c>
      <c r="Z230" s="37" t="str">
        <f>IFERROR(IF(Y230=0,"",ROUNDUP(Y230/H230,0)*0.02039),"")</f>
        <v/>
      </c>
      <c r="AA230" s="56"/>
      <c r="AB230" s="57"/>
      <c r="AC230" s="289" t="s">
        <v>377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381</v>
      </c>
      <c r="B231" s="54" t="s">
        <v>383</v>
      </c>
      <c r="C231" s="32">
        <v>4301011721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12.035</v>
      </c>
      <c r="J231" s="33">
        <v>64</v>
      </c>
      <c r="K231" s="33" t="s">
        <v>98</v>
      </c>
      <c r="L231" s="33"/>
      <c r="M231" s="34" t="s">
        <v>99</v>
      </c>
      <c r="N231" s="34"/>
      <c r="O231" s="33">
        <v>55</v>
      </c>
      <c r="P231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5"/>
      <c r="V231" s="35"/>
      <c r="W231" s="36" t="s">
        <v>68</v>
      </c>
      <c r="X231" s="613">
        <v>0</v>
      </c>
      <c r="Y231" s="614">
        <f t="shared" si="42"/>
        <v>0</v>
      </c>
      <c r="Z231" s="37" t="str">
        <f>IFERROR(IF(Y231=0,"",ROUNDUP(Y231/H231,0)*0.01898),"")</f>
        <v/>
      </c>
      <c r="AA231" s="56"/>
      <c r="AB231" s="57"/>
      <c r="AC231" s="291" t="s">
        <v>384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385</v>
      </c>
      <c r="B232" s="54" t="s">
        <v>386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103</v>
      </c>
      <c r="L232" s="33"/>
      <c r="M232" s="34" t="s">
        <v>99</v>
      </c>
      <c r="N232" s="34"/>
      <c r="O232" s="33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5"/>
      <c r="V232" s="35"/>
      <c r="W232" s="36" t="s">
        <v>68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374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387</v>
      </c>
      <c r="B233" s="54" t="s">
        <v>388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103</v>
      </c>
      <c r="L233" s="33"/>
      <c r="M233" s="34" t="s">
        <v>99</v>
      </c>
      <c r="N233" s="34"/>
      <c r="O233" s="33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5"/>
      <c r="V233" s="35"/>
      <c r="W233" s="36" t="s">
        <v>68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380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389</v>
      </c>
      <c r="B234" s="54" t="s">
        <v>390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103</v>
      </c>
      <c r="L234" s="33"/>
      <c r="M234" s="34" t="s">
        <v>99</v>
      </c>
      <c r="N234" s="34"/>
      <c r="O234" s="33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5"/>
      <c r="V234" s="35"/>
      <c r="W234" s="36" t="s">
        <v>68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384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85</v>
      </c>
      <c r="Q235" s="620"/>
      <c r="R235" s="620"/>
      <c r="S235" s="620"/>
      <c r="T235" s="620"/>
      <c r="U235" s="620"/>
      <c r="V235" s="621"/>
      <c r="W235" s="38" t="s">
        <v>86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85</v>
      </c>
      <c r="Q236" s="620"/>
      <c r="R236" s="620"/>
      <c r="S236" s="620"/>
      <c r="T236" s="620"/>
      <c r="U236" s="620"/>
      <c r="V236" s="621"/>
      <c r="W236" s="38" t="s">
        <v>68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customHeight="1" x14ac:dyDescent="0.25">
      <c r="A237" s="622" t="s">
        <v>132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09"/>
      <c r="AB237" s="609"/>
      <c r="AC237" s="609"/>
    </row>
    <row r="238" spans="1:68" ht="27" customHeight="1" x14ac:dyDescent="0.25">
      <c r="A238" s="54" t="s">
        <v>391</v>
      </c>
      <c r="B238" s="54" t="s">
        <v>392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146</v>
      </c>
      <c r="L238" s="33"/>
      <c r="M238" s="34" t="s">
        <v>104</v>
      </c>
      <c r="N238" s="34"/>
      <c r="O238" s="33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5"/>
      <c r="V238" s="35"/>
      <c r="W238" s="36" t="s">
        <v>68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393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391</v>
      </c>
      <c r="B239" s="54" t="s">
        <v>394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146</v>
      </c>
      <c r="L239" s="33"/>
      <c r="M239" s="34" t="s">
        <v>104</v>
      </c>
      <c r="N239" s="34"/>
      <c r="O239" s="33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5"/>
      <c r="V239" s="35"/>
      <c r="W239" s="36" t="s">
        <v>68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393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85</v>
      </c>
      <c r="Q240" s="620"/>
      <c r="R240" s="620"/>
      <c r="S240" s="620"/>
      <c r="T240" s="620"/>
      <c r="U240" s="620"/>
      <c r="V240" s="621"/>
      <c r="W240" s="38" t="s">
        <v>86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85</v>
      </c>
      <c r="Q241" s="620"/>
      <c r="R241" s="620"/>
      <c r="S241" s="620"/>
      <c r="T241" s="620"/>
      <c r="U241" s="620"/>
      <c r="V241" s="621"/>
      <c r="W241" s="38" t="s">
        <v>68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customHeight="1" x14ac:dyDescent="0.25">
      <c r="A242" s="622" t="s">
        <v>395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09"/>
      <c r="AB242" s="609"/>
      <c r="AC242" s="609"/>
    </row>
    <row r="243" spans="1:68" ht="27" customHeight="1" x14ac:dyDescent="0.25">
      <c r="A243" s="54" t="s">
        <v>396</v>
      </c>
      <c r="B243" s="54" t="s">
        <v>397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296</v>
      </c>
      <c r="L243" s="33"/>
      <c r="M243" s="34" t="s">
        <v>297</v>
      </c>
      <c r="N243" s="34"/>
      <c r="O243" s="33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5"/>
      <c r="V243" s="35"/>
      <c r="W243" s="36" t="s">
        <v>68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85</v>
      </c>
      <c r="Q244" s="620"/>
      <c r="R244" s="620"/>
      <c r="S244" s="620"/>
      <c r="T244" s="620"/>
      <c r="U244" s="620"/>
      <c r="V244" s="621"/>
      <c r="W244" s="38" t="s">
        <v>86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85</v>
      </c>
      <c r="Q245" s="620"/>
      <c r="R245" s="620"/>
      <c r="S245" s="620"/>
      <c r="T245" s="620"/>
      <c r="U245" s="620"/>
      <c r="V245" s="621"/>
      <c r="W245" s="38" t="s">
        <v>68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customHeight="1" x14ac:dyDescent="0.25">
      <c r="A246" s="622" t="s">
        <v>399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09"/>
      <c r="AB246" s="609"/>
      <c r="AC246" s="609"/>
    </row>
    <row r="247" spans="1:68" ht="27" customHeight="1" x14ac:dyDescent="0.25">
      <c r="A247" s="54" t="s">
        <v>400</v>
      </c>
      <c r="B247" s="54" t="s">
        <v>401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296</v>
      </c>
      <c r="L247" s="33"/>
      <c r="M247" s="34" t="s">
        <v>297</v>
      </c>
      <c r="N247" s="34"/>
      <c r="O247" s="33">
        <v>90</v>
      </c>
      <c r="P247" s="901" t="s">
        <v>402</v>
      </c>
      <c r="Q247" s="625"/>
      <c r="R247" s="625"/>
      <c r="S247" s="625"/>
      <c r="T247" s="626"/>
      <c r="U247" s="35"/>
      <c r="V247" s="35"/>
      <c r="W247" s="36" t="s">
        <v>68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404</v>
      </c>
      <c r="B248" s="54" t="s">
        <v>405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296</v>
      </c>
      <c r="L248" s="33"/>
      <c r="M248" s="34" t="s">
        <v>297</v>
      </c>
      <c r="N248" s="34"/>
      <c r="O248" s="33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5"/>
      <c r="V248" s="35"/>
      <c r="W248" s="36" t="s">
        <v>68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403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406</v>
      </c>
      <c r="B249" s="54" t="s">
        <v>407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296</v>
      </c>
      <c r="L249" s="33"/>
      <c r="M249" s="34" t="s">
        <v>297</v>
      </c>
      <c r="N249" s="34"/>
      <c r="O249" s="33">
        <v>90</v>
      </c>
      <c r="P249" s="649" t="s">
        <v>408</v>
      </c>
      <c r="Q249" s="625"/>
      <c r="R249" s="625"/>
      <c r="S249" s="625"/>
      <c r="T249" s="626"/>
      <c r="U249" s="35"/>
      <c r="V249" s="35"/>
      <c r="W249" s="36" t="s">
        <v>68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403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409</v>
      </c>
      <c r="B250" s="54" t="s">
        <v>410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296</v>
      </c>
      <c r="L250" s="33"/>
      <c r="M250" s="34" t="s">
        <v>297</v>
      </c>
      <c r="N250" s="34"/>
      <c r="O250" s="33">
        <v>90</v>
      </c>
      <c r="P250" s="730" t="s">
        <v>411</v>
      </c>
      <c r="Q250" s="625"/>
      <c r="R250" s="625"/>
      <c r="S250" s="625"/>
      <c r="T250" s="626"/>
      <c r="U250" s="35"/>
      <c r="V250" s="35"/>
      <c r="W250" s="36" t="s">
        <v>68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403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412</v>
      </c>
      <c r="B251" s="54" t="s">
        <v>413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296</v>
      </c>
      <c r="L251" s="33"/>
      <c r="M251" s="34" t="s">
        <v>297</v>
      </c>
      <c r="N251" s="34"/>
      <c r="O251" s="33">
        <v>90</v>
      </c>
      <c r="P251" s="851" t="s">
        <v>414</v>
      </c>
      <c r="Q251" s="625"/>
      <c r="R251" s="625"/>
      <c r="S251" s="625"/>
      <c r="T251" s="626"/>
      <c r="U251" s="35"/>
      <c r="V251" s="35"/>
      <c r="W251" s="36" t="s">
        <v>68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403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85</v>
      </c>
      <c r="Q252" s="620"/>
      <c r="R252" s="620"/>
      <c r="S252" s="620"/>
      <c r="T252" s="620"/>
      <c r="U252" s="620"/>
      <c r="V252" s="621"/>
      <c r="W252" s="38" t="s">
        <v>86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85</v>
      </c>
      <c r="Q253" s="620"/>
      <c r="R253" s="620"/>
      <c r="S253" s="620"/>
      <c r="T253" s="620"/>
      <c r="U253" s="620"/>
      <c r="V253" s="621"/>
      <c r="W253" s="38" t="s">
        <v>68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customHeight="1" x14ac:dyDescent="0.25">
      <c r="A254" s="673" t="s">
        <v>415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08"/>
      <c r="AB254" s="608"/>
      <c r="AC254" s="608"/>
    </row>
    <row r="255" spans="1:68" ht="14.25" customHeight="1" x14ac:dyDescent="0.25">
      <c r="A255" s="622" t="s">
        <v>95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09"/>
      <c r="AB255" s="609"/>
      <c r="AC255" s="609"/>
    </row>
    <row r="256" spans="1:68" ht="27" customHeight="1" x14ac:dyDescent="0.25">
      <c r="A256" s="54" t="s">
        <v>416</v>
      </c>
      <c r="B256" s="54" t="s">
        <v>417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98</v>
      </c>
      <c r="L256" s="33"/>
      <c r="M256" s="34" t="s">
        <v>99</v>
      </c>
      <c r="N256" s="34"/>
      <c r="O256" s="33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5"/>
      <c r="V256" s="35"/>
      <c r="W256" s="36" t="s">
        <v>68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418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customHeight="1" x14ac:dyDescent="0.25">
      <c r="A257" s="54" t="s">
        <v>419</v>
      </c>
      <c r="B257" s="54" t="s">
        <v>420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98</v>
      </c>
      <c r="L257" s="33"/>
      <c r="M257" s="34" t="s">
        <v>376</v>
      </c>
      <c r="N257" s="34"/>
      <c r="O257" s="33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5"/>
      <c r="V257" s="35"/>
      <c r="W257" s="36" t="s">
        <v>68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421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419</v>
      </c>
      <c r="B258" s="54" t="s">
        <v>422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98</v>
      </c>
      <c r="L258" s="33"/>
      <c r="M258" s="34" t="s">
        <v>99</v>
      </c>
      <c r="N258" s="34"/>
      <c r="O258" s="33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5"/>
      <c r="V258" s="35"/>
      <c r="W258" s="36" t="s">
        <v>68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423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customHeight="1" x14ac:dyDescent="0.25">
      <c r="A259" s="54" t="s">
        <v>424</v>
      </c>
      <c r="B259" s="54" t="s">
        <v>425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98</v>
      </c>
      <c r="L259" s="33"/>
      <c r="M259" s="34" t="s">
        <v>99</v>
      </c>
      <c r="N259" s="34"/>
      <c r="O259" s="33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5"/>
      <c r="V259" s="35"/>
      <c r="W259" s="36" t="s">
        <v>68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426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427</v>
      </c>
      <c r="B260" s="54" t="s">
        <v>428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103</v>
      </c>
      <c r="L260" s="33"/>
      <c r="M260" s="34" t="s">
        <v>99</v>
      </c>
      <c r="N260" s="34"/>
      <c r="O260" s="33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5"/>
      <c r="V260" s="35"/>
      <c r="W260" s="36" t="s">
        <v>68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429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430</v>
      </c>
      <c r="B261" s="54" t="s">
        <v>431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103</v>
      </c>
      <c r="L261" s="33"/>
      <c r="M261" s="34" t="s">
        <v>99</v>
      </c>
      <c r="N261" s="34"/>
      <c r="O261" s="33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5"/>
      <c r="V261" s="35"/>
      <c r="W261" s="36" t="s">
        <v>68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432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85</v>
      </c>
      <c r="Q262" s="620"/>
      <c r="R262" s="620"/>
      <c r="S262" s="620"/>
      <c r="T262" s="620"/>
      <c r="U262" s="620"/>
      <c r="V262" s="621"/>
      <c r="W262" s="38" t="s">
        <v>86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85</v>
      </c>
      <c r="Q263" s="620"/>
      <c r="R263" s="620"/>
      <c r="S263" s="620"/>
      <c r="T263" s="620"/>
      <c r="U263" s="620"/>
      <c r="V263" s="621"/>
      <c r="W263" s="38" t="s">
        <v>68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customHeight="1" x14ac:dyDescent="0.25">
      <c r="A264" s="673" t="s">
        <v>433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08"/>
      <c r="AB264" s="608"/>
      <c r="AC264" s="608"/>
    </row>
    <row r="265" spans="1:68" ht="14.25" customHeight="1" x14ac:dyDescent="0.25">
      <c r="A265" s="622" t="s">
        <v>95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09"/>
      <c r="AB265" s="609"/>
      <c r="AC265" s="609"/>
    </row>
    <row r="266" spans="1:68" ht="27" customHeight="1" x14ac:dyDescent="0.25">
      <c r="A266" s="54" t="s">
        <v>434</v>
      </c>
      <c r="B266" s="54" t="s">
        <v>435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98</v>
      </c>
      <c r="L266" s="33"/>
      <c r="M266" s="34" t="s">
        <v>104</v>
      </c>
      <c r="N266" s="34"/>
      <c r="O266" s="33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5"/>
      <c r="V266" s="35"/>
      <c r="W266" s="36" t="s">
        <v>68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100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436</v>
      </c>
      <c r="B267" s="54" t="s">
        <v>437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98</v>
      </c>
      <c r="L267" s="33"/>
      <c r="M267" s="34" t="s">
        <v>104</v>
      </c>
      <c r="N267" s="34"/>
      <c r="O267" s="33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5"/>
      <c r="V267" s="35"/>
      <c r="W267" s="36" t="s">
        <v>68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438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439</v>
      </c>
      <c r="B268" s="54" t="s">
        <v>440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98</v>
      </c>
      <c r="L268" s="33"/>
      <c r="M268" s="34" t="s">
        <v>104</v>
      </c>
      <c r="N268" s="34"/>
      <c r="O268" s="33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5"/>
      <c r="V268" s="35"/>
      <c r="W268" s="36" t="s">
        <v>68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441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442</v>
      </c>
      <c r="B269" s="54" t="s">
        <v>443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98</v>
      </c>
      <c r="L269" s="33"/>
      <c r="M269" s="34" t="s">
        <v>99</v>
      </c>
      <c r="N269" s="34"/>
      <c r="O269" s="33">
        <v>31</v>
      </c>
      <c r="P269" s="884" t="s">
        <v>444</v>
      </c>
      <c r="Q269" s="625"/>
      <c r="R269" s="625"/>
      <c r="S269" s="625"/>
      <c r="T269" s="626"/>
      <c r="U269" s="35"/>
      <c r="V269" s="35"/>
      <c r="W269" s="36" t="s">
        <v>68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445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85</v>
      </c>
      <c r="Q270" s="620"/>
      <c r="R270" s="620"/>
      <c r="S270" s="620"/>
      <c r="T270" s="620"/>
      <c r="U270" s="620"/>
      <c r="V270" s="621"/>
      <c r="W270" s="38" t="s">
        <v>86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85</v>
      </c>
      <c r="Q271" s="620"/>
      <c r="R271" s="620"/>
      <c r="S271" s="620"/>
      <c r="T271" s="620"/>
      <c r="U271" s="620"/>
      <c r="V271" s="621"/>
      <c r="W271" s="38" t="s">
        <v>68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customHeight="1" x14ac:dyDescent="0.25">
      <c r="A272" s="673" t="s">
        <v>446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08"/>
      <c r="AB272" s="608"/>
      <c r="AC272" s="608"/>
    </row>
    <row r="273" spans="1:68" ht="14.25" customHeight="1" x14ac:dyDescent="0.25">
      <c r="A273" s="622" t="s">
        <v>63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09"/>
      <c r="AB273" s="609"/>
      <c r="AC273" s="609"/>
    </row>
    <row r="274" spans="1:68" ht="27" customHeight="1" x14ac:dyDescent="0.25">
      <c r="A274" s="54" t="s">
        <v>447</v>
      </c>
      <c r="B274" s="54" t="s">
        <v>448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66</v>
      </c>
      <c r="L274" s="33"/>
      <c r="M274" s="34" t="s">
        <v>104</v>
      </c>
      <c r="N274" s="34"/>
      <c r="O274" s="33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5"/>
      <c r="V274" s="35"/>
      <c r="W274" s="36" t="s">
        <v>68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449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450</v>
      </c>
      <c r="B275" s="54" t="s">
        <v>451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66</v>
      </c>
      <c r="L275" s="33"/>
      <c r="M275" s="34" t="s">
        <v>127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5"/>
      <c r="V275" s="35"/>
      <c r="W275" s="36" t="s">
        <v>68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452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453</v>
      </c>
      <c r="B276" s="54" t="s">
        <v>454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66</v>
      </c>
      <c r="L276" s="33"/>
      <c r="M276" s="34" t="s">
        <v>104</v>
      </c>
      <c r="N276" s="34"/>
      <c r="O276" s="33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5"/>
      <c r="V276" s="35"/>
      <c r="W276" s="36" t="s">
        <v>68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455</v>
      </c>
      <c r="AG276" s="64"/>
      <c r="AJ276" s="68"/>
      <c r="AK276" s="68">
        <v>0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customHeight="1" x14ac:dyDescent="0.25">
      <c r="A277" s="54" t="s">
        <v>456</v>
      </c>
      <c r="B277" s="54" t="s">
        <v>457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103</v>
      </c>
      <c r="L277" s="33"/>
      <c r="M277" s="34" t="s">
        <v>104</v>
      </c>
      <c r="N277" s="34"/>
      <c r="O277" s="33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5"/>
      <c r="V277" s="35"/>
      <c r="W277" s="36" t="s">
        <v>68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449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85</v>
      </c>
      <c r="Q278" s="620"/>
      <c r="R278" s="620"/>
      <c r="S278" s="620"/>
      <c r="T278" s="620"/>
      <c r="U278" s="620"/>
      <c r="V278" s="621"/>
      <c r="W278" s="38" t="s">
        <v>86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85</v>
      </c>
      <c r="Q279" s="620"/>
      <c r="R279" s="620"/>
      <c r="S279" s="620"/>
      <c r="T279" s="620"/>
      <c r="U279" s="620"/>
      <c r="V279" s="621"/>
      <c r="W279" s="38" t="s">
        <v>68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customHeight="1" x14ac:dyDescent="0.25">
      <c r="A280" s="673" t="s">
        <v>458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08"/>
      <c r="AB280" s="608"/>
      <c r="AC280" s="608"/>
    </row>
    <row r="281" spans="1:68" ht="14.25" customHeight="1" x14ac:dyDescent="0.25">
      <c r="A281" s="622" t="s">
        <v>143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09"/>
      <c r="AB281" s="609"/>
      <c r="AC281" s="609"/>
    </row>
    <row r="282" spans="1:68" ht="27" customHeight="1" x14ac:dyDescent="0.25">
      <c r="A282" s="54" t="s">
        <v>459</v>
      </c>
      <c r="B282" s="54" t="s">
        <v>460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146</v>
      </c>
      <c r="L282" s="33"/>
      <c r="M282" s="34" t="s">
        <v>67</v>
      </c>
      <c r="N282" s="34"/>
      <c r="O282" s="33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5"/>
      <c r="V282" s="35"/>
      <c r="W282" s="36" t="s">
        <v>68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461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85</v>
      </c>
      <c r="Q283" s="620"/>
      <c r="R283" s="620"/>
      <c r="S283" s="620"/>
      <c r="T283" s="620"/>
      <c r="U283" s="620"/>
      <c r="V283" s="621"/>
      <c r="W283" s="38" t="s">
        <v>86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85</v>
      </c>
      <c r="Q284" s="620"/>
      <c r="R284" s="620"/>
      <c r="S284" s="620"/>
      <c r="T284" s="620"/>
      <c r="U284" s="620"/>
      <c r="V284" s="621"/>
      <c r="W284" s="38" t="s">
        <v>68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customHeight="1" x14ac:dyDescent="0.25">
      <c r="A285" s="622" t="s">
        <v>63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09"/>
      <c r="AB285" s="609"/>
      <c r="AC285" s="609"/>
    </row>
    <row r="286" spans="1:68" ht="27" customHeight="1" x14ac:dyDescent="0.25">
      <c r="A286" s="54" t="s">
        <v>462</v>
      </c>
      <c r="B286" s="54" t="s">
        <v>463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103</v>
      </c>
      <c r="L286" s="33"/>
      <c r="M286" s="34" t="s">
        <v>104</v>
      </c>
      <c r="N286" s="34"/>
      <c r="O286" s="33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5"/>
      <c r="V286" s="35"/>
      <c r="W286" s="36" t="s">
        <v>68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464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85</v>
      </c>
      <c r="Q287" s="620"/>
      <c r="R287" s="620"/>
      <c r="S287" s="620"/>
      <c r="T287" s="620"/>
      <c r="U287" s="620"/>
      <c r="V287" s="621"/>
      <c r="W287" s="38" t="s">
        <v>86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85</v>
      </c>
      <c r="Q288" s="620"/>
      <c r="R288" s="620"/>
      <c r="S288" s="620"/>
      <c r="T288" s="620"/>
      <c r="U288" s="620"/>
      <c r="V288" s="621"/>
      <c r="W288" s="38" t="s">
        <v>68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customHeight="1" x14ac:dyDescent="0.25">
      <c r="A289" s="673" t="s">
        <v>465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08"/>
      <c r="AB289" s="608"/>
      <c r="AC289" s="608"/>
    </row>
    <row r="290" spans="1:68" ht="14.25" customHeight="1" x14ac:dyDescent="0.25">
      <c r="A290" s="622" t="s">
        <v>63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09"/>
      <c r="AB290" s="609"/>
      <c r="AC290" s="609"/>
    </row>
    <row r="291" spans="1:68" ht="27" customHeight="1" x14ac:dyDescent="0.25">
      <c r="A291" s="54" t="s">
        <v>466</v>
      </c>
      <c r="B291" s="54" t="s">
        <v>467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66</v>
      </c>
      <c r="L291" s="33"/>
      <c r="M291" s="34" t="s">
        <v>104</v>
      </c>
      <c r="N291" s="34"/>
      <c r="O291" s="33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5"/>
      <c r="V291" s="35"/>
      <c r="W291" s="36" t="s">
        <v>68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468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85</v>
      </c>
      <c r="Q292" s="620"/>
      <c r="R292" s="620"/>
      <c r="S292" s="620"/>
      <c r="T292" s="620"/>
      <c r="U292" s="620"/>
      <c r="V292" s="621"/>
      <c r="W292" s="38" t="s">
        <v>86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85</v>
      </c>
      <c r="Q293" s="620"/>
      <c r="R293" s="620"/>
      <c r="S293" s="620"/>
      <c r="T293" s="620"/>
      <c r="U293" s="620"/>
      <c r="V293" s="621"/>
      <c r="W293" s="38" t="s">
        <v>68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customHeight="1" x14ac:dyDescent="0.25">
      <c r="A294" s="673" t="s">
        <v>469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08"/>
      <c r="AB294" s="608"/>
      <c r="AC294" s="608"/>
    </row>
    <row r="295" spans="1:68" ht="14.25" customHeight="1" x14ac:dyDescent="0.25">
      <c r="A295" s="622" t="s">
        <v>143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09"/>
      <c r="AB295" s="609"/>
      <c r="AC295" s="609"/>
    </row>
    <row r="296" spans="1:68" ht="27" customHeight="1" x14ac:dyDescent="0.25">
      <c r="A296" s="54" t="s">
        <v>470</v>
      </c>
      <c r="B296" s="54" t="s">
        <v>471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146</v>
      </c>
      <c r="L296" s="33"/>
      <c r="M296" s="34" t="s">
        <v>67</v>
      </c>
      <c r="N296" s="34"/>
      <c r="O296" s="33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5"/>
      <c r="V296" s="35"/>
      <c r="W296" s="36" t="s">
        <v>68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472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473</v>
      </c>
      <c r="B297" s="54" t="s">
        <v>474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146</v>
      </c>
      <c r="L297" s="33"/>
      <c r="M297" s="34" t="s">
        <v>67</v>
      </c>
      <c r="N297" s="34"/>
      <c r="O297" s="33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5"/>
      <c r="V297" s="35"/>
      <c r="W297" s="36" t="s">
        <v>68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472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85</v>
      </c>
      <c r="Q298" s="620"/>
      <c r="R298" s="620"/>
      <c r="S298" s="620"/>
      <c r="T298" s="620"/>
      <c r="U298" s="620"/>
      <c r="V298" s="621"/>
      <c r="W298" s="38" t="s">
        <v>86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85</v>
      </c>
      <c r="Q299" s="620"/>
      <c r="R299" s="620"/>
      <c r="S299" s="620"/>
      <c r="T299" s="620"/>
      <c r="U299" s="620"/>
      <c r="V299" s="621"/>
      <c r="W299" s="38" t="s">
        <v>68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customHeight="1" x14ac:dyDescent="0.25">
      <c r="A300" s="673" t="s">
        <v>475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08"/>
      <c r="AB300" s="608"/>
      <c r="AC300" s="608"/>
    </row>
    <row r="301" spans="1:68" ht="14.25" customHeight="1" x14ac:dyDescent="0.25">
      <c r="A301" s="622" t="s">
        <v>95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09"/>
      <c r="AB301" s="609"/>
      <c r="AC301" s="609"/>
    </row>
    <row r="302" spans="1:68" ht="27" customHeight="1" x14ac:dyDescent="0.25">
      <c r="A302" s="54" t="s">
        <v>476</v>
      </c>
      <c r="B302" s="54" t="s">
        <v>477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98</v>
      </c>
      <c r="L302" s="33"/>
      <c r="M302" s="34" t="s">
        <v>99</v>
      </c>
      <c r="N302" s="34"/>
      <c r="O302" s="33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5"/>
      <c r="V302" s="35"/>
      <c r="W302" s="36" t="s">
        <v>68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478</v>
      </c>
      <c r="AB302" s="57"/>
      <c r="AC302" s="353" t="s">
        <v>479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85</v>
      </c>
      <c r="Q303" s="620"/>
      <c r="R303" s="620"/>
      <c r="S303" s="620"/>
      <c r="T303" s="620"/>
      <c r="U303" s="620"/>
      <c r="V303" s="621"/>
      <c r="W303" s="38" t="s">
        <v>86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85</v>
      </c>
      <c r="Q304" s="620"/>
      <c r="R304" s="620"/>
      <c r="S304" s="620"/>
      <c r="T304" s="620"/>
      <c r="U304" s="620"/>
      <c r="V304" s="621"/>
      <c r="W304" s="38" t="s">
        <v>68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customHeight="1" x14ac:dyDescent="0.25">
      <c r="A305" s="673" t="s">
        <v>480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08"/>
      <c r="AB305" s="608"/>
      <c r="AC305" s="608"/>
    </row>
    <row r="306" spans="1:68" ht="14.25" customHeight="1" x14ac:dyDescent="0.25">
      <c r="A306" s="622" t="s">
        <v>95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09"/>
      <c r="AB306" s="609"/>
      <c r="AC306" s="609"/>
    </row>
    <row r="307" spans="1:68" ht="27" customHeight="1" x14ac:dyDescent="0.25">
      <c r="A307" s="54" t="s">
        <v>481</v>
      </c>
      <c r="B307" s="54" t="s">
        <v>482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98</v>
      </c>
      <c r="L307" s="33"/>
      <c r="M307" s="34" t="s">
        <v>104</v>
      </c>
      <c r="N307" s="34"/>
      <c r="O307" s="33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5"/>
      <c r="V307" s="35"/>
      <c r="W307" s="36" t="s">
        <v>68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483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98</v>
      </c>
      <c r="L308" s="33"/>
      <c r="M308" s="34" t="s">
        <v>376</v>
      </c>
      <c r="N308" s="34"/>
      <c r="O308" s="33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5"/>
      <c r="V308" s="35"/>
      <c r="W308" s="36" t="s">
        <v>68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customHeight="1" x14ac:dyDescent="0.25">
      <c r="A309" s="54" t="s">
        <v>484</v>
      </c>
      <c r="B309" s="54" t="s">
        <v>487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98</v>
      </c>
      <c r="L309" s="33"/>
      <c r="M309" s="34" t="s">
        <v>104</v>
      </c>
      <c r="N309" s="34"/>
      <c r="O309" s="33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5"/>
      <c r="V309" s="35"/>
      <c r="W309" s="36" t="s">
        <v>68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488</v>
      </c>
      <c r="AG309" s="64"/>
      <c r="AJ309" s="68"/>
      <c r="AK309" s="68">
        <v>0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customHeight="1" x14ac:dyDescent="0.25">
      <c r="A310" s="54" t="s">
        <v>489</v>
      </c>
      <c r="B310" s="54" t="s">
        <v>490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98</v>
      </c>
      <c r="L310" s="33"/>
      <c r="M310" s="34" t="s">
        <v>99</v>
      </c>
      <c r="N310" s="34"/>
      <c r="O310" s="33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5"/>
      <c r="V310" s="35"/>
      <c r="W310" s="36" t="s">
        <v>68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491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492</v>
      </c>
      <c r="B311" s="54" t="s">
        <v>493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103</v>
      </c>
      <c r="L311" s="33"/>
      <c r="M311" s="34" t="s">
        <v>99</v>
      </c>
      <c r="N311" s="34"/>
      <c r="O311" s="33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5"/>
      <c r="V311" s="35"/>
      <c r="W311" s="36" t="s">
        <v>68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494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495</v>
      </c>
      <c r="B312" s="54" t="s">
        <v>496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103</v>
      </c>
      <c r="L312" s="33"/>
      <c r="M312" s="34" t="s">
        <v>99</v>
      </c>
      <c r="N312" s="34"/>
      <c r="O312" s="33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5"/>
      <c r="V312" s="35"/>
      <c r="W312" s="36" t="s">
        <v>68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488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85</v>
      </c>
      <c r="Q313" s="620"/>
      <c r="R313" s="620"/>
      <c r="S313" s="620"/>
      <c r="T313" s="620"/>
      <c r="U313" s="620"/>
      <c r="V313" s="621"/>
      <c r="W313" s="38" t="s">
        <v>86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85</v>
      </c>
      <c r="Q314" s="620"/>
      <c r="R314" s="620"/>
      <c r="S314" s="620"/>
      <c r="T314" s="620"/>
      <c r="U314" s="620"/>
      <c r="V314" s="621"/>
      <c r="W314" s="38" t="s">
        <v>68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customHeight="1" x14ac:dyDescent="0.25">
      <c r="A315" s="622" t="s">
        <v>143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09"/>
      <c r="AB315" s="609"/>
      <c r="AC315" s="609"/>
    </row>
    <row r="316" spans="1:68" ht="27" customHeight="1" x14ac:dyDescent="0.25">
      <c r="A316" s="54" t="s">
        <v>497</v>
      </c>
      <c r="B316" s="54" t="s">
        <v>498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103</v>
      </c>
      <c r="L316" s="33"/>
      <c r="M316" s="34" t="s">
        <v>67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5"/>
      <c r="V316" s="35"/>
      <c r="W316" s="36" t="s">
        <v>68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500</v>
      </c>
      <c r="B317" s="54" t="s">
        <v>501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103</v>
      </c>
      <c r="L317" s="33"/>
      <c r="M317" s="34" t="s">
        <v>67</v>
      </c>
      <c r="N317" s="34"/>
      <c r="O317" s="33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5"/>
      <c r="V317" s="35"/>
      <c r="W317" s="36" t="s">
        <v>68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502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503</v>
      </c>
      <c r="B318" s="54" t="s">
        <v>504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103</v>
      </c>
      <c r="L318" s="33"/>
      <c r="M318" s="34" t="s">
        <v>67</v>
      </c>
      <c r="N318" s="34"/>
      <c r="O318" s="33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5"/>
      <c r="V318" s="35"/>
      <c r="W318" s="36" t="s">
        <v>68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505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506</v>
      </c>
      <c r="B319" s="54" t="s">
        <v>507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146</v>
      </c>
      <c r="L319" s="33"/>
      <c r="M319" s="34" t="s">
        <v>67</v>
      </c>
      <c r="N319" s="34"/>
      <c r="O319" s="33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5"/>
      <c r="V319" s="35"/>
      <c r="W319" s="36" t="s">
        <v>68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502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85</v>
      </c>
      <c r="Q320" s="620"/>
      <c r="R320" s="620"/>
      <c r="S320" s="620"/>
      <c r="T320" s="620"/>
      <c r="U320" s="620"/>
      <c r="V320" s="621"/>
      <c r="W320" s="38" t="s">
        <v>86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85</v>
      </c>
      <c r="Q321" s="620"/>
      <c r="R321" s="620"/>
      <c r="S321" s="620"/>
      <c r="T321" s="620"/>
      <c r="U321" s="620"/>
      <c r="V321" s="621"/>
      <c r="W321" s="38" t="s">
        <v>68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customHeight="1" x14ac:dyDescent="0.25">
      <c r="A322" s="622" t="s">
        <v>63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09"/>
      <c r="AB322" s="609"/>
      <c r="AC322" s="609"/>
    </row>
    <row r="323" spans="1:68" ht="27" customHeight="1" x14ac:dyDescent="0.25">
      <c r="A323" s="54" t="s">
        <v>508</v>
      </c>
      <c r="B323" s="54" t="s">
        <v>509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98</v>
      </c>
      <c r="L323" s="33"/>
      <c r="M323" s="34" t="s">
        <v>104</v>
      </c>
      <c r="N323" s="34"/>
      <c r="O323" s="33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5"/>
      <c r="V323" s="35"/>
      <c r="W323" s="36" t="s">
        <v>68</v>
      </c>
      <c r="X323" s="613">
        <v>0</v>
      </c>
      <c r="Y323" s="614">
        <f>IFERROR(IF(X323="",0,CEILING((X323/$H323),1)*$H323),"")</f>
        <v>0</v>
      </c>
      <c r="Z323" s="37" t="str">
        <f>IFERROR(IF(Y323=0,"",ROUNDUP(Y323/H323,0)*0.01898),"")</f>
        <v/>
      </c>
      <c r="AA323" s="56"/>
      <c r="AB323" s="57"/>
      <c r="AC323" s="375" t="s">
        <v>510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511</v>
      </c>
      <c r="B324" s="54" t="s">
        <v>512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98</v>
      </c>
      <c r="L324" s="33"/>
      <c r="M324" s="34" t="s">
        <v>104</v>
      </c>
      <c r="N324" s="34"/>
      <c r="O324" s="33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5"/>
      <c r="V324" s="35"/>
      <c r="W324" s="36" t="s">
        <v>68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513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514</v>
      </c>
      <c r="B325" s="54" t="s">
        <v>515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98</v>
      </c>
      <c r="L325" s="33"/>
      <c r="M325" s="34" t="s">
        <v>104</v>
      </c>
      <c r="N325" s="34"/>
      <c r="O325" s="33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5"/>
      <c r="V325" s="35"/>
      <c r="W325" s="36" t="s">
        <v>68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516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517</v>
      </c>
      <c r="B326" s="54" t="s">
        <v>518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66</v>
      </c>
      <c r="L326" s="33"/>
      <c r="M326" s="34" t="s">
        <v>104</v>
      </c>
      <c r="N326" s="34"/>
      <c r="O326" s="33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5"/>
      <c r="V326" s="35"/>
      <c r="W326" s="36" t="s">
        <v>68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519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66</v>
      </c>
      <c r="L327" s="33"/>
      <c r="M327" s="34" t="s">
        <v>127</v>
      </c>
      <c r="N327" s="34"/>
      <c r="O327" s="33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5"/>
      <c r="V327" s="35"/>
      <c r="W327" s="36" t="s">
        <v>68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522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85</v>
      </c>
      <c r="Q328" s="620"/>
      <c r="R328" s="620"/>
      <c r="S328" s="620"/>
      <c r="T328" s="620"/>
      <c r="U328" s="620"/>
      <c r="V328" s="621"/>
      <c r="W328" s="38" t="s">
        <v>86</v>
      </c>
      <c r="X328" s="615">
        <f>IFERROR(X323/H323,"0")+IFERROR(X324/H324,"0")+IFERROR(X325/H325,"0")+IFERROR(X326/H326,"0")+IFERROR(X327/H327,"0")</f>
        <v>0</v>
      </c>
      <c r="Y328" s="615">
        <f>IFERROR(Y323/H323,"0")+IFERROR(Y324/H324,"0")+IFERROR(Y325/H325,"0")+IFERROR(Y326/H326,"0")+IFERROR(Y327/H327,"0")</f>
        <v>0</v>
      </c>
      <c r="Z328" s="615">
        <f>IFERROR(IF(Z323="",0,Z323),"0")+IFERROR(IF(Z324="",0,Z324),"0")+IFERROR(IF(Z325="",0,Z325),"0")+IFERROR(IF(Z326="",0,Z326),"0")+IFERROR(IF(Z327="",0,Z327),"0")</f>
        <v>0</v>
      </c>
      <c r="AA328" s="616"/>
      <c r="AB328" s="616"/>
      <c r="AC328" s="616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85</v>
      </c>
      <c r="Q329" s="620"/>
      <c r="R329" s="620"/>
      <c r="S329" s="620"/>
      <c r="T329" s="620"/>
      <c r="U329" s="620"/>
      <c r="V329" s="621"/>
      <c r="W329" s="38" t="s">
        <v>68</v>
      </c>
      <c r="X329" s="615">
        <f>IFERROR(SUM(X323:X327),"0")</f>
        <v>0</v>
      </c>
      <c r="Y329" s="615">
        <f>IFERROR(SUM(Y323:Y327),"0")</f>
        <v>0</v>
      </c>
      <c r="Z329" s="38"/>
      <c r="AA329" s="616"/>
      <c r="AB329" s="616"/>
      <c r="AC329" s="616"/>
    </row>
    <row r="330" spans="1:68" ht="14.25" customHeight="1" x14ac:dyDescent="0.25">
      <c r="A330" s="622" t="s">
        <v>169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09"/>
      <c r="AB330" s="609"/>
      <c r="AC330" s="609"/>
    </row>
    <row r="331" spans="1:68" ht="27" customHeight="1" x14ac:dyDescent="0.25">
      <c r="A331" s="54" t="s">
        <v>523</v>
      </c>
      <c r="B331" s="54" t="s">
        <v>524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98</v>
      </c>
      <c r="L331" s="33"/>
      <c r="M331" s="34" t="s">
        <v>104</v>
      </c>
      <c r="N331" s="34"/>
      <c r="O331" s="33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5"/>
      <c r="V331" s="35"/>
      <c r="W331" s="36" t="s">
        <v>68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525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526</v>
      </c>
      <c r="B332" s="54" t="s">
        <v>527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98</v>
      </c>
      <c r="L332" s="33"/>
      <c r="M332" s="34" t="s">
        <v>104</v>
      </c>
      <c r="N332" s="34"/>
      <c r="O332" s="33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5"/>
      <c r="V332" s="35"/>
      <c r="W332" s="36" t="s">
        <v>68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528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customHeight="1" x14ac:dyDescent="0.25">
      <c r="A333" s="54" t="s">
        <v>529</v>
      </c>
      <c r="B333" s="54" t="s">
        <v>530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98</v>
      </c>
      <c r="L333" s="33"/>
      <c r="M333" s="34" t="s">
        <v>127</v>
      </c>
      <c r="N333" s="34"/>
      <c r="O333" s="33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5"/>
      <c r="V333" s="35"/>
      <c r="W333" s="36" t="s">
        <v>68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531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85</v>
      </c>
      <c r="Q334" s="620"/>
      <c r="R334" s="620"/>
      <c r="S334" s="620"/>
      <c r="T334" s="620"/>
      <c r="U334" s="620"/>
      <c r="V334" s="621"/>
      <c r="W334" s="38" t="s">
        <v>86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85</v>
      </c>
      <c r="Q335" s="620"/>
      <c r="R335" s="620"/>
      <c r="S335" s="620"/>
      <c r="T335" s="620"/>
      <c r="U335" s="620"/>
      <c r="V335" s="621"/>
      <c r="W335" s="38" t="s">
        <v>68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customHeight="1" x14ac:dyDescent="0.25">
      <c r="A336" s="622" t="s">
        <v>87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09"/>
      <c r="AB336" s="609"/>
      <c r="AC336" s="609"/>
    </row>
    <row r="337" spans="1:68" ht="27" customHeight="1" x14ac:dyDescent="0.25">
      <c r="A337" s="54" t="s">
        <v>532</v>
      </c>
      <c r="B337" s="54" t="s">
        <v>533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103</v>
      </c>
      <c r="L337" s="33"/>
      <c r="M337" s="34" t="s">
        <v>90</v>
      </c>
      <c r="N337" s="34"/>
      <c r="O337" s="33">
        <v>180</v>
      </c>
      <c r="P337" s="710" t="s">
        <v>534</v>
      </c>
      <c r="Q337" s="625"/>
      <c r="R337" s="625"/>
      <c r="S337" s="625"/>
      <c r="T337" s="626"/>
      <c r="U337" s="35"/>
      <c r="V337" s="35"/>
      <c r="W337" s="36" t="s">
        <v>68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535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103</v>
      </c>
      <c r="L338" s="33"/>
      <c r="M338" s="34" t="s">
        <v>90</v>
      </c>
      <c r="N338" s="34"/>
      <c r="O338" s="33">
        <v>180</v>
      </c>
      <c r="P338" s="971" t="s">
        <v>538</v>
      </c>
      <c r="Q338" s="625"/>
      <c r="R338" s="625"/>
      <c r="S338" s="625"/>
      <c r="T338" s="626"/>
      <c r="U338" s="35"/>
      <c r="V338" s="35"/>
      <c r="W338" s="36" t="s">
        <v>68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539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540</v>
      </c>
      <c r="B339" s="54" t="s">
        <v>541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66</v>
      </c>
      <c r="L339" s="33"/>
      <c r="M339" s="34" t="s">
        <v>90</v>
      </c>
      <c r="N339" s="34"/>
      <c r="O339" s="33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5"/>
      <c r="V339" s="35"/>
      <c r="W339" s="36" t="s">
        <v>68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542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543</v>
      </c>
      <c r="B340" s="54" t="s">
        <v>544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66</v>
      </c>
      <c r="L340" s="33"/>
      <c r="M340" s="34" t="s">
        <v>90</v>
      </c>
      <c r="N340" s="34"/>
      <c r="O340" s="33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5"/>
      <c r="V340" s="35"/>
      <c r="W340" s="36" t="s">
        <v>68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539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85</v>
      </c>
      <c r="Q341" s="620"/>
      <c r="R341" s="620"/>
      <c r="S341" s="620"/>
      <c r="T341" s="620"/>
      <c r="U341" s="620"/>
      <c r="V341" s="621"/>
      <c r="W341" s="38" t="s">
        <v>86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85</v>
      </c>
      <c r="Q342" s="620"/>
      <c r="R342" s="620"/>
      <c r="S342" s="620"/>
      <c r="T342" s="620"/>
      <c r="U342" s="620"/>
      <c r="V342" s="621"/>
      <c r="W342" s="38" t="s">
        <v>68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customHeight="1" x14ac:dyDescent="0.25">
      <c r="A343" s="622" t="s">
        <v>545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09"/>
      <c r="AB343" s="609"/>
      <c r="AC343" s="609"/>
    </row>
    <row r="344" spans="1:68" ht="16.5" customHeight="1" x14ac:dyDescent="0.25">
      <c r="A344" s="54" t="s">
        <v>546</v>
      </c>
      <c r="B344" s="54" t="s">
        <v>547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66</v>
      </c>
      <c r="L344" s="33"/>
      <c r="M344" s="34" t="s">
        <v>548</v>
      </c>
      <c r="N344" s="34"/>
      <c r="O344" s="33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5"/>
      <c r="V344" s="35"/>
      <c r="W344" s="36" t="s">
        <v>68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549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550</v>
      </c>
      <c r="B345" s="54" t="s">
        <v>551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66</v>
      </c>
      <c r="L345" s="33"/>
      <c r="M345" s="34" t="s">
        <v>548</v>
      </c>
      <c r="N345" s="34"/>
      <c r="O345" s="33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5"/>
      <c r="V345" s="35"/>
      <c r="W345" s="36" t="s">
        <v>68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549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552</v>
      </c>
      <c r="B346" s="54" t="s">
        <v>553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66</v>
      </c>
      <c r="L346" s="33"/>
      <c r="M346" s="34" t="s">
        <v>548</v>
      </c>
      <c r="N346" s="34"/>
      <c r="O346" s="33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5"/>
      <c r="V346" s="35"/>
      <c r="W346" s="36" t="s">
        <v>68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549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85</v>
      </c>
      <c r="Q347" s="620"/>
      <c r="R347" s="620"/>
      <c r="S347" s="620"/>
      <c r="T347" s="620"/>
      <c r="U347" s="620"/>
      <c r="V347" s="621"/>
      <c r="W347" s="38" t="s">
        <v>86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85</v>
      </c>
      <c r="Q348" s="620"/>
      <c r="R348" s="620"/>
      <c r="S348" s="620"/>
      <c r="T348" s="620"/>
      <c r="U348" s="620"/>
      <c r="V348" s="621"/>
      <c r="W348" s="38" t="s">
        <v>68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customHeight="1" x14ac:dyDescent="0.25">
      <c r="A349" s="673" t="s">
        <v>554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08"/>
      <c r="AB349" s="608"/>
      <c r="AC349" s="608"/>
    </row>
    <row r="350" spans="1:68" ht="14.25" customHeight="1" x14ac:dyDescent="0.25">
      <c r="A350" s="622" t="s">
        <v>143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09"/>
      <c r="AB350" s="609"/>
      <c r="AC350" s="609"/>
    </row>
    <row r="351" spans="1:68" ht="27" customHeight="1" x14ac:dyDescent="0.25">
      <c r="A351" s="54" t="s">
        <v>555</v>
      </c>
      <c r="B351" s="54" t="s">
        <v>556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66</v>
      </c>
      <c r="L351" s="33"/>
      <c r="M351" s="34" t="s">
        <v>67</v>
      </c>
      <c r="N351" s="34"/>
      <c r="O351" s="33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5"/>
      <c r="V351" s="35"/>
      <c r="W351" s="36" t="s">
        <v>68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85</v>
      </c>
      <c r="Q352" s="620"/>
      <c r="R352" s="620"/>
      <c r="S352" s="620"/>
      <c r="T352" s="620"/>
      <c r="U352" s="620"/>
      <c r="V352" s="621"/>
      <c r="W352" s="38" t="s">
        <v>86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85</v>
      </c>
      <c r="Q353" s="620"/>
      <c r="R353" s="620"/>
      <c r="S353" s="620"/>
      <c r="T353" s="620"/>
      <c r="U353" s="620"/>
      <c r="V353" s="621"/>
      <c r="W353" s="38" t="s">
        <v>68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customHeight="1" x14ac:dyDescent="0.25">
      <c r="A354" s="622" t="s">
        <v>63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09"/>
      <c r="AB354" s="609"/>
      <c r="AC354" s="609"/>
    </row>
    <row r="355" spans="1:68" ht="27" customHeight="1" x14ac:dyDescent="0.25">
      <c r="A355" s="54" t="s">
        <v>558</v>
      </c>
      <c r="B355" s="54" t="s">
        <v>559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98</v>
      </c>
      <c r="L355" s="33"/>
      <c r="M355" s="34" t="s">
        <v>127</v>
      </c>
      <c r="N355" s="34"/>
      <c r="O355" s="33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5"/>
      <c r="V355" s="35"/>
      <c r="W355" s="36" t="s">
        <v>68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560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561</v>
      </c>
      <c r="B356" s="54" t="s">
        <v>562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66</v>
      </c>
      <c r="L356" s="33"/>
      <c r="M356" s="34" t="s">
        <v>104</v>
      </c>
      <c r="N356" s="34"/>
      <c r="O356" s="33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5"/>
      <c r="V356" s="35"/>
      <c r="W356" s="36" t="s">
        <v>68</v>
      </c>
      <c r="X356" s="613">
        <v>0</v>
      </c>
      <c r="Y356" s="614">
        <f>IFERROR(IF(X356="",0,CEILING((X356/$H356),1)*$H356),"")</f>
        <v>0</v>
      </c>
      <c r="Z356" s="37" t="str">
        <f>IFERROR(IF(Y356=0,"",ROUNDUP(Y356/H356,0)*0.00651),"")</f>
        <v/>
      </c>
      <c r="AA356" s="56"/>
      <c r="AB356" s="57"/>
      <c r="AC356" s="409" t="s">
        <v>563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66</v>
      </c>
      <c r="L357" s="33"/>
      <c r="M357" s="34" t="s">
        <v>127</v>
      </c>
      <c r="N357" s="34"/>
      <c r="O357" s="33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5"/>
      <c r="V357" s="35"/>
      <c r="W357" s="36" t="s">
        <v>68</v>
      </c>
      <c r="X357" s="613">
        <v>0</v>
      </c>
      <c r="Y357" s="614">
        <f>IFERROR(IF(X357="",0,CEILING((X357/$H357),1)*$H357),"")</f>
        <v>0</v>
      </c>
      <c r="Z357" s="37" t="str">
        <f>IFERROR(IF(Y357=0,"",ROUNDUP(Y357/H357,0)*0.00651),"")</f>
        <v/>
      </c>
      <c r="AA357" s="56"/>
      <c r="AB357" s="57"/>
      <c r="AC357" s="411" t="s">
        <v>566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85</v>
      </c>
      <c r="Q358" s="620"/>
      <c r="R358" s="620"/>
      <c r="S358" s="620"/>
      <c r="T358" s="620"/>
      <c r="U358" s="620"/>
      <c r="V358" s="621"/>
      <c r="W358" s="38" t="s">
        <v>86</v>
      </c>
      <c r="X358" s="615">
        <f>IFERROR(X355/H355,"0")+IFERROR(X356/H356,"0")+IFERROR(X357/H357,"0")</f>
        <v>0</v>
      </c>
      <c r="Y358" s="615">
        <f>IFERROR(Y355/H355,"0")+IFERROR(Y356/H356,"0")+IFERROR(Y357/H357,"0")</f>
        <v>0</v>
      </c>
      <c r="Z358" s="615">
        <f>IFERROR(IF(Z355="",0,Z355),"0")+IFERROR(IF(Z356="",0,Z356),"0")+IFERROR(IF(Z357="",0,Z357),"0")</f>
        <v>0</v>
      </c>
      <c r="AA358" s="616"/>
      <c r="AB358" s="616"/>
      <c r="AC358" s="616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85</v>
      </c>
      <c r="Q359" s="620"/>
      <c r="R359" s="620"/>
      <c r="S359" s="620"/>
      <c r="T359" s="620"/>
      <c r="U359" s="620"/>
      <c r="V359" s="621"/>
      <c r="W359" s="38" t="s">
        <v>68</v>
      </c>
      <c r="X359" s="615">
        <f>IFERROR(SUM(X355:X357),"0")</f>
        <v>0</v>
      </c>
      <c r="Y359" s="615">
        <f>IFERROR(SUM(Y355:Y357),"0")</f>
        <v>0</v>
      </c>
      <c r="Z359" s="38"/>
      <c r="AA359" s="616"/>
      <c r="AB359" s="616"/>
      <c r="AC359" s="616"/>
    </row>
    <row r="360" spans="1:68" ht="27.75" customHeight="1" x14ac:dyDescent="0.2">
      <c r="A360" s="633" t="s">
        <v>567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49"/>
      <c r="AB360" s="49"/>
      <c r="AC360" s="49"/>
    </row>
    <row r="361" spans="1:68" ht="16.5" customHeight="1" x14ac:dyDescent="0.25">
      <c r="A361" s="673" t="s">
        <v>568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08"/>
      <c r="AB361" s="608"/>
      <c r="AC361" s="608"/>
    </row>
    <row r="362" spans="1:68" ht="14.25" customHeight="1" x14ac:dyDescent="0.25">
      <c r="A362" s="622" t="s">
        <v>95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09"/>
      <c r="AB362" s="609"/>
      <c r="AC362" s="609"/>
    </row>
    <row r="363" spans="1:68" ht="37.5" customHeight="1" x14ac:dyDescent="0.25">
      <c r="A363" s="54" t="s">
        <v>569</v>
      </c>
      <c r="B363" s="54" t="s">
        <v>570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98</v>
      </c>
      <c r="L363" s="33"/>
      <c r="M363" s="34" t="s">
        <v>67</v>
      </c>
      <c r="N363" s="34"/>
      <c r="O363" s="33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5"/>
      <c r="V363" s="35"/>
      <c r="W363" s="36" t="s">
        <v>68</v>
      </c>
      <c r="X363" s="613">
        <v>400</v>
      </c>
      <c r="Y363" s="614">
        <f t="shared" ref="Y363:Y369" si="57">IFERROR(IF(X363="",0,CEILING((X363/$H363),1)*$H363),"")</f>
        <v>405</v>
      </c>
      <c r="Z363" s="37">
        <f>IFERROR(IF(Y363=0,"",ROUNDUP(Y363/H363,0)*0.02175),"")</f>
        <v>0.58724999999999994</v>
      </c>
      <c r="AA363" s="56"/>
      <c r="AB363" s="57"/>
      <c r="AC363" s="413" t="s">
        <v>571</v>
      </c>
      <c r="AG363" s="64"/>
      <c r="AJ363" s="68"/>
      <c r="AK363" s="68">
        <v>0</v>
      </c>
      <c r="BB363" s="414" t="s">
        <v>1</v>
      </c>
      <c r="BM363" s="64">
        <f t="shared" ref="BM363:BM369" si="58">IFERROR(X363*I363/H363,"0")</f>
        <v>412.8</v>
      </c>
      <c r="BN363" s="64">
        <f t="shared" ref="BN363:BN369" si="59">IFERROR(Y363*I363/H363,"0")</f>
        <v>417.96000000000004</v>
      </c>
      <c r="BO363" s="64">
        <f t="shared" ref="BO363:BO369" si="60">IFERROR(1/J363*(X363/H363),"0")</f>
        <v>0.55555555555555558</v>
      </c>
      <c r="BP363" s="64">
        <f t="shared" ref="BP363:BP369" si="61">IFERROR(1/J363*(Y363/H363),"0")</f>
        <v>0.5625</v>
      </c>
    </row>
    <row r="364" spans="1:68" ht="27" customHeight="1" x14ac:dyDescent="0.25">
      <c r="A364" s="54" t="s">
        <v>572</v>
      </c>
      <c r="B364" s="54" t="s">
        <v>573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98</v>
      </c>
      <c r="L364" s="33"/>
      <c r="M364" s="34" t="s">
        <v>67</v>
      </c>
      <c r="N364" s="34"/>
      <c r="O364" s="33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5"/>
      <c r="V364" s="35"/>
      <c r="W364" s="36" t="s">
        <v>68</v>
      </c>
      <c r="X364" s="613">
        <v>200</v>
      </c>
      <c r="Y364" s="614">
        <f t="shared" si="57"/>
        <v>210</v>
      </c>
      <c r="Z364" s="37">
        <f>IFERROR(IF(Y364=0,"",ROUNDUP(Y364/H364,0)*0.02175),"")</f>
        <v>0.30449999999999999</v>
      </c>
      <c r="AA364" s="56"/>
      <c r="AB364" s="57"/>
      <c r="AC364" s="415" t="s">
        <v>574</v>
      </c>
      <c r="AG364" s="64"/>
      <c r="AJ364" s="68"/>
      <c r="AK364" s="68">
        <v>0</v>
      </c>
      <c r="BB364" s="416" t="s">
        <v>1</v>
      </c>
      <c r="BM364" s="64">
        <f t="shared" si="58"/>
        <v>206.4</v>
      </c>
      <c r="BN364" s="64">
        <f t="shared" si="59"/>
        <v>216.72</v>
      </c>
      <c r="BO364" s="64">
        <f t="shared" si="60"/>
        <v>0.27777777777777779</v>
      </c>
      <c r="BP364" s="64">
        <f t="shared" si="61"/>
        <v>0.29166666666666663</v>
      </c>
    </row>
    <row r="365" spans="1:68" ht="37.5" customHeight="1" x14ac:dyDescent="0.25">
      <c r="A365" s="54" t="s">
        <v>575</v>
      </c>
      <c r="B365" s="54" t="s">
        <v>576</v>
      </c>
      <c r="C365" s="32">
        <v>4301011867</v>
      </c>
      <c r="D365" s="617">
        <v>4680115884830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98</v>
      </c>
      <c r="L365" s="33"/>
      <c r="M365" s="34" t="s">
        <v>67</v>
      </c>
      <c r="N365" s="34"/>
      <c r="O365" s="33">
        <v>60</v>
      </c>
      <c r="P365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5"/>
      <c r="R365" s="625"/>
      <c r="S365" s="625"/>
      <c r="T365" s="626"/>
      <c r="U365" s="35"/>
      <c r="V365" s="35"/>
      <c r="W365" s="36" t="s">
        <v>68</v>
      </c>
      <c r="X365" s="613">
        <v>250</v>
      </c>
      <c r="Y365" s="614">
        <f t="shared" si="57"/>
        <v>255</v>
      </c>
      <c r="Z365" s="37">
        <f>IFERROR(IF(Y365=0,"",ROUNDUP(Y365/H365,0)*0.02175),"")</f>
        <v>0.36974999999999997</v>
      </c>
      <c r="AA365" s="56"/>
      <c r="AB365" s="57"/>
      <c r="AC365" s="417" t="s">
        <v>577</v>
      </c>
      <c r="AG365" s="64"/>
      <c r="AJ365" s="68"/>
      <c r="AK365" s="68">
        <v>0</v>
      </c>
      <c r="BB365" s="418" t="s">
        <v>1</v>
      </c>
      <c r="BM365" s="64">
        <f t="shared" si="58"/>
        <v>258</v>
      </c>
      <c r="BN365" s="64">
        <f t="shared" si="59"/>
        <v>263.16000000000003</v>
      </c>
      <c r="BO365" s="64">
        <f t="shared" si="60"/>
        <v>0.34722222222222221</v>
      </c>
      <c r="BP365" s="64">
        <f t="shared" si="61"/>
        <v>0.35416666666666663</v>
      </c>
    </row>
    <row r="366" spans="1:68" ht="27" customHeight="1" x14ac:dyDescent="0.25">
      <c r="A366" s="54" t="s">
        <v>578</v>
      </c>
      <c r="B366" s="54" t="s">
        <v>579</v>
      </c>
      <c r="C366" s="32">
        <v>4301011832</v>
      </c>
      <c r="D366" s="617">
        <v>4607091383997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98</v>
      </c>
      <c r="L366" s="33"/>
      <c r="M366" s="34" t="s">
        <v>127</v>
      </c>
      <c r="N366" s="34"/>
      <c r="O366" s="33">
        <v>60</v>
      </c>
      <c r="P366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5"/>
      <c r="R366" s="625"/>
      <c r="S366" s="625"/>
      <c r="T366" s="626"/>
      <c r="U366" s="35"/>
      <c r="V366" s="35"/>
      <c r="W366" s="36" t="s">
        <v>68</v>
      </c>
      <c r="X366" s="613">
        <v>150</v>
      </c>
      <c r="Y366" s="614">
        <f t="shared" si="57"/>
        <v>150</v>
      </c>
      <c r="Z366" s="37">
        <f>IFERROR(IF(Y366=0,"",ROUNDUP(Y366/H366,0)*0.02175),"")</f>
        <v>0.21749999999999997</v>
      </c>
      <c r="AA366" s="56"/>
      <c r="AB366" s="57"/>
      <c r="AC366" s="419" t="s">
        <v>580</v>
      </c>
      <c r="AG366" s="64"/>
      <c r="AJ366" s="68"/>
      <c r="AK366" s="68">
        <v>0</v>
      </c>
      <c r="BB366" s="420" t="s">
        <v>1</v>
      </c>
      <c r="BM366" s="64">
        <f t="shared" si="58"/>
        <v>154.80000000000001</v>
      </c>
      <c r="BN366" s="64">
        <f t="shared" si="59"/>
        <v>154.80000000000001</v>
      </c>
      <c r="BO366" s="64">
        <f t="shared" si="60"/>
        <v>0.20833333333333331</v>
      </c>
      <c r="BP366" s="64">
        <f t="shared" si="61"/>
        <v>0.20833333333333331</v>
      </c>
    </row>
    <row r="367" spans="1:68" ht="27" customHeight="1" x14ac:dyDescent="0.25">
      <c r="A367" s="54" t="s">
        <v>581</v>
      </c>
      <c r="B367" s="54" t="s">
        <v>582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103</v>
      </c>
      <c r="L367" s="33"/>
      <c r="M367" s="34" t="s">
        <v>99</v>
      </c>
      <c r="N367" s="34"/>
      <c r="O367" s="33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5"/>
      <c r="V367" s="35"/>
      <c r="W367" s="36" t="s">
        <v>68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583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customHeight="1" x14ac:dyDescent="0.25">
      <c r="A368" s="54" t="s">
        <v>584</v>
      </c>
      <c r="B368" s="54" t="s">
        <v>585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103</v>
      </c>
      <c r="L368" s="33"/>
      <c r="M368" s="34" t="s">
        <v>67</v>
      </c>
      <c r="N368" s="34"/>
      <c r="O368" s="33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5"/>
      <c r="V368" s="35"/>
      <c r="W368" s="36" t="s">
        <v>68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574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586</v>
      </c>
      <c r="B369" s="54" t="s">
        <v>587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103</v>
      </c>
      <c r="L369" s="33"/>
      <c r="M369" s="34" t="s">
        <v>67</v>
      </c>
      <c r="N369" s="34"/>
      <c r="O369" s="33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5"/>
      <c r="V369" s="35"/>
      <c r="W369" s="36" t="s">
        <v>68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577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85</v>
      </c>
      <c r="Q370" s="620"/>
      <c r="R370" s="620"/>
      <c r="S370" s="620"/>
      <c r="T370" s="620"/>
      <c r="U370" s="620"/>
      <c r="V370" s="621"/>
      <c r="W370" s="38" t="s">
        <v>86</v>
      </c>
      <c r="X370" s="615">
        <f>IFERROR(X363/H363,"0")+IFERROR(X364/H364,"0")+IFERROR(X365/H365,"0")+IFERROR(X366/H366,"0")+IFERROR(X367/H367,"0")+IFERROR(X368/H368,"0")+IFERROR(X369/H369,"0")</f>
        <v>66.666666666666671</v>
      </c>
      <c r="Y370" s="615">
        <f>IFERROR(Y363/H363,"0")+IFERROR(Y364/H364,"0")+IFERROR(Y365/H365,"0")+IFERROR(Y366/H366,"0")+IFERROR(Y367/H367,"0")+IFERROR(Y368/H368,"0")+IFERROR(Y369/H369,"0")</f>
        <v>68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1.4789999999999999</v>
      </c>
      <c r="AA370" s="616"/>
      <c r="AB370" s="616"/>
      <c r="AC370" s="616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85</v>
      </c>
      <c r="Q371" s="620"/>
      <c r="R371" s="620"/>
      <c r="S371" s="620"/>
      <c r="T371" s="620"/>
      <c r="U371" s="620"/>
      <c r="V371" s="621"/>
      <c r="W371" s="38" t="s">
        <v>68</v>
      </c>
      <c r="X371" s="615">
        <f>IFERROR(SUM(X363:X369),"0")</f>
        <v>1000</v>
      </c>
      <c r="Y371" s="615">
        <f>IFERROR(SUM(Y363:Y369),"0")</f>
        <v>1020</v>
      </c>
      <c r="Z371" s="38"/>
      <c r="AA371" s="616"/>
      <c r="AB371" s="616"/>
      <c r="AC371" s="616"/>
    </row>
    <row r="372" spans="1:68" ht="14.25" customHeight="1" x14ac:dyDescent="0.25">
      <c r="A372" s="622" t="s">
        <v>132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09"/>
      <c r="AB372" s="609"/>
      <c r="AC372" s="609"/>
    </row>
    <row r="373" spans="1:68" ht="27" customHeight="1" x14ac:dyDescent="0.25">
      <c r="A373" s="54" t="s">
        <v>588</v>
      </c>
      <c r="B373" s="54" t="s">
        <v>589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98</v>
      </c>
      <c r="L373" s="33"/>
      <c r="M373" s="34" t="s">
        <v>99</v>
      </c>
      <c r="N373" s="34"/>
      <c r="O373" s="33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5"/>
      <c r="V373" s="35"/>
      <c r="W373" s="36" t="s">
        <v>68</v>
      </c>
      <c r="X373" s="613">
        <v>800</v>
      </c>
      <c r="Y373" s="614">
        <f>IFERROR(IF(X373="",0,CEILING((X373/$H373),1)*$H373),"")</f>
        <v>810</v>
      </c>
      <c r="Z373" s="37">
        <f>IFERROR(IF(Y373=0,"",ROUNDUP(Y373/H373,0)*0.02175),"")</f>
        <v>1.1744999999999999</v>
      </c>
      <c r="AA373" s="56"/>
      <c r="AB373" s="57"/>
      <c r="AC373" s="427" t="s">
        <v>590</v>
      </c>
      <c r="AG373" s="64"/>
      <c r="AJ373" s="68"/>
      <c r="AK373" s="68">
        <v>0</v>
      </c>
      <c r="BB373" s="428" t="s">
        <v>1</v>
      </c>
      <c r="BM373" s="64">
        <f>IFERROR(X373*I373/H373,"0")</f>
        <v>825.6</v>
      </c>
      <c r="BN373" s="64">
        <f>IFERROR(Y373*I373/H373,"0")</f>
        <v>835.92000000000007</v>
      </c>
      <c r="BO373" s="64">
        <f>IFERROR(1/J373*(X373/H373),"0")</f>
        <v>1.1111111111111112</v>
      </c>
      <c r="BP373" s="64">
        <f>IFERROR(1/J373*(Y373/H373),"0")</f>
        <v>1.125</v>
      </c>
    </row>
    <row r="374" spans="1:68" ht="16.5" customHeight="1" x14ac:dyDescent="0.25">
      <c r="A374" s="54" t="s">
        <v>591</v>
      </c>
      <c r="B374" s="54" t="s">
        <v>592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103</v>
      </c>
      <c r="L374" s="33"/>
      <c r="M374" s="34" t="s">
        <v>99</v>
      </c>
      <c r="N374" s="34"/>
      <c r="O374" s="33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5"/>
      <c r="V374" s="35"/>
      <c r="W374" s="36" t="s">
        <v>68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590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85</v>
      </c>
      <c r="Q375" s="620"/>
      <c r="R375" s="620"/>
      <c r="S375" s="620"/>
      <c r="T375" s="620"/>
      <c r="U375" s="620"/>
      <c r="V375" s="621"/>
      <c r="W375" s="38" t="s">
        <v>86</v>
      </c>
      <c r="X375" s="615">
        <f>IFERROR(X373/H373,"0")+IFERROR(X374/H374,"0")</f>
        <v>53.333333333333336</v>
      </c>
      <c r="Y375" s="615">
        <f>IFERROR(Y373/H373,"0")+IFERROR(Y374/H374,"0")</f>
        <v>54</v>
      </c>
      <c r="Z375" s="615">
        <f>IFERROR(IF(Z373="",0,Z373),"0")+IFERROR(IF(Z374="",0,Z374),"0")</f>
        <v>1.1744999999999999</v>
      </c>
      <c r="AA375" s="616"/>
      <c r="AB375" s="616"/>
      <c r="AC375" s="616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85</v>
      </c>
      <c r="Q376" s="620"/>
      <c r="R376" s="620"/>
      <c r="S376" s="620"/>
      <c r="T376" s="620"/>
      <c r="U376" s="620"/>
      <c r="V376" s="621"/>
      <c r="W376" s="38" t="s">
        <v>68</v>
      </c>
      <c r="X376" s="615">
        <f>IFERROR(SUM(X373:X374),"0")</f>
        <v>800</v>
      </c>
      <c r="Y376" s="615">
        <f>IFERROR(SUM(Y373:Y374),"0")</f>
        <v>810</v>
      </c>
      <c r="Z376" s="38"/>
      <c r="AA376" s="616"/>
      <c r="AB376" s="616"/>
      <c r="AC376" s="616"/>
    </row>
    <row r="377" spans="1:68" ht="14.25" customHeight="1" x14ac:dyDescent="0.25">
      <c r="A377" s="622" t="s">
        <v>63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09"/>
      <c r="AB377" s="609"/>
      <c r="AC377" s="609"/>
    </row>
    <row r="378" spans="1:68" ht="27" customHeight="1" x14ac:dyDescent="0.25">
      <c r="A378" s="54" t="s">
        <v>593</v>
      </c>
      <c r="B378" s="54" t="s">
        <v>594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98</v>
      </c>
      <c r="L378" s="33"/>
      <c r="M378" s="34" t="s">
        <v>104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5"/>
      <c r="V378" s="35"/>
      <c r="W378" s="36" t="s">
        <v>68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595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596</v>
      </c>
      <c r="B379" s="54" t="s">
        <v>597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98</v>
      </c>
      <c r="L379" s="33"/>
      <c r="M379" s="34" t="s">
        <v>104</v>
      </c>
      <c r="N379" s="34"/>
      <c r="O379" s="33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5"/>
      <c r="V379" s="35"/>
      <c r="W379" s="36" t="s">
        <v>68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598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85</v>
      </c>
      <c r="Q380" s="620"/>
      <c r="R380" s="620"/>
      <c r="S380" s="620"/>
      <c r="T380" s="620"/>
      <c r="U380" s="620"/>
      <c r="V380" s="621"/>
      <c r="W380" s="38" t="s">
        <v>86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85</v>
      </c>
      <c r="Q381" s="620"/>
      <c r="R381" s="620"/>
      <c r="S381" s="620"/>
      <c r="T381" s="620"/>
      <c r="U381" s="620"/>
      <c r="V381" s="621"/>
      <c r="W381" s="38" t="s">
        <v>68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customHeight="1" x14ac:dyDescent="0.25">
      <c r="A382" s="622" t="s">
        <v>169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09"/>
      <c r="AB382" s="609"/>
      <c r="AC382" s="609"/>
    </row>
    <row r="383" spans="1:68" ht="27" customHeight="1" x14ac:dyDescent="0.25">
      <c r="A383" s="54" t="s">
        <v>599</v>
      </c>
      <c r="B383" s="54" t="s">
        <v>600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98</v>
      </c>
      <c r="L383" s="33"/>
      <c r="M383" s="34" t="s">
        <v>104</v>
      </c>
      <c r="N383" s="34"/>
      <c r="O383" s="33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5"/>
      <c r="V383" s="35"/>
      <c r="W383" s="36" t="s">
        <v>68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601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85</v>
      </c>
      <c r="Q384" s="620"/>
      <c r="R384" s="620"/>
      <c r="S384" s="620"/>
      <c r="T384" s="620"/>
      <c r="U384" s="620"/>
      <c r="V384" s="621"/>
      <c r="W384" s="38" t="s">
        <v>86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85</v>
      </c>
      <c r="Q385" s="620"/>
      <c r="R385" s="620"/>
      <c r="S385" s="620"/>
      <c r="T385" s="620"/>
      <c r="U385" s="620"/>
      <c r="V385" s="621"/>
      <c r="W385" s="38" t="s">
        <v>68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customHeight="1" x14ac:dyDescent="0.25">
      <c r="A386" s="673" t="s">
        <v>602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08"/>
      <c r="AB386" s="608"/>
      <c r="AC386" s="608"/>
    </row>
    <row r="387" spans="1:68" ht="14.25" customHeight="1" x14ac:dyDescent="0.25">
      <c r="A387" s="622" t="s">
        <v>95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09"/>
      <c r="AB387" s="609"/>
      <c r="AC387" s="609"/>
    </row>
    <row r="388" spans="1:68" ht="37.5" customHeight="1" x14ac:dyDescent="0.25">
      <c r="A388" s="54" t="s">
        <v>603</v>
      </c>
      <c r="B388" s="54" t="s">
        <v>604</v>
      </c>
      <c r="C388" s="32">
        <v>4301011873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98</v>
      </c>
      <c r="L388" s="33"/>
      <c r="M388" s="34" t="s">
        <v>67</v>
      </c>
      <c r="N388" s="34"/>
      <c r="O388" s="33">
        <v>60</v>
      </c>
      <c r="P388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5"/>
      <c r="V388" s="35"/>
      <c r="W388" s="36" t="s">
        <v>68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605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603</v>
      </c>
      <c r="B389" s="54" t="s">
        <v>606</v>
      </c>
      <c r="C389" s="32">
        <v>4301011483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98</v>
      </c>
      <c r="L389" s="33"/>
      <c r="M389" s="34" t="s">
        <v>67</v>
      </c>
      <c r="N389" s="34"/>
      <c r="O389" s="33">
        <v>60</v>
      </c>
      <c r="P389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5"/>
      <c r="V389" s="35"/>
      <c r="W389" s="36" t="s">
        <v>68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607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608</v>
      </c>
      <c r="B390" s="54" t="s">
        <v>609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98</v>
      </c>
      <c r="L390" s="33"/>
      <c r="M390" s="34" t="s">
        <v>67</v>
      </c>
      <c r="N390" s="34"/>
      <c r="O390" s="33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5"/>
      <c r="V390" s="35"/>
      <c r="W390" s="36" t="s">
        <v>68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610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customHeight="1" x14ac:dyDescent="0.25">
      <c r="A391" s="54" t="s">
        <v>611</v>
      </c>
      <c r="B391" s="54" t="s">
        <v>612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98</v>
      </c>
      <c r="L391" s="33"/>
      <c r="M391" s="34" t="s">
        <v>67</v>
      </c>
      <c r="N391" s="34"/>
      <c r="O391" s="33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5"/>
      <c r="V391" s="35"/>
      <c r="W391" s="36" t="s">
        <v>68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610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613</v>
      </c>
      <c r="B392" s="54" t="s">
        <v>614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103</v>
      </c>
      <c r="L392" s="33"/>
      <c r="M392" s="34" t="s">
        <v>67</v>
      </c>
      <c r="N392" s="34"/>
      <c r="O392" s="33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5"/>
      <c r="V392" s="35"/>
      <c r="W392" s="36" t="s">
        <v>68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610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85</v>
      </c>
      <c r="Q393" s="620"/>
      <c r="R393" s="620"/>
      <c r="S393" s="620"/>
      <c r="T393" s="620"/>
      <c r="U393" s="620"/>
      <c r="V393" s="621"/>
      <c r="W393" s="38" t="s">
        <v>86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85</v>
      </c>
      <c r="Q394" s="620"/>
      <c r="R394" s="620"/>
      <c r="S394" s="620"/>
      <c r="T394" s="620"/>
      <c r="U394" s="620"/>
      <c r="V394" s="621"/>
      <c r="W394" s="38" t="s">
        <v>68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customHeight="1" x14ac:dyDescent="0.25">
      <c r="A395" s="622" t="s">
        <v>143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09"/>
      <c r="AB395" s="609"/>
      <c r="AC395" s="609"/>
    </row>
    <row r="396" spans="1:68" ht="27" customHeight="1" x14ac:dyDescent="0.25">
      <c r="A396" s="54" t="s">
        <v>615</v>
      </c>
      <c r="B396" s="54" t="s">
        <v>616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103</v>
      </c>
      <c r="L396" s="33"/>
      <c r="M396" s="34" t="s">
        <v>67</v>
      </c>
      <c r="N396" s="34"/>
      <c r="O396" s="33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5"/>
      <c r="V396" s="35"/>
      <c r="W396" s="36" t="s">
        <v>68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85</v>
      </c>
      <c r="Q397" s="620"/>
      <c r="R397" s="620"/>
      <c r="S397" s="620"/>
      <c r="T397" s="620"/>
      <c r="U397" s="620"/>
      <c r="V397" s="621"/>
      <c r="W397" s="38" t="s">
        <v>86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85</v>
      </c>
      <c r="Q398" s="620"/>
      <c r="R398" s="620"/>
      <c r="S398" s="620"/>
      <c r="T398" s="620"/>
      <c r="U398" s="620"/>
      <c r="V398" s="621"/>
      <c r="W398" s="38" t="s">
        <v>68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customHeight="1" x14ac:dyDescent="0.25">
      <c r="A399" s="622" t="s">
        <v>63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09"/>
      <c r="AB399" s="609"/>
      <c r="AC399" s="609"/>
    </row>
    <row r="400" spans="1:68" ht="27" customHeight="1" x14ac:dyDescent="0.25">
      <c r="A400" s="54" t="s">
        <v>618</v>
      </c>
      <c r="B400" s="54" t="s">
        <v>619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98</v>
      </c>
      <c r="L400" s="33"/>
      <c r="M400" s="34" t="s">
        <v>104</v>
      </c>
      <c r="N400" s="34"/>
      <c r="O400" s="33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5"/>
      <c r="V400" s="35"/>
      <c r="W400" s="36" t="s">
        <v>68</v>
      </c>
      <c r="X400" s="613">
        <v>0</v>
      </c>
      <c r="Y400" s="614">
        <f>IFERROR(IF(X400="",0,CEILING((X400/$H400),1)*$H400),"")</f>
        <v>0</v>
      </c>
      <c r="Z400" s="37" t="str">
        <f>IFERROR(IF(Y400=0,"",ROUNDUP(Y400/H400,0)*0.01898),"")</f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621</v>
      </c>
      <c r="B401" s="54" t="s">
        <v>622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98</v>
      </c>
      <c r="L401" s="33"/>
      <c r="M401" s="34" t="s">
        <v>104</v>
      </c>
      <c r="N401" s="34"/>
      <c r="O401" s="33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5"/>
      <c r="V401" s="35"/>
      <c r="W401" s="36" t="s">
        <v>68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624</v>
      </c>
      <c r="B402" s="54" t="s">
        <v>625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66</v>
      </c>
      <c r="L402" s="33"/>
      <c r="M402" s="34" t="s">
        <v>104</v>
      </c>
      <c r="N402" s="34"/>
      <c r="O402" s="33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5"/>
      <c r="V402" s="35"/>
      <c r="W402" s="36" t="s">
        <v>68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626</v>
      </c>
      <c r="B403" s="54" t="s">
        <v>627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66</v>
      </c>
      <c r="L403" s="33"/>
      <c r="M403" s="34" t="s">
        <v>104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5"/>
      <c r="V403" s="35"/>
      <c r="W403" s="36" t="s">
        <v>68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85</v>
      </c>
      <c r="Q404" s="620"/>
      <c r="R404" s="620"/>
      <c r="S404" s="620"/>
      <c r="T404" s="620"/>
      <c r="U404" s="620"/>
      <c r="V404" s="621"/>
      <c r="W404" s="38" t="s">
        <v>86</v>
      </c>
      <c r="X404" s="615">
        <f>IFERROR(X400/H400,"0")+IFERROR(X401/H401,"0")+IFERROR(X402/H402,"0")+IFERROR(X403/H403,"0")</f>
        <v>0</v>
      </c>
      <c r="Y404" s="615">
        <f>IFERROR(Y400/H400,"0")+IFERROR(Y401/H401,"0")+IFERROR(Y402/H402,"0")+IFERROR(Y403/H403,"0")</f>
        <v>0</v>
      </c>
      <c r="Z404" s="615">
        <f>IFERROR(IF(Z400="",0,Z400),"0")+IFERROR(IF(Z401="",0,Z401),"0")+IFERROR(IF(Z402="",0,Z402),"0")+IFERROR(IF(Z403="",0,Z403),"0")</f>
        <v>0</v>
      </c>
      <c r="AA404" s="616"/>
      <c r="AB404" s="616"/>
      <c r="AC404" s="616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85</v>
      </c>
      <c r="Q405" s="620"/>
      <c r="R405" s="620"/>
      <c r="S405" s="620"/>
      <c r="T405" s="620"/>
      <c r="U405" s="620"/>
      <c r="V405" s="621"/>
      <c r="W405" s="38" t="s">
        <v>68</v>
      </c>
      <c r="X405" s="615">
        <f>IFERROR(SUM(X400:X403),"0")</f>
        <v>0</v>
      </c>
      <c r="Y405" s="615">
        <f>IFERROR(SUM(Y400:Y403),"0")</f>
        <v>0</v>
      </c>
      <c r="Z405" s="38"/>
      <c r="AA405" s="616"/>
      <c r="AB405" s="616"/>
      <c r="AC405" s="616"/>
    </row>
    <row r="406" spans="1:68" ht="14.25" customHeight="1" x14ac:dyDescent="0.25">
      <c r="A406" s="622" t="s">
        <v>169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09"/>
      <c r="AB406" s="609"/>
      <c r="AC406" s="609"/>
    </row>
    <row r="407" spans="1:68" ht="27" customHeight="1" x14ac:dyDescent="0.25">
      <c r="A407" s="54" t="s">
        <v>629</v>
      </c>
      <c r="B407" s="54" t="s">
        <v>630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98</v>
      </c>
      <c r="L407" s="33"/>
      <c r="M407" s="34" t="s">
        <v>104</v>
      </c>
      <c r="N407" s="34"/>
      <c r="O407" s="33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5"/>
      <c r="V407" s="35"/>
      <c r="W407" s="36" t="s">
        <v>68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85</v>
      </c>
      <c r="Q408" s="620"/>
      <c r="R408" s="620"/>
      <c r="S408" s="620"/>
      <c r="T408" s="620"/>
      <c r="U408" s="620"/>
      <c r="V408" s="621"/>
      <c r="W408" s="38" t="s">
        <v>86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85</v>
      </c>
      <c r="Q409" s="620"/>
      <c r="R409" s="620"/>
      <c r="S409" s="620"/>
      <c r="T409" s="620"/>
      <c r="U409" s="620"/>
      <c r="V409" s="621"/>
      <c r="W409" s="38" t="s">
        <v>68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customHeight="1" x14ac:dyDescent="0.2">
      <c r="A410" s="633" t="s">
        <v>632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49"/>
      <c r="AB410" s="49"/>
      <c r="AC410" s="49"/>
    </row>
    <row r="411" spans="1:68" ht="16.5" customHeight="1" x14ac:dyDescent="0.25">
      <c r="A411" s="673" t="s">
        <v>633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08"/>
      <c r="AB411" s="608"/>
      <c r="AC411" s="608"/>
    </row>
    <row r="412" spans="1:68" ht="14.25" customHeight="1" x14ac:dyDescent="0.25">
      <c r="A412" s="622" t="s">
        <v>143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09"/>
      <c r="AB412" s="609"/>
      <c r="AC412" s="609"/>
    </row>
    <row r="413" spans="1:68" ht="27" customHeight="1" x14ac:dyDescent="0.25">
      <c r="A413" s="54" t="s">
        <v>634</v>
      </c>
      <c r="B413" s="54" t="s">
        <v>635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103</v>
      </c>
      <c r="L413" s="33"/>
      <c r="M413" s="34" t="s">
        <v>67</v>
      </c>
      <c r="N413" s="34"/>
      <c r="O413" s="33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5"/>
      <c r="V413" s="35"/>
      <c r="W413" s="36" t="s">
        <v>68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636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103</v>
      </c>
      <c r="L414" s="33"/>
      <c r="M414" s="34" t="s">
        <v>67</v>
      </c>
      <c r="N414" s="34"/>
      <c r="O414" s="33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5"/>
      <c r="V414" s="35"/>
      <c r="W414" s="36" t="s">
        <v>68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639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customHeight="1" x14ac:dyDescent="0.25">
      <c r="A415" s="54" t="s">
        <v>637</v>
      </c>
      <c r="B415" s="54" t="s">
        <v>640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103</v>
      </c>
      <c r="L415" s="33"/>
      <c r="M415" s="34" t="s">
        <v>67</v>
      </c>
      <c r="N415" s="34"/>
      <c r="O415" s="33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5"/>
      <c r="V415" s="35"/>
      <c r="W415" s="36" t="s">
        <v>68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639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641</v>
      </c>
      <c r="B416" s="54" t="s">
        <v>642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103</v>
      </c>
      <c r="L416" s="33"/>
      <c r="M416" s="34" t="s">
        <v>67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5"/>
      <c r="V416" s="35"/>
      <c r="W416" s="36" t="s">
        <v>68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643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644</v>
      </c>
      <c r="B417" s="54" t="s">
        <v>645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146</v>
      </c>
      <c r="L417" s="33"/>
      <c r="M417" s="34" t="s">
        <v>67</v>
      </c>
      <c r="N417" s="34"/>
      <c r="O417" s="33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5"/>
      <c r="V417" s="35"/>
      <c r="W417" s="36" t="s">
        <v>68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636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646</v>
      </c>
      <c r="B418" s="54" t="s">
        <v>647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146</v>
      </c>
      <c r="L418" s="33"/>
      <c r="M418" s="34" t="s">
        <v>67</v>
      </c>
      <c r="N418" s="34"/>
      <c r="O418" s="33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5"/>
      <c r="V418" s="35"/>
      <c r="W418" s="36" t="s">
        <v>68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636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customHeight="1" x14ac:dyDescent="0.25">
      <c r="A419" s="54" t="s">
        <v>648</v>
      </c>
      <c r="B419" s="54" t="s">
        <v>649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146</v>
      </c>
      <c r="L419" s="33"/>
      <c r="M419" s="34" t="s">
        <v>67</v>
      </c>
      <c r="N419" s="34"/>
      <c r="O419" s="33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5"/>
      <c r="V419" s="35"/>
      <c r="W419" s="36" t="s">
        <v>68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650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651</v>
      </c>
      <c r="B420" s="54" t="s">
        <v>652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146</v>
      </c>
      <c r="L420" s="33"/>
      <c r="M420" s="34" t="s">
        <v>67</v>
      </c>
      <c r="N420" s="34"/>
      <c r="O420" s="33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5"/>
      <c r="V420" s="35"/>
      <c r="W420" s="36" t="s">
        <v>68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653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654</v>
      </c>
      <c r="B421" s="54" t="s">
        <v>655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146</v>
      </c>
      <c r="L421" s="33"/>
      <c r="M421" s="34" t="s">
        <v>67</v>
      </c>
      <c r="N421" s="34"/>
      <c r="O421" s="33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5"/>
      <c r="V421" s="35"/>
      <c r="W421" s="36" t="s">
        <v>68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656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customHeight="1" x14ac:dyDescent="0.25">
      <c r="A422" s="54" t="s">
        <v>657</v>
      </c>
      <c r="B422" s="54" t="s">
        <v>658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146</v>
      </c>
      <c r="L422" s="33"/>
      <c r="M422" s="34" t="s">
        <v>67</v>
      </c>
      <c r="N422" s="34"/>
      <c r="O422" s="33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5"/>
      <c r="V422" s="35"/>
      <c r="W422" s="36" t="s">
        <v>68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653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85</v>
      </c>
      <c r="Q423" s="620"/>
      <c r="R423" s="620"/>
      <c r="S423" s="620"/>
      <c r="T423" s="620"/>
      <c r="U423" s="620"/>
      <c r="V423" s="621"/>
      <c r="W423" s="38" t="s">
        <v>86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16"/>
      <c r="AB423" s="616"/>
      <c r="AC423" s="616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85</v>
      </c>
      <c r="Q424" s="620"/>
      <c r="R424" s="620"/>
      <c r="S424" s="620"/>
      <c r="T424" s="620"/>
      <c r="U424" s="620"/>
      <c r="V424" s="621"/>
      <c r="W424" s="38" t="s">
        <v>68</v>
      </c>
      <c r="X424" s="615">
        <f>IFERROR(SUM(X413:X422),"0")</f>
        <v>0</v>
      </c>
      <c r="Y424" s="615">
        <f>IFERROR(SUM(Y413:Y422),"0")</f>
        <v>0</v>
      </c>
      <c r="Z424" s="38"/>
      <c r="AA424" s="616"/>
      <c r="AB424" s="616"/>
      <c r="AC424" s="616"/>
    </row>
    <row r="425" spans="1:68" ht="14.25" customHeight="1" x14ac:dyDescent="0.25">
      <c r="A425" s="622" t="s">
        <v>63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09"/>
      <c r="AB425" s="609"/>
      <c r="AC425" s="609"/>
    </row>
    <row r="426" spans="1:68" ht="27" customHeight="1" x14ac:dyDescent="0.25">
      <c r="A426" s="54" t="s">
        <v>659</v>
      </c>
      <c r="B426" s="54" t="s">
        <v>660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103</v>
      </c>
      <c r="L426" s="33"/>
      <c r="M426" s="34" t="s">
        <v>104</v>
      </c>
      <c r="N426" s="34"/>
      <c r="O426" s="33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5"/>
      <c r="V426" s="35"/>
      <c r="W426" s="36" t="s">
        <v>68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661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662</v>
      </c>
      <c r="B427" s="54" t="s">
        <v>663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66</v>
      </c>
      <c r="L427" s="33"/>
      <c r="M427" s="34" t="s">
        <v>104</v>
      </c>
      <c r="N427" s="34"/>
      <c r="O427" s="33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5"/>
      <c r="V427" s="35"/>
      <c r="W427" s="36" t="s">
        <v>68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664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85</v>
      </c>
      <c r="Q428" s="620"/>
      <c r="R428" s="620"/>
      <c r="S428" s="620"/>
      <c r="T428" s="620"/>
      <c r="U428" s="620"/>
      <c r="V428" s="621"/>
      <c r="W428" s="38" t="s">
        <v>86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85</v>
      </c>
      <c r="Q429" s="620"/>
      <c r="R429" s="620"/>
      <c r="S429" s="620"/>
      <c r="T429" s="620"/>
      <c r="U429" s="620"/>
      <c r="V429" s="621"/>
      <c r="W429" s="38" t="s">
        <v>68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customHeight="1" x14ac:dyDescent="0.25">
      <c r="A430" s="673" t="s">
        <v>665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08"/>
      <c r="AB430" s="608"/>
      <c r="AC430" s="608"/>
    </row>
    <row r="431" spans="1:68" ht="14.25" customHeight="1" x14ac:dyDescent="0.25">
      <c r="A431" s="622" t="s">
        <v>132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09"/>
      <c r="AB431" s="609"/>
      <c r="AC431" s="609"/>
    </row>
    <row r="432" spans="1:68" ht="27" customHeight="1" x14ac:dyDescent="0.25">
      <c r="A432" s="54" t="s">
        <v>666</v>
      </c>
      <c r="B432" s="54" t="s">
        <v>667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66</v>
      </c>
      <c r="L432" s="33"/>
      <c r="M432" s="34" t="s">
        <v>67</v>
      </c>
      <c r="N432" s="34"/>
      <c r="O432" s="33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5"/>
      <c r="V432" s="35"/>
      <c r="W432" s="36" t="s">
        <v>68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668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669</v>
      </c>
      <c r="B433" s="54" t="s">
        <v>670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66</v>
      </c>
      <c r="L433" s="33"/>
      <c r="M433" s="34" t="s">
        <v>67</v>
      </c>
      <c r="N433" s="34"/>
      <c r="O433" s="33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5"/>
      <c r="V433" s="35"/>
      <c r="W433" s="36" t="s">
        <v>68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671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85</v>
      </c>
      <c r="Q434" s="620"/>
      <c r="R434" s="620"/>
      <c r="S434" s="620"/>
      <c r="T434" s="620"/>
      <c r="U434" s="620"/>
      <c r="V434" s="621"/>
      <c r="W434" s="38" t="s">
        <v>86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85</v>
      </c>
      <c r="Q435" s="620"/>
      <c r="R435" s="620"/>
      <c r="S435" s="620"/>
      <c r="T435" s="620"/>
      <c r="U435" s="620"/>
      <c r="V435" s="621"/>
      <c r="W435" s="38" t="s">
        <v>68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customHeight="1" x14ac:dyDescent="0.25">
      <c r="A436" s="622" t="s">
        <v>143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09"/>
      <c r="AB436" s="609"/>
      <c r="AC436" s="609"/>
    </row>
    <row r="437" spans="1:68" ht="27" customHeight="1" x14ac:dyDescent="0.25">
      <c r="A437" s="54" t="s">
        <v>672</v>
      </c>
      <c r="B437" s="54" t="s">
        <v>673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103</v>
      </c>
      <c r="L437" s="33"/>
      <c r="M437" s="34" t="s">
        <v>99</v>
      </c>
      <c r="N437" s="34"/>
      <c r="O437" s="33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5"/>
      <c r="V437" s="35"/>
      <c r="W437" s="36" t="s">
        <v>68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674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675</v>
      </c>
      <c r="B438" s="54" t="s">
        <v>676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146</v>
      </c>
      <c r="L438" s="33"/>
      <c r="M438" s="34" t="s">
        <v>67</v>
      </c>
      <c r="N438" s="34"/>
      <c r="O438" s="33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5"/>
      <c r="V438" s="35"/>
      <c r="W438" s="36" t="s">
        <v>68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677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678</v>
      </c>
      <c r="B439" s="54" t="s">
        <v>679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146</v>
      </c>
      <c r="L439" s="33"/>
      <c r="M439" s="34" t="s">
        <v>67</v>
      </c>
      <c r="N439" s="34"/>
      <c r="O439" s="33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5"/>
      <c r="V439" s="35"/>
      <c r="W439" s="36" t="s">
        <v>68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680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681</v>
      </c>
      <c r="B440" s="54" t="s">
        <v>682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146</v>
      </c>
      <c r="L440" s="33"/>
      <c r="M440" s="34" t="s">
        <v>67</v>
      </c>
      <c r="N440" s="34"/>
      <c r="O440" s="33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5"/>
      <c r="V440" s="35"/>
      <c r="W440" s="36" t="s">
        <v>68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680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85</v>
      </c>
      <c r="Q441" s="620"/>
      <c r="R441" s="620"/>
      <c r="S441" s="620"/>
      <c r="T441" s="620"/>
      <c r="U441" s="620"/>
      <c r="V441" s="621"/>
      <c r="W441" s="38" t="s">
        <v>86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85</v>
      </c>
      <c r="Q442" s="620"/>
      <c r="R442" s="620"/>
      <c r="S442" s="620"/>
      <c r="T442" s="620"/>
      <c r="U442" s="620"/>
      <c r="V442" s="621"/>
      <c r="W442" s="38" t="s">
        <v>68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customHeight="1" x14ac:dyDescent="0.25">
      <c r="A443" s="673" t="s">
        <v>683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08"/>
      <c r="AB443" s="608"/>
      <c r="AC443" s="608"/>
    </row>
    <row r="444" spans="1:68" ht="14.25" customHeight="1" x14ac:dyDescent="0.25">
      <c r="A444" s="622" t="s">
        <v>143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09"/>
      <c r="AB444" s="609"/>
      <c r="AC444" s="609"/>
    </row>
    <row r="445" spans="1:68" ht="27" customHeight="1" x14ac:dyDescent="0.25">
      <c r="A445" s="54" t="s">
        <v>684</v>
      </c>
      <c r="B445" s="54" t="s">
        <v>685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146</v>
      </c>
      <c r="L445" s="33"/>
      <c r="M445" s="34" t="s">
        <v>67</v>
      </c>
      <c r="N445" s="34"/>
      <c r="O445" s="33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5"/>
      <c r="V445" s="35"/>
      <c r="W445" s="36" t="s">
        <v>68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686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687</v>
      </c>
      <c r="B446" s="54" t="s">
        <v>688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66</v>
      </c>
      <c r="L446" s="33"/>
      <c r="M446" s="34" t="s">
        <v>67</v>
      </c>
      <c r="N446" s="34"/>
      <c r="O446" s="33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5"/>
      <c r="V446" s="35"/>
      <c r="W446" s="36" t="s">
        <v>68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689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85</v>
      </c>
      <c r="Q447" s="620"/>
      <c r="R447" s="620"/>
      <c r="S447" s="620"/>
      <c r="T447" s="620"/>
      <c r="U447" s="620"/>
      <c r="V447" s="621"/>
      <c r="W447" s="38" t="s">
        <v>86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85</v>
      </c>
      <c r="Q448" s="620"/>
      <c r="R448" s="620"/>
      <c r="S448" s="620"/>
      <c r="T448" s="620"/>
      <c r="U448" s="620"/>
      <c r="V448" s="621"/>
      <c r="W448" s="38" t="s">
        <v>68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customHeight="1" x14ac:dyDescent="0.25">
      <c r="A449" s="673" t="s">
        <v>690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08"/>
      <c r="AB449" s="608"/>
      <c r="AC449" s="608"/>
    </row>
    <row r="450" spans="1:68" ht="14.25" customHeight="1" x14ac:dyDescent="0.25">
      <c r="A450" s="622" t="s">
        <v>143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09"/>
      <c r="AB450" s="609"/>
      <c r="AC450" s="609"/>
    </row>
    <row r="451" spans="1:68" ht="27" customHeight="1" x14ac:dyDescent="0.25">
      <c r="A451" s="54" t="s">
        <v>691</v>
      </c>
      <c r="B451" s="54" t="s">
        <v>692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66</v>
      </c>
      <c r="L451" s="33"/>
      <c r="M451" s="34" t="s">
        <v>67</v>
      </c>
      <c r="N451" s="34"/>
      <c r="O451" s="33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5"/>
      <c r="V451" s="35"/>
      <c r="W451" s="36" t="s">
        <v>68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693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85</v>
      </c>
      <c r="Q452" s="620"/>
      <c r="R452" s="620"/>
      <c r="S452" s="620"/>
      <c r="T452" s="620"/>
      <c r="U452" s="620"/>
      <c r="V452" s="621"/>
      <c r="W452" s="38" t="s">
        <v>86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85</v>
      </c>
      <c r="Q453" s="620"/>
      <c r="R453" s="620"/>
      <c r="S453" s="620"/>
      <c r="T453" s="620"/>
      <c r="U453" s="620"/>
      <c r="V453" s="621"/>
      <c r="W453" s="38" t="s">
        <v>68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customHeight="1" x14ac:dyDescent="0.25">
      <c r="A454" s="622" t="s">
        <v>169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09"/>
      <c r="AB454" s="609"/>
      <c r="AC454" s="609"/>
    </row>
    <row r="455" spans="1:68" ht="27" customHeight="1" x14ac:dyDescent="0.25">
      <c r="A455" s="54" t="s">
        <v>694</v>
      </c>
      <c r="B455" s="54" t="s">
        <v>695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66</v>
      </c>
      <c r="L455" s="33"/>
      <c r="M455" s="34" t="s">
        <v>67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5"/>
      <c r="V455" s="35"/>
      <c r="W455" s="36" t="s">
        <v>68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85</v>
      </c>
      <c r="Q456" s="620"/>
      <c r="R456" s="620"/>
      <c r="S456" s="620"/>
      <c r="T456" s="620"/>
      <c r="U456" s="620"/>
      <c r="V456" s="621"/>
      <c r="W456" s="38" t="s">
        <v>86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85</v>
      </c>
      <c r="Q457" s="620"/>
      <c r="R457" s="620"/>
      <c r="S457" s="620"/>
      <c r="T457" s="620"/>
      <c r="U457" s="620"/>
      <c r="V457" s="621"/>
      <c r="W457" s="38" t="s">
        <v>68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customHeight="1" x14ac:dyDescent="0.2">
      <c r="A458" s="633" t="s">
        <v>697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49"/>
      <c r="AB458" s="49"/>
      <c r="AC458" s="49"/>
    </row>
    <row r="459" spans="1:68" ht="16.5" customHeight="1" x14ac:dyDescent="0.25">
      <c r="A459" s="673" t="s">
        <v>697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08"/>
      <c r="AB459" s="608"/>
      <c r="AC459" s="608"/>
    </row>
    <row r="460" spans="1:68" ht="14.25" customHeight="1" x14ac:dyDescent="0.25">
      <c r="A460" s="622" t="s">
        <v>95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09"/>
      <c r="AB460" s="609"/>
      <c r="AC460" s="609"/>
    </row>
    <row r="461" spans="1:68" ht="27" customHeight="1" x14ac:dyDescent="0.25">
      <c r="A461" s="54" t="s">
        <v>698</v>
      </c>
      <c r="B461" s="54" t="s">
        <v>699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98</v>
      </c>
      <c r="L461" s="33"/>
      <c r="M461" s="34" t="s">
        <v>99</v>
      </c>
      <c r="N461" s="34"/>
      <c r="O461" s="33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5"/>
      <c r="V461" s="35"/>
      <c r="W461" s="36" t="s">
        <v>68</v>
      </c>
      <c r="X461" s="613">
        <v>0</v>
      </c>
      <c r="Y461" s="614">
        <f t="shared" ref="Y461:Y476" si="68">IFERROR(IF(X461="",0,CEILING((X461/$H461),1)*$H461),"")</f>
        <v>0</v>
      </c>
      <c r="Z461" s="37" t="str">
        <f t="shared" ref="Z461:Z466" si="69">IFERROR(IF(Y461=0,"",ROUNDUP(Y461/H461,0)*0.01196),"")</f>
        <v/>
      </c>
      <c r="AA461" s="56"/>
      <c r="AB461" s="57"/>
      <c r="AC461" s="503" t="s">
        <v>700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0</v>
      </c>
      <c r="BN461" s="64">
        <f t="shared" ref="BN461:BN476" si="71">IFERROR(Y461*I461/H461,"0")</f>
        <v>0</v>
      </c>
      <c r="BO461" s="64">
        <f t="shared" ref="BO461:BO476" si="72">IFERROR(1/J461*(X461/H461),"0")</f>
        <v>0</v>
      </c>
      <c r="BP461" s="64">
        <f t="shared" ref="BP461:BP476" si="73">IFERROR(1/J461*(Y461/H461),"0")</f>
        <v>0</v>
      </c>
    </row>
    <row r="462" spans="1:68" ht="27" customHeight="1" x14ac:dyDescent="0.25">
      <c r="A462" s="54" t="s">
        <v>701</v>
      </c>
      <c r="B462" s="54" t="s">
        <v>702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98</v>
      </c>
      <c r="L462" s="33"/>
      <c r="M462" s="34" t="s">
        <v>99</v>
      </c>
      <c r="N462" s="34"/>
      <c r="O462" s="33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5"/>
      <c r="V462" s="35"/>
      <c r="W462" s="36" t="s">
        <v>68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703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704</v>
      </c>
      <c r="B463" s="54" t="s">
        <v>705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98</v>
      </c>
      <c r="L463" s="33"/>
      <c r="M463" s="34" t="s">
        <v>104</v>
      </c>
      <c r="N463" s="34"/>
      <c r="O463" s="33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5"/>
      <c r="V463" s="35"/>
      <c r="W463" s="36" t="s">
        <v>68</v>
      </c>
      <c r="X463" s="613">
        <v>200</v>
      </c>
      <c r="Y463" s="614">
        <f t="shared" si="68"/>
        <v>200.64000000000001</v>
      </c>
      <c r="Z463" s="37">
        <f t="shared" si="69"/>
        <v>0.45448</v>
      </c>
      <c r="AA463" s="56"/>
      <c r="AB463" s="57"/>
      <c r="AC463" s="507" t="s">
        <v>706</v>
      </c>
      <c r="AG463" s="64"/>
      <c r="AJ463" s="68"/>
      <c r="AK463" s="68">
        <v>0</v>
      </c>
      <c r="BB463" s="508" t="s">
        <v>1</v>
      </c>
      <c r="BM463" s="64">
        <f t="shared" si="70"/>
        <v>213.63636363636363</v>
      </c>
      <c r="BN463" s="64">
        <f t="shared" si="71"/>
        <v>214.32</v>
      </c>
      <c r="BO463" s="64">
        <f t="shared" si="72"/>
        <v>0.36421911421911418</v>
      </c>
      <c r="BP463" s="64">
        <f t="shared" si="73"/>
        <v>0.36538461538461542</v>
      </c>
    </row>
    <row r="464" spans="1:68" ht="16.5" customHeight="1" x14ac:dyDescent="0.25">
      <c r="A464" s="54" t="s">
        <v>707</v>
      </c>
      <c r="B464" s="54" t="s">
        <v>708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98</v>
      </c>
      <c r="L464" s="33"/>
      <c r="M464" s="34" t="s">
        <v>99</v>
      </c>
      <c r="N464" s="34"/>
      <c r="O464" s="33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5"/>
      <c r="V464" s="35"/>
      <c r="W464" s="36" t="s">
        <v>68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709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710</v>
      </c>
      <c r="B465" s="54" t="s">
        <v>711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98</v>
      </c>
      <c r="L465" s="33"/>
      <c r="M465" s="34" t="s">
        <v>99</v>
      </c>
      <c r="N465" s="34"/>
      <c r="O465" s="33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5"/>
      <c r="V465" s="35"/>
      <c r="W465" s="36" t="s">
        <v>68</v>
      </c>
      <c r="X465" s="613">
        <v>600</v>
      </c>
      <c r="Y465" s="614">
        <f t="shared" si="68"/>
        <v>601.92000000000007</v>
      </c>
      <c r="Z465" s="37">
        <f t="shared" si="69"/>
        <v>1.36344</v>
      </c>
      <c r="AA465" s="56"/>
      <c r="AB465" s="57"/>
      <c r="AC465" s="511" t="s">
        <v>712</v>
      </c>
      <c r="AG465" s="64"/>
      <c r="AJ465" s="68"/>
      <c r="AK465" s="68">
        <v>0</v>
      </c>
      <c r="BB465" s="512" t="s">
        <v>1</v>
      </c>
      <c r="BM465" s="64">
        <f t="shared" si="70"/>
        <v>640.90909090909088</v>
      </c>
      <c r="BN465" s="64">
        <f t="shared" si="71"/>
        <v>642.96</v>
      </c>
      <c r="BO465" s="64">
        <f t="shared" si="72"/>
        <v>1.0926573426573427</v>
      </c>
      <c r="BP465" s="64">
        <f t="shared" si="73"/>
        <v>1.0961538461538463</v>
      </c>
    </row>
    <row r="466" spans="1:68" ht="16.5" customHeight="1" x14ac:dyDescent="0.25">
      <c r="A466" s="54" t="s">
        <v>713</v>
      </c>
      <c r="B466" s="54" t="s">
        <v>714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98</v>
      </c>
      <c r="L466" s="33"/>
      <c r="M466" s="34" t="s">
        <v>104</v>
      </c>
      <c r="N466" s="34"/>
      <c r="O466" s="33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5"/>
      <c r="V466" s="35"/>
      <c r="W466" s="36" t="s">
        <v>68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715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66</v>
      </c>
      <c r="L467" s="33"/>
      <c r="M467" s="34" t="s">
        <v>104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5"/>
      <c r="V467" s="35"/>
      <c r="W467" s="36" t="s">
        <v>68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700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718</v>
      </c>
      <c r="B468" s="54" t="s">
        <v>719</v>
      </c>
      <c r="C468" s="32">
        <v>4301011778</v>
      </c>
      <c r="D468" s="617">
        <v>4680115880603</v>
      </c>
      <c r="E468" s="618"/>
      <c r="F468" s="612">
        <v>0.6</v>
      </c>
      <c r="G468" s="33">
        <v>6</v>
      </c>
      <c r="H468" s="612">
        <v>3.6</v>
      </c>
      <c r="I468" s="612">
        <v>3.81</v>
      </c>
      <c r="J468" s="33">
        <v>132</v>
      </c>
      <c r="K468" s="33" t="s">
        <v>103</v>
      </c>
      <c r="L468" s="33"/>
      <c r="M468" s="34" t="s">
        <v>99</v>
      </c>
      <c r="N468" s="34"/>
      <c r="O468" s="33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5"/>
      <c r="R468" s="625"/>
      <c r="S468" s="625"/>
      <c r="T468" s="626"/>
      <c r="U468" s="35"/>
      <c r="V468" s="35"/>
      <c r="W468" s="36" t="s">
        <v>68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700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718</v>
      </c>
      <c r="B469" s="54" t="s">
        <v>720</v>
      </c>
      <c r="C469" s="32">
        <v>4301012035</v>
      </c>
      <c r="D469" s="617">
        <v>4680115880603</v>
      </c>
      <c r="E469" s="618"/>
      <c r="F469" s="612">
        <v>0.6</v>
      </c>
      <c r="G469" s="33">
        <v>8</v>
      </c>
      <c r="H469" s="612">
        <v>4.8</v>
      </c>
      <c r="I469" s="612">
        <v>6.93</v>
      </c>
      <c r="J469" s="33">
        <v>132</v>
      </c>
      <c r="K469" s="33" t="s">
        <v>103</v>
      </c>
      <c r="L469" s="33"/>
      <c r="M469" s="34" t="s">
        <v>99</v>
      </c>
      <c r="N469" s="34"/>
      <c r="O469" s="33">
        <v>60</v>
      </c>
      <c r="P469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5"/>
      <c r="R469" s="625"/>
      <c r="S469" s="625"/>
      <c r="T469" s="626"/>
      <c r="U469" s="35"/>
      <c r="V469" s="35"/>
      <c r="W469" s="36" t="s">
        <v>68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700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customHeight="1" x14ac:dyDescent="0.25">
      <c r="A470" s="54" t="s">
        <v>721</v>
      </c>
      <c r="B470" s="54" t="s">
        <v>722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103</v>
      </c>
      <c r="L470" s="33"/>
      <c r="M470" s="34" t="s">
        <v>99</v>
      </c>
      <c r="N470" s="34"/>
      <c r="O470" s="33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5"/>
      <c r="V470" s="35"/>
      <c r="W470" s="36" t="s">
        <v>68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703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723</v>
      </c>
      <c r="B471" s="54" t="s">
        <v>724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103</v>
      </c>
      <c r="L471" s="33"/>
      <c r="M471" s="34" t="s">
        <v>99</v>
      </c>
      <c r="N471" s="34"/>
      <c r="O471" s="33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5"/>
      <c r="V471" s="35"/>
      <c r="W471" s="36" t="s">
        <v>68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706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725</v>
      </c>
      <c r="B472" s="54" t="s">
        <v>726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103</v>
      </c>
      <c r="L472" s="33"/>
      <c r="M472" s="34" t="s">
        <v>99</v>
      </c>
      <c r="N472" s="34"/>
      <c r="O472" s="33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5"/>
      <c r="V472" s="35"/>
      <c r="W472" s="36" t="s">
        <v>68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709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727</v>
      </c>
      <c r="B473" s="54" t="s">
        <v>728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66</v>
      </c>
      <c r="L473" s="33"/>
      <c r="M473" s="34" t="s">
        <v>99</v>
      </c>
      <c r="N473" s="34"/>
      <c r="O473" s="33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5"/>
      <c r="V473" s="35"/>
      <c r="W473" s="36" t="s">
        <v>68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712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729</v>
      </c>
      <c r="B474" s="54" t="s">
        <v>730</v>
      </c>
      <c r="C474" s="32">
        <v>4301011784</v>
      </c>
      <c r="D474" s="617">
        <v>4607091389982</v>
      </c>
      <c r="E474" s="618"/>
      <c r="F474" s="612">
        <v>0.6</v>
      </c>
      <c r="G474" s="33">
        <v>6</v>
      </c>
      <c r="H474" s="612">
        <v>3.6</v>
      </c>
      <c r="I474" s="612">
        <v>3.81</v>
      </c>
      <c r="J474" s="33">
        <v>132</v>
      </c>
      <c r="K474" s="33" t="s">
        <v>103</v>
      </c>
      <c r="L474" s="33"/>
      <c r="M474" s="34" t="s">
        <v>99</v>
      </c>
      <c r="N474" s="34"/>
      <c r="O474" s="33">
        <v>60</v>
      </c>
      <c r="P47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5"/>
      <c r="V474" s="35"/>
      <c r="W474" s="36" t="s">
        <v>68</v>
      </c>
      <c r="X474" s="613">
        <v>0</v>
      </c>
      <c r="Y474" s="614">
        <f t="shared" si="68"/>
        <v>0</v>
      </c>
      <c r="Z474" s="37" t="str">
        <f>IFERROR(IF(Y474=0,"",ROUNDUP(Y474/H474,0)*0.00902),"")</f>
        <v/>
      </c>
      <c r="AA474" s="56"/>
      <c r="AB474" s="57"/>
      <c r="AC474" s="529" t="s">
        <v>712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729</v>
      </c>
      <c r="B475" s="54" t="s">
        <v>731</v>
      </c>
      <c r="C475" s="32">
        <v>4301012034</v>
      </c>
      <c r="D475" s="617">
        <v>4607091389982</v>
      </c>
      <c r="E475" s="618"/>
      <c r="F475" s="612">
        <v>0.6</v>
      </c>
      <c r="G475" s="33">
        <v>8</v>
      </c>
      <c r="H475" s="612">
        <v>4.8</v>
      </c>
      <c r="I475" s="612">
        <v>6.96</v>
      </c>
      <c r="J475" s="33">
        <v>120</v>
      </c>
      <c r="K475" s="33" t="s">
        <v>103</v>
      </c>
      <c r="L475" s="33"/>
      <c r="M475" s="34" t="s">
        <v>99</v>
      </c>
      <c r="N475" s="34"/>
      <c r="O475" s="33">
        <v>60</v>
      </c>
      <c r="P47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5"/>
      <c r="V475" s="35"/>
      <c r="W475" s="36" t="s">
        <v>68</v>
      </c>
      <c r="X475" s="613">
        <v>0</v>
      </c>
      <c r="Y475" s="614">
        <f t="shared" si="68"/>
        <v>0</v>
      </c>
      <c r="Z475" s="37" t="str">
        <f>IFERROR(IF(Y475=0,"",ROUNDUP(Y475/H475,0)*0.00937),"")</f>
        <v/>
      </c>
      <c r="AA475" s="56"/>
      <c r="AB475" s="57"/>
      <c r="AC475" s="531" t="s">
        <v>712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732</v>
      </c>
      <c r="B476" s="54" t="s">
        <v>733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103</v>
      </c>
      <c r="L476" s="33"/>
      <c r="M476" s="34" t="s">
        <v>99</v>
      </c>
      <c r="N476" s="34"/>
      <c r="O476" s="33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5"/>
      <c r="V476" s="35"/>
      <c r="W476" s="36" t="s">
        <v>68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715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85</v>
      </c>
      <c r="Q477" s="620"/>
      <c r="R477" s="620"/>
      <c r="S477" s="620"/>
      <c r="T477" s="620"/>
      <c r="U477" s="620"/>
      <c r="V477" s="621"/>
      <c r="W477" s="38" t="s">
        <v>86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151.5151515151515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152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1.81792</v>
      </c>
      <c r="AA477" s="616"/>
      <c r="AB477" s="616"/>
      <c r="AC477" s="616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85</v>
      </c>
      <c r="Q478" s="620"/>
      <c r="R478" s="620"/>
      <c r="S478" s="620"/>
      <c r="T478" s="620"/>
      <c r="U478" s="620"/>
      <c r="V478" s="621"/>
      <c r="W478" s="38" t="s">
        <v>68</v>
      </c>
      <c r="X478" s="615">
        <f>IFERROR(SUM(X461:X476),"0")</f>
        <v>800</v>
      </c>
      <c r="Y478" s="615">
        <f>IFERROR(SUM(Y461:Y476),"0")</f>
        <v>802.56000000000006</v>
      </c>
      <c r="Z478" s="38"/>
      <c r="AA478" s="616"/>
      <c r="AB478" s="616"/>
      <c r="AC478" s="616"/>
    </row>
    <row r="479" spans="1:68" ht="14.25" customHeight="1" x14ac:dyDescent="0.25">
      <c r="A479" s="622" t="s">
        <v>132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09"/>
      <c r="AB479" s="609"/>
      <c r="AC479" s="609"/>
    </row>
    <row r="480" spans="1:68" ht="16.5" customHeight="1" x14ac:dyDescent="0.25">
      <c r="A480" s="54" t="s">
        <v>734</v>
      </c>
      <c r="B480" s="54" t="s">
        <v>735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98</v>
      </c>
      <c r="L480" s="33"/>
      <c r="M480" s="34" t="s">
        <v>104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5"/>
      <c r="V480" s="35"/>
      <c r="W480" s="36" t="s">
        <v>68</v>
      </c>
      <c r="X480" s="613">
        <v>140</v>
      </c>
      <c r="Y480" s="614">
        <f>IFERROR(IF(X480="",0,CEILING((X480/$H480),1)*$H480),"")</f>
        <v>142.56</v>
      </c>
      <c r="Z480" s="37">
        <f>IFERROR(IF(Y480=0,"",ROUNDUP(Y480/H480,0)*0.01196),"")</f>
        <v>0.32291999999999998</v>
      </c>
      <c r="AA480" s="56"/>
      <c r="AB480" s="57"/>
      <c r="AC480" s="535" t="s">
        <v>736</v>
      </c>
      <c r="AG480" s="64"/>
      <c r="AJ480" s="68"/>
      <c r="AK480" s="68">
        <v>0</v>
      </c>
      <c r="BB480" s="536" t="s">
        <v>1</v>
      </c>
      <c r="BM480" s="64">
        <f>IFERROR(X480*I480/H480,"0")</f>
        <v>149.54545454545453</v>
      </c>
      <c r="BN480" s="64">
        <f>IFERROR(Y480*I480/H480,"0")</f>
        <v>152.27999999999997</v>
      </c>
      <c r="BO480" s="64">
        <f>IFERROR(1/J480*(X480/H480),"0")</f>
        <v>0.25495337995337997</v>
      </c>
      <c r="BP480" s="64">
        <f>IFERROR(1/J480*(Y480/H480),"0")</f>
        <v>0.25961538461538464</v>
      </c>
    </row>
    <row r="481" spans="1:68" ht="16.5" customHeight="1" x14ac:dyDescent="0.25">
      <c r="A481" s="54" t="s">
        <v>737</v>
      </c>
      <c r="B481" s="54" t="s">
        <v>738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66</v>
      </c>
      <c r="L481" s="33"/>
      <c r="M481" s="34" t="s">
        <v>104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5"/>
      <c r="V481" s="35"/>
      <c r="W481" s="36" t="s">
        <v>68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736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customHeight="1" x14ac:dyDescent="0.25">
      <c r="A482" s="54" t="s">
        <v>739</v>
      </c>
      <c r="B482" s="54" t="s">
        <v>740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103</v>
      </c>
      <c r="L482" s="33"/>
      <c r="M482" s="34" t="s">
        <v>99</v>
      </c>
      <c r="N482" s="34"/>
      <c r="O482" s="33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5"/>
      <c r="V482" s="35"/>
      <c r="W482" s="36" t="s">
        <v>68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736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85</v>
      </c>
      <c r="Q483" s="620"/>
      <c r="R483" s="620"/>
      <c r="S483" s="620"/>
      <c r="T483" s="620"/>
      <c r="U483" s="620"/>
      <c r="V483" s="621"/>
      <c r="W483" s="38" t="s">
        <v>86</v>
      </c>
      <c r="X483" s="615">
        <f>IFERROR(X480/H480,"0")+IFERROR(X481/H481,"0")+IFERROR(X482/H482,"0")</f>
        <v>26.515151515151516</v>
      </c>
      <c r="Y483" s="615">
        <f>IFERROR(Y480/H480,"0")+IFERROR(Y481/H481,"0")+IFERROR(Y482/H482,"0")</f>
        <v>27</v>
      </c>
      <c r="Z483" s="615">
        <f>IFERROR(IF(Z480="",0,Z480),"0")+IFERROR(IF(Z481="",0,Z481),"0")+IFERROR(IF(Z482="",0,Z482),"0")</f>
        <v>0.32291999999999998</v>
      </c>
      <c r="AA483" s="616"/>
      <c r="AB483" s="616"/>
      <c r="AC483" s="616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85</v>
      </c>
      <c r="Q484" s="620"/>
      <c r="R484" s="620"/>
      <c r="S484" s="620"/>
      <c r="T484" s="620"/>
      <c r="U484" s="620"/>
      <c r="V484" s="621"/>
      <c r="W484" s="38" t="s">
        <v>68</v>
      </c>
      <c r="X484" s="615">
        <f>IFERROR(SUM(X480:X482),"0")</f>
        <v>140</v>
      </c>
      <c r="Y484" s="615">
        <f>IFERROR(SUM(Y480:Y482),"0")</f>
        <v>142.56</v>
      </c>
      <c r="Z484" s="38"/>
      <c r="AA484" s="616"/>
      <c r="AB484" s="616"/>
      <c r="AC484" s="616"/>
    </row>
    <row r="485" spans="1:68" ht="14.25" customHeight="1" x14ac:dyDescent="0.25">
      <c r="A485" s="622" t="s">
        <v>143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09"/>
      <c r="AB485" s="609"/>
      <c r="AC485" s="609"/>
    </row>
    <row r="486" spans="1:68" ht="27" customHeight="1" x14ac:dyDescent="0.25">
      <c r="A486" s="54" t="s">
        <v>741</v>
      </c>
      <c r="B486" s="54" t="s">
        <v>742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98</v>
      </c>
      <c r="L486" s="33"/>
      <c r="M486" s="34" t="s">
        <v>99</v>
      </c>
      <c r="N486" s="34"/>
      <c r="O486" s="33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5"/>
      <c r="V486" s="35"/>
      <c r="W486" s="36" t="s">
        <v>68</v>
      </c>
      <c r="X486" s="613">
        <v>100</v>
      </c>
      <c r="Y486" s="614">
        <f t="shared" ref="Y486:Y494" si="74">IFERROR(IF(X486="",0,CEILING((X486/$H486),1)*$H486),"")</f>
        <v>100.32000000000001</v>
      </c>
      <c r="Z486" s="37">
        <f>IFERROR(IF(Y486=0,"",ROUNDUP(Y486/H486,0)*0.01196),"")</f>
        <v>0.22724</v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106.81818181818181</v>
      </c>
      <c r="BN486" s="64">
        <f t="shared" ref="BN486:BN494" si="76">IFERROR(Y486*I486/H486,"0")</f>
        <v>107.16</v>
      </c>
      <c r="BO486" s="64">
        <f t="shared" ref="BO486:BO494" si="77">IFERROR(1/J486*(X486/H486),"0")</f>
        <v>0.18210955710955709</v>
      </c>
      <c r="BP486" s="64">
        <f t="shared" ref="BP486:BP494" si="78">IFERROR(1/J486*(Y486/H486),"0")</f>
        <v>0.18269230769230771</v>
      </c>
    </row>
    <row r="487" spans="1:68" ht="27" customHeight="1" x14ac:dyDescent="0.25">
      <c r="A487" s="54" t="s">
        <v>744</v>
      </c>
      <c r="B487" s="54" t="s">
        <v>745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98</v>
      </c>
      <c r="L487" s="33"/>
      <c r="M487" s="34" t="s">
        <v>67</v>
      </c>
      <c r="N487" s="34"/>
      <c r="O487" s="33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5"/>
      <c r="V487" s="35"/>
      <c r="W487" s="36" t="s">
        <v>68</v>
      </c>
      <c r="X487" s="613">
        <v>0</v>
      </c>
      <c r="Y487" s="614">
        <f t="shared" si="74"/>
        <v>0</v>
      </c>
      <c r="Z487" s="37" t="str">
        <f>IFERROR(IF(Y487=0,"",ROUNDUP(Y487/H487,0)*0.01196),"")</f>
        <v/>
      </c>
      <c r="AA487" s="56"/>
      <c r="AB487" s="57"/>
      <c r="AC487" s="543" t="s">
        <v>746</v>
      </c>
      <c r="AG487" s="64"/>
      <c r="AJ487" s="68"/>
      <c r="AK487" s="68">
        <v>0</v>
      </c>
      <c r="BB487" s="544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27" customHeight="1" x14ac:dyDescent="0.25">
      <c r="A488" s="54" t="s">
        <v>747</v>
      </c>
      <c r="B488" s="54" t="s">
        <v>748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98</v>
      </c>
      <c r="L488" s="33"/>
      <c r="M488" s="34" t="s">
        <v>67</v>
      </c>
      <c r="N488" s="34"/>
      <c r="O488" s="33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5"/>
      <c r="V488" s="35"/>
      <c r="W488" s="36" t="s">
        <v>68</v>
      </c>
      <c r="X488" s="613">
        <v>250</v>
      </c>
      <c r="Y488" s="614">
        <f t="shared" si="74"/>
        <v>253.44</v>
      </c>
      <c r="Z488" s="37">
        <f>IFERROR(IF(Y488=0,"",ROUNDUP(Y488/H488,0)*0.01196),"")</f>
        <v>0.57408000000000003</v>
      </c>
      <c r="AA488" s="56"/>
      <c r="AB488" s="57"/>
      <c r="AC488" s="545" t="s">
        <v>749</v>
      </c>
      <c r="AG488" s="64"/>
      <c r="AJ488" s="68"/>
      <c r="AK488" s="68">
        <v>0</v>
      </c>
      <c r="BB488" s="546" t="s">
        <v>1</v>
      </c>
      <c r="BM488" s="64">
        <f t="shared" si="75"/>
        <v>267.04545454545456</v>
      </c>
      <c r="BN488" s="64">
        <f t="shared" si="76"/>
        <v>270.71999999999997</v>
      </c>
      <c r="BO488" s="64">
        <f t="shared" si="77"/>
        <v>0.45527389277389274</v>
      </c>
      <c r="BP488" s="64">
        <f t="shared" si="78"/>
        <v>0.46153846153846156</v>
      </c>
    </row>
    <row r="489" spans="1:68" ht="27" customHeight="1" x14ac:dyDescent="0.25">
      <c r="A489" s="54" t="s">
        <v>750</v>
      </c>
      <c r="B489" s="54" t="s">
        <v>751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66</v>
      </c>
      <c r="L489" s="33"/>
      <c r="M489" s="34" t="s">
        <v>99</v>
      </c>
      <c r="N489" s="34"/>
      <c r="O489" s="33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5"/>
      <c r="V489" s="35"/>
      <c r="W489" s="36" t="s">
        <v>68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743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customHeight="1" x14ac:dyDescent="0.25">
      <c r="A490" s="54" t="s">
        <v>752</v>
      </c>
      <c r="B490" s="54" t="s">
        <v>753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103</v>
      </c>
      <c r="L490" s="33"/>
      <c r="M490" s="34" t="s">
        <v>99</v>
      </c>
      <c r="N490" s="34"/>
      <c r="O490" s="33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5"/>
      <c r="V490" s="35"/>
      <c r="W490" s="36" t="s">
        <v>68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743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752</v>
      </c>
      <c r="B491" s="54" t="s">
        <v>754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103</v>
      </c>
      <c r="L491" s="33"/>
      <c r="M491" s="34" t="s">
        <v>99</v>
      </c>
      <c r="N491" s="34"/>
      <c r="O491" s="33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5"/>
      <c r="V491" s="35"/>
      <c r="W491" s="36" t="s">
        <v>68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743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755</v>
      </c>
      <c r="B492" s="54" t="s">
        <v>756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103</v>
      </c>
      <c r="L492" s="33"/>
      <c r="M492" s="34" t="s">
        <v>67</v>
      </c>
      <c r="N492" s="34"/>
      <c r="O492" s="33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5"/>
      <c r="V492" s="35"/>
      <c r="W492" s="36" t="s">
        <v>68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746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757</v>
      </c>
      <c r="B493" s="54" t="s">
        <v>758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103</v>
      </c>
      <c r="L493" s="33"/>
      <c r="M493" s="34" t="s">
        <v>67</v>
      </c>
      <c r="N493" s="34"/>
      <c r="O493" s="33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5"/>
      <c r="V493" s="35"/>
      <c r="W493" s="36" t="s">
        <v>68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749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757</v>
      </c>
      <c r="B494" s="54" t="s">
        <v>759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103</v>
      </c>
      <c r="L494" s="33"/>
      <c r="M494" s="34" t="s">
        <v>67</v>
      </c>
      <c r="N494" s="34"/>
      <c r="O494" s="33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5"/>
      <c r="V494" s="35"/>
      <c r="W494" s="36" t="s">
        <v>68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749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85</v>
      </c>
      <c r="Q495" s="620"/>
      <c r="R495" s="620"/>
      <c r="S495" s="620"/>
      <c r="T495" s="620"/>
      <c r="U495" s="620"/>
      <c r="V495" s="621"/>
      <c r="W495" s="38" t="s">
        <v>86</v>
      </c>
      <c r="X495" s="615">
        <f>IFERROR(X486/H486,"0")+IFERROR(X487/H487,"0")+IFERROR(X488/H488,"0")+IFERROR(X489/H489,"0")+IFERROR(X490/H490,"0")+IFERROR(X491/H491,"0")+IFERROR(X492/H492,"0")+IFERROR(X493/H493,"0")+IFERROR(X494/H494,"0")</f>
        <v>66.287878787878782</v>
      </c>
      <c r="Y495" s="615">
        <f>IFERROR(Y486/H486,"0")+IFERROR(Y487/H487,"0")+IFERROR(Y488/H488,"0")+IFERROR(Y489/H489,"0")+IFERROR(Y490/H490,"0")+IFERROR(Y491/H491,"0")+IFERROR(Y492/H492,"0")+IFERROR(Y493/H493,"0")+IFERROR(Y494/H494,"0")</f>
        <v>67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0.80132000000000003</v>
      </c>
      <c r="AA495" s="616"/>
      <c r="AB495" s="616"/>
      <c r="AC495" s="616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85</v>
      </c>
      <c r="Q496" s="620"/>
      <c r="R496" s="620"/>
      <c r="S496" s="620"/>
      <c r="T496" s="620"/>
      <c r="U496" s="620"/>
      <c r="V496" s="621"/>
      <c r="W496" s="38" t="s">
        <v>68</v>
      </c>
      <c r="X496" s="615">
        <f>IFERROR(SUM(X486:X494),"0")</f>
        <v>350</v>
      </c>
      <c r="Y496" s="615">
        <f>IFERROR(SUM(Y486:Y494),"0")</f>
        <v>353.76</v>
      </c>
      <c r="Z496" s="38"/>
      <c r="AA496" s="616"/>
      <c r="AB496" s="616"/>
      <c r="AC496" s="616"/>
    </row>
    <row r="497" spans="1:68" ht="14.25" customHeight="1" x14ac:dyDescent="0.25">
      <c r="A497" s="622" t="s">
        <v>63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09"/>
      <c r="AB497" s="609"/>
      <c r="AC497" s="609"/>
    </row>
    <row r="498" spans="1:68" ht="16.5" customHeight="1" x14ac:dyDescent="0.25">
      <c r="A498" s="54" t="s">
        <v>760</v>
      </c>
      <c r="B498" s="54" t="s">
        <v>761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98</v>
      </c>
      <c r="L498" s="33"/>
      <c r="M498" s="34" t="s">
        <v>104</v>
      </c>
      <c r="N498" s="34"/>
      <c r="O498" s="33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5"/>
      <c r="V498" s="35"/>
      <c r="W498" s="36" t="s">
        <v>68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762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customHeight="1" x14ac:dyDescent="0.25">
      <c r="A499" s="54" t="s">
        <v>763</v>
      </c>
      <c r="B499" s="54" t="s">
        <v>764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98</v>
      </c>
      <c r="L499" s="33"/>
      <c r="M499" s="34" t="s">
        <v>104</v>
      </c>
      <c r="N499" s="34"/>
      <c r="O499" s="33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5"/>
      <c r="V499" s="35"/>
      <c r="W499" s="36" t="s">
        <v>68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765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766</v>
      </c>
      <c r="B500" s="54" t="s">
        <v>767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66</v>
      </c>
      <c r="L500" s="33"/>
      <c r="M500" s="34" t="s">
        <v>104</v>
      </c>
      <c r="N500" s="34"/>
      <c r="O500" s="33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5"/>
      <c r="V500" s="35"/>
      <c r="W500" s="36" t="s">
        <v>68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768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85</v>
      </c>
      <c r="Q501" s="620"/>
      <c r="R501" s="620"/>
      <c r="S501" s="620"/>
      <c r="T501" s="620"/>
      <c r="U501" s="620"/>
      <c r="V501" s="621"/>
      <c r="W501" s="38" t="s">
        <v>86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85</v>
      </c>
      <c r="Q502" s="620"/>
      <c r="R502" s="620"/>
      <c r="S502" s="620"/>
      <c r="T502" s="620"/>
      <c r="U502" s="620"/>
      <c r="V502" s="621"/>
      <c r="W502" s="38" t="s">
        <v>68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customHeight="1" x14ac:dyDescent="0.25">
      <c r="A503" s="622" t="s">
        <v>169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09"/>
      <c r="AB503" s="609"/>
      <c r="AC503" s="609"/>
    </row>
    <row r="504" spans="1:68" ht="27" customHeight="1" x14ac:dyDescent="0.25">
      <c r="A504" s="54" t="s">
        <v>769</v>
      </c>
      <c r="B504" s="54" t="s">
        <v>770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98</v>
      </c>
      <c r="L504" s="33"/>
      <c r="M504" s="34" t="s">
        <v>104</v>
      </c>
      <c r="N504" s="34"/>
      <c r="O504" s="33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5"/>
      <c r="V504" s="35"/>
      <c r="W504" s="36" t="s">
        <v>68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771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772</v>
      </c>
      <c r="B505" s="54" t="s">
        <v>773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98</v>
      </c>
      <c r="L505" s="33"/>
      <c r="M505" s="34" t="s">
        <v>104</v>
      </c>
      <c r="N505" s="34"/>
      <c r="O505" s="33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5"/>
      <c r="V505" s="35"/>
      <c r="W505" s="36" t="s">
        <v>68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771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85</v>
      </c>
      <c r="Q506" s="620"/>
      <c r="R506" s="620"/>
      <c r="S506" s="620"/>
      <c r="T506" s="620"/>
      <c r="U506" s="620"/>
      <c r="V506" s="621"/>
      <c r="W506" s="38" t="s">
        <v>86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85</v>
      </c>
      <c r="Q507" s="620"/>
      <c r="R507" s="620"/>
      <c r="S507" s="620"/>
      <c r="T507" s="620"/>
      <c r="U507" s="620"/>
      <c r="V507" s="621"/>
      <c r="W507" s="38" t="s">
        <v>68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customHeight="1" x14ac:dyDescent="0.2">
      <c r="A508" s="633" t="s">
        <v>774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49"/>
      <c r="AB508" s="49"/>
      <c r="AC508" s="49"/>
    </row>
    <row r="509" spans="1:68" ht="16.5" customHeight="1" x14ac:dyDescent="0.25">
      <c r="A509" s="673" t="s">
        <v>774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08"/>
      <c r="AB509" s="608"/>
      <c r="AC509" s="608"/>
    </row>
    <row r="510" spans="1:68" ht="14.25" customHeight="1" x14ac:dyDescent="0.25">
      <c r="A510" s="622" t="s">
        <v>95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09"/>
      <c r="AB510" s="609"/>
      <c r="AC510" s="609"/>
    </row>
    <row r="511" spans="1:68" ht="27" customHeight="1" x14ac:dyDescent="0.25">
      <c r="A511" s="54" t="s">
        <v>775</v>
      </c>
      <c r="B511" s="54" t="s">
        <v>776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98</v>
      </c>
      <c r="L511" s="33"/>
      <c r="M511" s="34" t="s">
        <v>104</v>
      </c>
      <c r="N511" s="34"/>
      <c r="O511" s="33">
        <v>55</v>
      </c>
      <c r="P511" s="819" t="s">
        <v>777</v>
      </c>
      <c r="Q511" s="625"/>
      <c r="R511" s="625"/>
      <c r="S511" s="625"/>
      <c r="T511" s="626"/>
      <c r="U511" s="35"/>
      <c r="V511" s="35"/>
      <c r="W511" s="36" t="s">
        <v>68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778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779</v>
      </c>
      <c r="B512" s="54" t="s">
        <v>780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98</v>
      </c>
      <c r="L512" s="33"/>
      <c r="M512" s="34" t="s">
        <v>99</v>
      </c>
      <c r="N512" s="34"/>
      <c r="O512" s="33">
        <v>50</v>
      </c>
      <c r="P512" s="852" t="s">
        <v>781</v>
      </c>
      <c r="Q512" s="625"/>
      <c r="R512" s="625"/>
      <c r="S512" s="625"/>
      <c r="T512" s="626"/>
      <c r="U512" s="35"/>
      <c r="V512" s="35"/>
      <c r="W512" s="36" t="s">
        <v>68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782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783</v>
      </c>
      <c r="B513" s="54" t="s">
        <v>784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98</v>
      </c>
      <c r="L513" s="33"/>
      <c r="M513" s="34" t="s">
        <v>99</v>
      </c>
      <c r="N513" s="34"/>
      <c r="O513" s="33">
        <v>50</v>
      </c>
      <c r="P513" s="775" t="s">
        <v>785</v>
      </c>
      <c r="Q513" s="625"/>
      <c r="R513" s="625"/>
      <c r="S513" s="625"/>
      <c r="T513" s="626"/>
      <c r="U513" s="35"/>
      <c r="V513" s="35"/>
      <c r="W513" s="36" t="s">
        <v>68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786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85</v>
      </c>
      <c r="Q514" s="620"/>
      <c r="R514" s="620"/>
      <c r="S514" s="620"/>
      <c r="T514" s="620"/>
      <c r="U514" s="620"/>
      <c r="V514" s="621"/>
      <c r="W514" s="38" t="s">
        <v>86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85</v>
      </c>
      <c r="Q515" s="620"/>
      <c r="R515" s="620"/>
      <c r="S515" s="620"/>
      <c r="T515" s="620"/>
      <c r="U515" s="620"/>
      <c r="V515" s="621"/>
      <c r="W515" s="38" t="s">
        <v>68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customHeight="1" x14ac:dyDescent="0.25">
      <c r="A516" s="622" t="s">
        <v>132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09"/>
      <c r="AB516" s="609"/>
      <c r="AC516" s="609"/>
    </row>
    <row r="517" spans="1:68" ht="27" customHeight="1" x14ac:dyDescent="0.25">
      <c r="A517" s="54" t="s">
        <v>787</v>
      </c>
      <c r="B517" s="54" t="s">
        <v>788</v>
      </c>
      <c r="C517" s="32">
        <v>4301020400</v>
      </c>
      <c r="D517" s="617">
        <v>4640242180519</v>
      </c>
      <c r="E517" s="618"/>
      <c r="F517" s="612">
        <v>1.5</v>
      </c>
      <c r="G517" s="33">
        <v>8</v>
      </c>
      <c r="H517" s="612">
        <v>12</v>
      </c>
      <c r="I517" s="612">
        <v>12.435</v>
      </c>
      <c r="J517" s="33">
        <v>64</v>
      </c>
      <c r="K517" s="33" t="s">
        <v>98</v>
      </c>
      <c r="L517" s="33"/>
      <c r="M517" s="34" t="s">
        <v>99</v>
      </c>
      <c r="N517" s="34"/>
      <c r="O517" s="33">
        <v>50</v>
      </c>
      <c r="P517" s="833" t="s">
        <v>789</v>
      </c>
      <c r="Q517" s="625"/>
      <c r="R517" s="625"/>
      <c r="S517" s="625"/>
      <c r="T517" s="626"/>
      <c r="U517" s="35"/>
      <c r="V517" s="35"/>
      <c r="W517" s="36" t="s">
        <v>68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790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787</v>
      </c>
      <c r="B518" s="54" t="s">
        <v>791</v>
      </c>
      <c r="C518" s="32">
        <v>4301020269</v>
      </c>
      <c r="D518" s="617">
        <v>4640242180519</v>
      </c>
      <c r="E518" s="618"/>
      <c r="F518" s="612">
        <v>1.35</v>
      </c>
      <c r="G518" s="33">
        <v>8</v>
      </c>
      <c r="H518" s="612">
        <v>10.8</v>
      </c>
      <c r="I518" s="612">
        <v>11.234999999999999</v>
      </c>
      <c r="J518" s="33">
        <v>64</v>
      </c>
      <c r="K518" s="33" t="s">
        <v>98</v>
      </c>
      <c r="L518" s="33"/>
      <c r="M518" s="34" t="s">
        <v>104</v>
      </c>
      <c r="N518" s="34"/>
      <c r="O518" s="33">
        <v>50</v>
      </c>
      <c r="P518" s="645" t="s">
        <v>792</v>
      </c>
      <c r="Q518" s="625"/>
      <c r="R518" s="625"/>
      <c r="S518" s="625"/>
      <c r="T518" s="626"/>
      <c r="U518" s="35"/>
      <c r="V518" s="35"/>
      <c r="W518" s="36" t="s">
        <v>68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793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794</v>
      </c>
      <c r="B519" s="54" t="s">
        <v>795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98</v>
      </c>
      <c r="L519" s="33"/>
      <c r="M519" s="34" t="s">
        <v>99</v>
      </c>
      <c r="N519" s="34"/>
      <c r="O519" s="33">
        <v>50</v>
      </c>
      <c r="P519" s="784" t="s">
        <v>796</v>
      </c>
      <c r="Q519" s="625"/>
      <c r="R519" s="625"/>
      <c r="S519" s="625"/>
      <c r="T519" s="626"/>
      <c r="U519" s="35"/>
      <c r="V519" s="35"/>
      <c r="W519" s="36" t="s">
        <v>68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797</v>
      </c>
      <c r="B520" s="54" t="s">
        <v>798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103</v>
      </c>
      <c r="L520" s="33"/>
      <c r="M520" s="34" t="s">
        <v>99</v>
      </c>
      <c r="N520" s="34"/>
      <c r="O520" s="33">
        <v>50</v>
      </c>
      <c r="P520" s="650" t="s">
        <v>799</v>
      </c>
      <c r="Q520" s="625"/>
      <c r="R520" s="625"/>
      <c r="S520" s="625"/>
      <c r="T520" s="626"/>
      <c r="U520" s="35"/>
      <c r="V520" s="35"/>
      <c r="W520" s="36" t="s">
        <v>68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800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85</v>
      </c>
      <c r="Q521" s="620"/>
      <c r="R521" s="620"/>
      <c r="S521" s="620"/>
      <c r="T521" s="620"/>
      <c r="U521" s="620"/>
      <c r="V521" s="621"/>
      <c r="W521" s="38" t="s">
        <v>86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85</v>
      </c>
      <c r="Q522" s="620"/>
      <c r="R522" s="620"/>
      <c r="S522" s="620"/>
      <c r="T522" s="620"/>
      <c r="U522" s="620"/>
      <c r="V522" s="621"/>
      <c r="W522" s="38" t="s">
        <v>68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customHeight="1" x14ac:dyDescent="0.25">
      <c r="A523" s="622" t="s">
        <v>143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09"/>
      <c r="AB523" s="609"/>
      <c r="AC523" s="609"/>
    </row>
    <row r="524" spans="1:68" ht="27" customHeight="1" x14ac:dyDescent="0.25">
      <c r="A524" s="54" t="s">
        <v>801</v>
      </c>
      <c r="B524" s="54" t="s">
        <v>802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103</v>
      </c>
      <c r="L524" s="33"/>
      <c r="M524" s="34" t="s">
        <v>67</v>
      </c>
      <c r="N524" s="34"/>
      <c r="O524" s="33">
        <v>40</v>
      </c>
      <c r="P524" s="774" t="s">
        <v>803</v>
      </c>
      <c r="Q524" s="625"/>
      <c r="R524" s="625"/>
      <c r="S524" s="625"/>
      <c r="T524" s="626"/>
      <c r="U524" s="35"/>
      <c r="V524" s="35"/>
      <c r="W524" s="36" t="s">
        <v>68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804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805</v>
      </c>
      <c r="B525" s="54" t="s">
        <v>806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103</v>
      </c>
      <c r="L525" s="33"/>
      <c r="M525" s="34" t="s">
        <v>67</v>
      </c>
      <c r="N525" s="34"/>
      <c r="O525" s="33">
        <v>40</v>
      </c>
      <c r="P525" s="879" t="s">
        <v>807</v>
      </c>
      <c r="Q525" s="625"/>
      <c r="R525" s="625"/>
      <c r="S525" s="625"/>
      <c r="T525" s="626"/>
      <c r="U525" s="35"/>
      <c r="V525" s="35"/>
      <c r="W525" s="36" t="s">
        <v>68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808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85</v>
      </c>
      <c r="Q526" s="620"/>
      <c r="R526" s="620"/>
      <c r="S526" s="620"/>
      <c r="T526" s="620"/>
      <c r="U526" s="620"/>
      <c r="V526" s="621"/>
      <c r="W526" s="38" t="s">
        <v>86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85</v>
      </c>
      <c r="Q527" s="620"/>
      <c r="R527" s="620"/>
      <c r="S527" s="620"/>
      <c r="T527" s="620"/>
      <c r="U527" s="620"/>
      <c r="V527" s="621"/>
      <c r="W527" s="38" t="s">
        <v>68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customHeight="1" x14ac:dyDescent="0.25">
      <c r="A528" s="622" t="s">
        <v>63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09"/>
      <c r="AB528" s="609"/>
      <c r="AC528" s="609"/>
    </row>
    <row r="529" spans="1:68" ht="27" customHeight="1" x14ac:dyDescent="0.25">
      <c r="A529" s="54" t="s">
        <v>809</v>
      </c>
      <c r="B529" s="54" t="s">
        <v>810</v>
      </c>
      <c r="C529" s="32">
        <v>4301052046</v>
      </c>
      <c r="D529" s="617">
        <v>4640242180533</v>
      </c>
      <c r="E529" s="618"/>
      <c r="F529" s="612">
        <v>1.5</v>
      </c>
      <c r="G529" s="33">
        <v>6</v>
      </c>
      <c r="H529" s="612">
        <v>9</v>
      </c>
      <c r="I529" s="612">
        <v>9.5190000000000001</v>
      </c>
      <c r="J529" s="33">
        <v>64</v>
      </c>
      <c r="K529" s="33" t="s">
        <v>98</v>
      </c>
      <c r="L529" s="33"/>
      <c r="M529" s="34" t="s">
        <v>127</v>
      </c>
      <c r="N529" s="34"/>
      <c r="O529" s="33">
        <v>45</v>
      </c>
      <c r="P529" s="764" t="s">
        <v>811</v>
      </c>
      <c r="Q529" s="625"/>
      <c r="R529" s="625"/>
      <c r="S529" s="625"/>
      <c r="T529" s="626"/>
      <c r="U529" s="35"/>
      <c r="V529" s="35"/>
      <c r="W529" s="36" t="s">
        <v>68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812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809</v>
      </c>
      <c r="B530" s="54" t="s">
        <v>813</v>
      </c>
      <c r="C530" s="32">
        <v>4301051887</v>
      </c>
      <c r="D530" s="617">
        <v>4640242180533</v>
      </c>
      <c r="E530" s="618"/>
      <c r="F530" s="612">
        <v>1.3</v>
      </c>
      <c r="G530" s="33">
        <v>6</v>
      </c>
      <c r="H530" s="612">
        <v>7.8</v>
      </c>
      <c r="I530" s="612">
        <v>8.3190000000000008</v>
      </c>
      <c r="J530" s="33">
        <v>64</v>
      </c>
      <c r="K530" s="33" t="s">
        <v>98</v>
      </c>
      <c r="L530" s="33"/>
      <c r="M530" s="34" t="s">
        <v>104</v>
      </c>
      <c r="N530" s="34"/>
      <c r="O530" s="33">
        <v>45</v>
      </c>
      <c r="P530" s="854" t="s">
        <v>811</v>
      </c>
      <c r="Q530" s="625"/>
      <c r="R530" s="625"/>
      <c r="S530" s="625"/>
      <c r="T530" s="626"/>
      <c r="U530" s="35"/>
      <c r="V530" s="35"/>
      <c r="W530" s="36" t="s">
        <v>68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812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85</v>
      </c>
      <c r="Q531" s="620"/>
      <c r="R531" s="620"/>
      <c r="S531" s="620"/>
      <c r="T531" s="620"/>
      <c r="U531" s="620"/>
      <c r="V531" s="621"/>
      <c r="W531" s="38" t="s">
        <v>86</v>
      </c>
      <c r="X531" s="615">
        <f>IFERROR(X529/H529,"0")+IFERROR(X530/H530,"0")</f>
        <v>0</v>
      </c>
      <c r="Y531" s="615">
        <f>IFERROR(Y529/H529,"0")+IFERROR(Y530/H530,"0")</f>
        <v>0</v>
      </c>
      <c r="Z531" s="615">
        <f>IFERROR(IF(Z529="",0,Z529),"0")+IFERROR(IF(Z530="",0,Z530),"0")</f>
        <v>0</v>
      </c>
      <c r="AA531" s="616"/>
      <c r="AB531" s="616"/>
      <c r="AC531" s="616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85</v>
      </c>
      <c r="Q532" s="620"/>
      <c r="R532" s="620"/>
      <c r="S532" s="620"/>
      <c r="T532" s="620"/>
      <c r="U532" s="620"/>
      <c r="V532" s="621"/>
      <c r="W532" s="38" t="s">
        <v>68</v>
      </c>
      <c r="X532" s="615">
        <f>IFERROR(SUM(X529:X530),"0")</f>
        <v>0</v>
      </c>
      <c r="Y532" s="615">
        <f>IFERROR(SUM(Y529:Y530),"0")</f>
        <v>0</v>
      </c>
      <c r="Z532" s="38"/>
      <c r="AA532" s="616"/>
      <c r="AB532" s="616"/>
      <c r="AC532" s="616"/>
    </row>
    <row r="533" spans="1:68" ht="14.25" customHeight="1" x14ac:dyDescent="0.25">
      <c r="A533" s="622" t="s">
        <v>169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09"/>
      <c r="AB533" s="609"/>
      <c r="AC533" s="609"/>
    </row>
    <row r="534" spans="1:68" ht="27" customHeight="1" x14ac:dyDescent="0.25">
      <c r="A534" s="54" t="s">
        <v>814</v>
      </c>
      <c r="B534" s="54" t="s">
        <v>815</v>
      </c>
      <c r="C534" s="32">
        <v>4301060485</v>
      </c>
      <c r="D534" s="617">
        <v>4640242180120</v>
      </c>
      <c r="E534" s="618"/>
      <c r="F534" s="612">
        <v>1.3</v>
      </c>
      <c r="G534" s="33">
        <v>6</v>
      </c>
      <c r="H534" s="612">
        <v>7.8</v>
      </c>
      <c r="I534" s="612">
        <v>8.2349999999999994</v>
      </c>
      <c r="J534" s="33">
        <v>64</v>
      </c>
      <c r="K534" s="33" t="s">
        <v>98</v>
      </c>
      <c r="L534" s="33"/>
      <c r="M534" s="34" t="s">
        <v>104</v>
      </c>
      <c r="N534" s="34"/>
      <c r="O534" s="33">
        <v>40</v>
      </c>
      <c r="P534" s="969" t="s">
        <v>816</v>
      </c>
      <c r="Q534" s="625"/>
      <c r="R534" s="625"/>
      <c r="S534" s="625"/>
      <c r="T534" s="626"/>
      <c r="U534" s="35"/>
      <c r="V534" s="35"/>
      <c r="W534" s="36" t="s">
        <v>68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817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814</v>
      </c>
      <c r="B535" s="54" t="s">
        <v>818</v>
      </c>
      <c r="C535" s="32">
        <v>4301060496</v>
      </c>
      <c r="D535" s="617">
        <v>4640242180120</v>
      </c>
      <c r="E535" s="618"/>
      <c r="F535" s="612">
        <v>1.5</v>
      </c>
      <c r="G535" s="33">
        <v>6</v>
      </c>
      <c r="H535" s="612">
        <v>9</v>
      </c>
      <c r="I535" s="612">
        <v>9.4350000000000005</v>
      </c>
      <c r="J535" s="33">
        <v>64</v>
      </c>
      <c r="K535" s="33" t="s">
        <v>98</v>
      </c>
      <c r="L535" s="33"/>
      <c r="M535" s="34" t="s">
        <v>127</v>
      </c>
      <c r="N535" s="34"/>
      <c r="O535" s="33">
        <v>40</v>
      </c>
      <c r="P535" s="845" t="s">
        <v>819</v>
      </c>
      <c r="Q535" s="625"/>
      <c r="R535" s="625"/>
      <c r="S535" s="625"/>
      <c r="T535" s="626"/>
      <c r="U535" s="35"/>
      <c r="V535" s="35"/>
      <c r="W535" s="36" t="s">
        <v>68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817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820</v>
      </c>
      <c r="B536" s="54" t="s">
        <v>821</v>
      </c>
      <c r="C536" s="32">
        <v>4301060486</v>
      </c>
      <c r="D536" s="617">
        <v>4640242180137</v>
      </c>
      <c r="E536" s="618"/>
      <c r="F536" s="612">
        <v>1.3</v>
      </c>
      <c r="G536" s="33">
        <v>6</v>
      </c>
      <c r="H536" s="612">
        <v>7.8</v>
      </c>
      <c r="I536" s="612">
        <v>8.2349999999999994</v>
      </c>
      <c r="J536" s="33">
        <v>64</v>
      </c>
      <c r="K536" s="33" t="s">
        <v>98</v>
      </c>
      <c r="L536" s="33"/>
      <c r="M536" s="34" t="s">
        <v>104</v>
      </c>
      <c r="N536" s="34"/>
      <c r="O536" s="33">
        <v>40</v>
      </c>
      <c r="P536" s="939" t="s">
        <v>822</v>
      </c>
      <c r="Q536" s="625"/>
      <c r="R536" s="625"/>
      <c r="S536" s="625"/>
      <c r="T536" s="626"/>
      <c r="U536" s="35"/>
      <c r="V536" s="35"/>
      <c r="W536" s="36" t="s">
        <v>68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823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820</v>
      </c>
      <c r="B537" s="54" t="s">
        <v>824</v>
      </c>
      <c r="C537" s="32">
        <v>4301060498</v>
      </c>
      <c r="D537" s="617">
        <v>4640242180137</v>
      </c>
      <c r="E537" s="618"/>
      <c r="F537" s="612">
        <v>1.5</v>
      </c>
      <c r="G537" s="33">
        <v>6</v>
      </c>
      <c r="H537" s="612">
        <v>9</v>
      </c>
      <c r="I537" s="612">
        <v>9.4350000000000005</v>
      </c>
      <c r="J537" s="33">
        <v>64</v>
      </c>
      <c r="K537" s="33" t="s">
        <v>98</v>
      </c>
      <c r="L537" s="33"/>
      <c r="M537" s="34" t="s">
        <v>127</v>
      </c>
      <c r="N537" s="34"/>
      <c r="O537" s="33">
        <v>40</v>
      </c>
      <c r="P537" s="709" t="s">
        <v>825</v>
      </c>
      <c r="Q537" s="625"/>
      <c r="R537" s="625"/>
      <c r="S537" s="625"/>
      <c r="T537" s="626"/>
      <c r="U537" s="35"/>
      <c r="V537" s="35"/>
      <c r="W537" s="36" t="s">
        <v>68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823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85</v>
      </c>
      <c r="Q538" s="620"/>
      <c r="R538" s="620"/>
      <c r="S538" s="620"/>
      <c r="T538" s="620"/>
      <c r="U538" s="620"/>
      <c r="V538" s="621"/>
      <c r="W538" s="38" t="s">
        <v>86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85</v>
      </c>
      <c r="Q539" s="620"/>
      <c r="R539" s="620"/>
      <c r="S539" s="620"/>
      <c r="T539" s="620"/>
      <c r="U539" s="620"/>
      <c r="V539" s="621"/>
      <c r="W539" s="38" t="s">
        <v>68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customHeight="1" x14ac:dyDescent="0.25">
      <c r="A540" s="673" t="s">
        <v>826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08"/>
      <c r="AB540" s="608"/>
      <c r="AC540" s="608"/>
    </row>
    <row r="541" spans="1:68" ht="14.25" customHeight="1" x14ac:dyDescent="0.25">
      <c r="A541" s="622" t="s">
        <v>95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09"/>
      <c r="AB541" s="609"/>
      <c r="AC541" s="609"/>
    </row>
    <row r="542" spans="1:68" ht="27" customHeight="1" x14ac:dyDescent="0.25">
      <c r="A542" s="54" t="s">
        <v>827</v>
      </c>
      <c r="B542" s="54" t="s">
        <v>828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98</v>
      </c>
      <c r="L542" s="33"/>
      <c r="M542" s="34" t="s">
        <v>99</v>
      </c>
      <c r="N542" s="34"/>
      <c r="O542" s="33">
        <v>55</v>
      </c>
      <c r="P542" s="706" t="s">
        <v>829</v>
      </c>
      <c r="Q542" s="625"/>
      <c r="R542" s="625"/>
      <c r="S542" s="625"/>
      <c r="T542" s="626"/>
      <c r="U542" s="35"/>
      <c r="V542" s="35"/>
      <c r="W542" s="36" t="s">
        <v>68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830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85</v>
      </c>
      <c r="Q543" s="620"/>
      <c r="R543" s="620"/>
      <c r="S543" s="620"/>
      <c r="T543" s="620"/>
      <c r="U543" s="620"/>
      <c r="V543" s="621"/>
      <c r="W543" s="38" t="s">
        <v>86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85</v>
      </c>
      <c r="Q544" s="620"/>
      <c r="R544" s="620"/>
      <c r="S544" s="620"/>
      <c r="T544" s="620"/>
      <c r="U544" s="620"/>
      <c r="V544" s="621"/>
      <c r="W544" s="38" t="s">
        <v>68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customHeight="1" x14ac:dyDescent="0.25">
      <c r="A545" s="622" t="s">
        <v>132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09"/>
      <c r="AB545" s="609"/>
      <c r="AC545" s="609"/>
    </row>
    <row r="546" spans="1:68" ht="27" customHeight="1" x14ac:dyDescent="0.25">
      <c r="A546" s="54" t="s">
        <v>831</v>
      </c>
      <c r="B546" s="54" t="s">
        <v>832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98</v>
      </c>
      <c r="L546" s="33"/>
      <c r="M546" s="34" t="s">
        <v>99</v>
      </c>
      <c r="N546" s="34"/>
      <c r="O546" s="33">
        <v>50</v>
      </c>
      <c r="P546" s="737" t="s">
        <v>833</v>
      </c>
      <c r="Q546" s="625"/>
      <c r="R546" s="625"/>
      <c r="S546" s="625"/>
      <c r="T546" s="626"/>
      <c r="U546" s="35"/>
      <c r="V546" s="35"/>
      <c r="W546" s="36" t="s">
        <v>68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834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85</v>
      </c>
      <c r="Q547" s="620"/>
      <c r="R547" s="620"/>
      <c r="S547" s="620"/>
      <c r="T547" s="620"/>
      <c r="U547" s="620"/>
      <c r="V547" s="621"/>
      <c r="W547" s="38" t="s">
        <v>86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85</v>
      </c>
      <c r="Q548" s="620"/>
      <c r="R548" s="620"/>
      <c r="S548" s="620"/>
      <c r="T548" s="620"/>
      <c r="U548" s="620"/>
      <c r="V548" s="621"/>
      <c r="W548" s="38" t="s">
        <v>68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customHeight="1" x14ac:dyDescent="0.25">
      <c r="A549" s="622" t="s">
        <v>143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09"/>
      <c r="AB549" s="609"/>
      <c r="AC549" s="609"/>
    </row>
    <row r="550" spans="1:68" ht="27" customHeight="1" x14ac:dyDescent="0.25">
      <c r="A550" s="54" t="s">
        <v>835</v>
      </c>
      <c r="B550" s="54" t="s">
        <v>836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103</v>
      </c>
      <c r="L550" s="33"/>
      <c r="M550" s="34" t="s">
        <v>67</v>
      </c>
      <c r="N550" s="34"/>
      <c r="O550" s="33">
        <v>40</v>
      </c>
      <c r="P550" s="686" t="s">
        <v>837</v>
      </c>
      <c r="Q550" s="625"/>
      <c r="R550" s="625"/>
      <c r="S550" s="625"/>
      <c r="T550" s="626"/>
      <c r="U550" s="35"/>
      <c r="V550" s="35"/>
      <c r="W550" s="36" t="s">
        <v>68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838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85</v>
      </c>
      <c r="Q551" s="620"/>
      <c r="R551" s="620"/>
      <c r="S551" s="620"/>
      <c r="T551" s="620"/>
      <c r="U551" s="620"/>
      <c r="V551" s="621"/>
      <c r="W551" s="38" t="s">
        <v>86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85</v>
      </c>
      <c r="Q552" s="620"/>
      <c r="R552" s="620"/>
      <c r="S552" s="620"/>
      <c r="T552" s="620"/>
      <c r="U552" s="620"/>
      <c r="V552" s="621"/>
      <c r="W552" s="38" t="s">
        <v>68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839</v>
      </c>
      <c r="Q553" s="638"/>
      <c r="R553" s="638"/>
      <c r="S553" s="638"/>
      <c r="T553" s="638"/>
      <c r="U553" s="638"/>
      <c r="V553" s="639"/>
      <c r="W553" s="38" t="s">
        <v>68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4020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4068.4800000000005</v>
      </c>
      <c r="Z553" s="38"/>
      <c r="AA553" s="616"/>
      <c r="AB553" s="616"/>
      <c r="AC553" s="616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840</v>
      </c>
      <c r="Q554" s="638"/>
      <c r="R554" s="638"/>
      <c r="S554" s="638"/>
      <c r="T554" s="638"/>
      <c r="U554" s="638"/>
      <c r="V554" s="639"/>
      <c r="W554" s="38" t="s">
        <v>68</v>
      </c>
      <c r="X554" s="615">
        <f>IFERROR(SUM(BM22:BM550),"0")</f>
        <v>4203.0128787878793</v>
      </c>
      <c r="Y554" s="615">
        <f>IFERROR(SUM(BN22:BN550),"0")</f>
        <v>4253.4450000000006</v>
      </c>
      <c r="Z554" s="38"/>
      <c r="AA554" s="616"/>
      <c r="AB554" s="616"/>
      <c r="AC554" s="616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841</v>
      </c>
      <c r="Q555" s="638"/>
      <c r="R555" s="638"/>
      <c r="S555" s="638"/>
      <c r="T555" s="638"/>
      <c r="U555" s="638"/>
      <c r="V555" s="639"/>
      <c r="W555" s="38" t="s">
        <v>842</v>
      </c>
      <c r="X555" s="39">
        <f>ROUNDUP(SUM(BO22:BO550),0)</f>
        <v>7</v>
      </c>
      <c r="Y555" s="39">
        <f>ROUNDUP(SUM(BP22:BP550),0)</f>
        <v>7</v>
      </c>
      <c r="Z555" s="38"/>
      <c r="AA555" s="616"/>
      <c r="AB555" s="616"/>
      <c r="AC555" s="616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843</v>
      </c>
      <c r="Q556" s="638"/>
      <c r="R556" s="638"/>
      <c r="S556" s="638"/>
      <c r="T556" s="638"/>
      <c r="U556" s="638"/>
      <c r="V556" s="639"/>
      <c r="W556" s="38" t="s">
        <v>68</v>
      </c>
      <c r="X556" s="615">
        <f>GrossWeightTotal+PalletQtyTotal*25</f>
        <v>4378.0128787878793</v>
      </c>
      <c r="Y556" s="615">
        <f>GrossWeightTotalR+PalletQtyTotalR*25</f>
        <v>4428.4450000000006</v>
      </c>
      <c r="Z556" s="38"/>
      <c r="AA556" s="616"/>
      <c r="AB556" s="616"/>
      <c r="AC556" s="616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844</v>
      </c>
      <c r="Q557" s="638"/>
      <c r="R557" s="638"/>
      <c r="S557" s="638"/>
      <c r="T557" s="638"/>
      <c r="U557" s="638"/>
      <c r="V557" s="639"/>
      <c r="W557" s="38" t="s">
        <v>842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450.42929292929284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455</v>
      </c>
      <c r="Z557" s="38"/>
      <c r="AA557" s="616"/>
      <c r="AB557" s="616"/>
      <c r="AC557" s="616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845</v>
      </c>
      <c r="Q558" s="638"/>
      <c r="R558" s="638"/>
      <c r="S558" s="638"/>
      <c r="T558" s="638"/>
      <c r="U558" s="638"/>
      <c r="V558" s="639"/>
      <c r="W558" s="40" t="s">
        <v>846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7.2469199999999994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847</v>
      </c>
      <c r="B560" s="610" t="s">
        <v>62</v>
      </c>
      <c r="C560" s="641" t="s">
        <v>93</v>
      </c>
      <c r="D560" s="704"/>
      <c r="E560" s="704"/>
      <c r="F560" s="704"/>
      <c r="G560" s="704"/>
      <c r="H560" s="705"/>
      <c r="I560" s="641" t="s">
        <v>266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567</v>
      </c>
      <c r="W560" s="705"/>
      <c r="X560" s="641" t="s">
        <v>632</v>
      </c>
      <c r="Y560" s="704"/>
      <c r="Z560" s="704"/>
      <c r="AA560" s="705"/>
      <c r="AB560" s="610" t="s">
        <v>697</v>
      </c>
      <c r="AC560" s="641" t="s">
        <v>774</v>
      </c>
      <c r="AD560" s="705"/>
      <c r="AF560" s="611"/>
    </row>
    <row r="561" spans="1:32" ht="14.25" customHeight="1" thickTop="1" x14ac:dyDescent="0.2">
      <c r="A561" s="789" t="s">
        <v>848</v>
      </c>
      <c r="B561" s="641" t="s">
        <v>62</v>
      </c>
      <c r="C561" s="641" t="s">
        <v>94</v>
      </c>
      <c r="D561" s="641" t="s">
        <v>113</v>
      </c>
      <c r="E561" s="641" t="s">
        <v>176</v>
      </c>
      <c r="F561" s="641" t="s">
        <v>203</v>
      </c>
      <c r="G561" s="641" t="s">
        <v>242</v>
      </c>
      <c r="H561" s="641" t="s">
        <v>93</v>
      </c>
      <c r="I561" s="641" t="s">
        <v>267</v>
      </c>
      <c r="J561" s="641" t="s">
        <v>310</v>
      </c>
      <c r="K561" s="641" t="s">
        <v>371</v>
      </c>
      <c r="L561" s="641" t="s">
        <v>415</v>
      </c>
      <c r="M561" s="641" t="s">
        <v>433</v>
      </c>
      <c r="N561" s="611"/>
      <c r="O561" s="641" t="s">
        <v>446</v>
      </c>
      <c r="P561" s="641" t="s">
        <v>458</v>
      </c>
      <c r="Q561" s="641" t="s">
        <v>465</v>
      </c>
      <c r="R561" s="641" t="s">
        <v>469</v>
      </c>
      <c r="S561" s="641" t="s">
        <v>475</v>
      </c>
      <c r="T561" s="641" t="s">
        <v>480</v>
      </c>
      <c r="U561" s="641" t="s">
        <v>554</v>
      </c>
      <c r="V561" s="641" t="s">
        <v>568</v>
      </c>
      <c r="W561" s="641" t="s">
        <v>602</v>
      </c>
      <c r="X561" s="641" t="s">
        <v>633</v>
      </c>
      <c r="Y561" s="641" t="s">
        <v>665</v>
      </c>
      <c r="Z561" s="641" t="s">
        <v>683</v>
      </c>
      <c r="AA561" s="641" t="s">
        <v>690</v>
      </c>
      <c r="AB561" s="641" t="s">
        <v>697</v>
      </c>
      <c r="AC561" s="641" t="s">
        <v>774</v>
      </c>
      <c r="AD561" s="641" t="s">
        <v>826</v>
      </c>
      <c r="AF561" s="61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61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611"/>
    </row>
    <row r="563" spans="1:32" ht="18" customHeight="1" thickTop="1" thickBot="1" x14ac:dyDescent="0.25">
      <c r="A563" s="41" t="s">
        <v>849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302.40000000000003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47">
        <f>IFERROR(Y86*1,"0")+IFERROR(Y87*1,"0")+IFERROR(Y88*1,"0")+IFERROR(Y92*1,"0")+IFERROR(Y93*1,"0")+IFERROR(Y94*1,"0")+IFERROR(Y95*1,"0")+IFERROR(Y96*1,"0")+IFERROR(Y97*1,"0")+IFERROR(Y98*1,"0")+IFERROR(Y99*1,"0")</f>
        <v>302.40000000000003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334.8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0</v>
      </c>
      <c r="U563" s="47">
        <f>IFERROR(Y351*1,"0")+IFERROR(Y355*1,"0")+IFERROR(Y356*1,"0")+IFERROR(Y357*1,"0")</f>
        <v>0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1830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1298.8800000000001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47">
        <f>IFERROR(Y542*1,"0")+IFERROR(Y546*1,"0")+IFERROR(Y550*1,"0")</f>
        <v>0</v>
      </c>
      <c r="AF563" s="61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8"/>
    </row>
    <row r="3" spans="2:8" x14ac:dyDescent="0.2">
      <c r="B3" s="48" t="s">
        <v>851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852</v>
      </c>
      <c r="D6" s="48" t="s">
        <v>853</v>
      </c>
      <c r="E6" s="48"/>
    </row>
    <row r="7" spans="2:8" x14ac:dyDescent="0.2">
      <c r="B7" s="48" t="s">
        <v>854</v>
      </c>
      <c r="C7" s="48" t="s">
        <v>855</v>
      </c>
      <c r="D7" s="48" t="s">
        <v>856</v>
      </c>
      <c r="E7" s="48"/>
    </row>
    <row r="8" spans="2:8" x14ac:dyDescent="0.2">
      <c r="B8" s="48" t="s">
        <v>857</v>
      </c>
      <c r="C8" s="48" t="s">
        <v>858</v>
      </c>
      <c r="D8" s="48" t="s">
        <v>859</v>
      </c>
      <c r="E8" s="48"/>
    </row>
    <row r="9" spans="2:8" x14ac:dyDescent="0.2">
      <c r="B9" s="48" t="s">
        <v>860</v>
      </c>
      <c r="C9" s="48" t="s">
        <v>861</v>
      </c>
      <c r="D9" s="48" t="s">
        <v>862</v>
      </c>
      <c r="E9" s="48"/>
    </row>
    <row r="10" spans="2:8" x14ac:dyDescent="0.2">
      <c r="B10" s="48" t="s">
        <v>863</v>
      </c>
      <c r="C10" s="48" t="s">
        <v>864</v>
      </c>
      <c r="D10" s="48" t="s">
        <v>865</v>
      </c>
      <c r="E10" s="48"/>
    </row>
    <row r="11" spans="2:8" x14ac:dyDescent="0.2">
      <c r="B11" s="48" t="s">
        <v>866</v>
      </c>
      <c r="C11" s="48" t="s">
        <v>867</v>
      </c>
      <c r="D11" s="48" t="s">
        <v>868</v>
      </c>
      <c r="E11" s="48"/>
    </row>
    <row r="13" spans="2:8" x14ac:dyDescent="0.2">
      <c r="B13" s="48" t="s">
        <v>869</v>
      </c>
      <c r="C13" s="48" t="s">
        <v>852</v>
      </c>
      <c r="D13" s="48"/>
      <c r="E13" s="48"/>
    </row>
    <row r="15" spans="2:8" x14ac:dyDescent="0.2">
      <c r="B15" s="48" t="s">
        <v>870</v>
      </c>
      <c r="C15" s="48" t="s">
        <v>855</v>
      </c>
      <c r="D15" s="48"/>
      <c r="E15" s="48"/>
    </row>
    <row r="17" spans="2:5" x14ac:dyDescent="0.2">
      <c r="B17" s="48" t="s">
        <v>871</v>
      </c>
      <c r="C17" s="48" t="s">
        <v>858</v>
      </c>
      <c r="D17" s="48"/>
      <c r="E17" s="48"/>
    </row>
    <row r="19" spans="2:5" x14ac:dyDescent="0.2">
      <c r="B19" s="48" t="s">
        <v>872</v>
      </c>
      <c r="C19" s="48" t="s">
        <v>861</v>
      </c>
      <c r="D19" s="48"/>
      <c r="E19" s="48"/>
    </row>
    <row r="21" spans="2:5" x14ac:dyDescent="0.2">
      <c r="B21" s="48" t="s">
        <v>873</v>
      </c>
      <c r="C21" s="48" t="s">
        <v>864</v>
      </c>
      <c r="D21" s="48"/>
      <c r="E21" s="48"/>
    </row>
    <row r="23" spans="2:5" x14ac:dyDescent="0.2">
      <c r="B23" s="48" t="s">
        <v>874</v>
      </c>
      <c r="C23" s="48" t="s">
        <v>867</v>
      </c>
      <c r="D23" s="48"/>
      <c r="E23" s="48"/>
    </row>
    <row r="25" spans="2:5" x14ac:dyDescent="0.2">
      <c r="B25" s="48" t="s">
        <v>875</v>
      </c>
      <c r="C25" s="48"/>
      <c r="D25" s="48"/>
      <c r="E25" s="48"/>
    </row>
    <row r="26" spans="2:5" x14ac:dyDescent="0.2">
      <c r="B26" s="48" t="s">
        <v>876</v>
      </c>
      <c r="C26" s="48"/>
      <c r="D26" s="48"/>
      <c r="E26" s="48"/>
    </row>
    <row r="27" spans="2:5" x14ac:dyDescent="0.2">
      <c r="B27" s="48" t="s">
        <v>877</v>
      </c>
      <c r="C27" s="48"/>
      <c r="D27" s="48"/>
      <c r="E27" s="48"/>
    </row>
    <row r="28" spans="2:5" x14ac:dyDescent="0.2">
      <c r="B28" s="48" t="s">
        <v>878</v>
      </c>
      <c r="C28" s="48"/>
      <c r="D28" s="48"/>
      <c r="E28" s="48"/>
    </row>
    <row r="29" spans="2:5" x14ac:dyDescent="0.2">
      <c r="B29" s="48" t="s">
        <v>879</v>
      </c>
      <c r="C29" s="48"/>
      <c r="D29" s="48"/>
      <c r="E29" s="48"/>
    </row>
    <row r="30" spans="2:5" x14ac:dyDescent="0.2">
      <c r="B30" s="48" t="s">
        <v>880</v>
      </c>
      <c r="C30" s="48"/>
      <c r="D30" s="48"/>
      <c r="E30" s="48"/>
    </row>
    <row r="31" spans="2:5" x14ac:dyDescent="0.2">
      <c r="B31" s="48" t="s">
        <v>881</v>
      </c>
      <c r="C31" s="48"/>
      <c r="D31" s="48"/>
      <c r="E31" s="48"/>
    </row>
    <row r="32" spans="2:5" x14ac:dyDescent="0.2">
      <c r="B32" s="48" t="s">
        <v>882</v>
      </c>
      <c r="C32" s="48"/>
      <c r="D32" s="48"/>
      <c r="E32" s="48"/>
    </row>
    <row r="33" spans="2:5" x14ac:dyDescent="0.2">
      <c r="B33" s="48" t="s">
        <v>883</v>
      </c>
      <c r="C33" s="48"/>
      <c r="D33" s="48"/>
      <c r="E33" s="48"/>
    </row>
    <row r="34" spans="2:5" x14ac:dyDescent="0.2">
      <c r="B34" s="48" t="s">
        <v>884</v>
      </c>
      <c r="C34" s="48"/>
      <c r="D34" s="48"/>
      <c r="E34" s="48"/>
    </row>
    <row r="35" spans="2:5" x14ac:dyDescent="0.2">
      <c r="B35" s="48" t="s">
        <v>885</v>
      </c>
      <c r="C35" s="48"/>
      <c r="D35" s="48"/>
      <c r="E35" s="48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2025-05-19T09:12:27Z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