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2,09,25 ПОКОМ КИ Новороссийск\1 машина Коныгин_Пушкарный\"/>
    </mc:Choice>
  </mc:AlternateContent>
  <xr:revisionPtr revIDLastSave="0" documentId="13_ncr:1_{EBD34E47-9B01-466E-B2EA-C09D335FC7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1" i="1" s="1"/>
  <c r="P426" i="1"/>
  <c r="X423" i="1"/>
  <c r="Y422" i="1"/>
  <c r="X422" i="1"/>
  <c r="BP421" i="1"/>
  <c r="BO421" i="1"/>
  <c r="BN421" i="1"/>
  <c r="BM421" i="1"/>
  <c r="Z421" i="1"/>
  <c r="Z422" i="1" s="1"/>
  <c r="Y421" i="1"/>
  <c r="X511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U511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9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BP149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G511" i="1" s="1"/>
  <c r="P127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1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F51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Y32" i="1" l="1"/>
  <c r="Y44" i="1"/>
  <c r="Y65" i="1"/>
  <c r="Y71" i="1"/>
  <c r="Y79" i="1"/>
  <c r="Y83" i="1"/>
  <c r="Y90" i="1"/>
  <c r="Y97" i="1"/>
  <c r="Y106" i="1"/>
  <c r="Y112" i="1"/>
  <c r="Y118" i="1"/>
  <c r="Y124" i="1"/>
  <c r="Y129" i="1"/>
  <c r="Y135" i="1"/>
  <c r="Y139" i="1"/>
  <c r="Y151" i="1"/>
  <c r="Y169" i="1"/>
  <c r="Y175" i="1"/>
  <c r="Y186" i="1"/>
  <c r="Y190" i="1"/>
  <c r="Y202" i="1"/>
  <c r="Y214" i="1"/>
  <c r="Y218" i="1"/>
  <c r="BP223" i="1"/>
  <c r="BN223" i="1"/>
  <c r="Z223" i="1"/>
  <c r="Z231" i="1" s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BP291" i="1"/>
  <c r="BN291" i="1"/>
  <c r="Z291" i="1"/>
  <c r="Y295" i="1"/>
  <c r="BP299" i="1"/>
  <c r="BN299" i="1"/>
  <c r="Z299" i="1"/>
  <c r="BP303" i="1"/>
  <c r="BN303" i="1"/>
  <c r="Z303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Y340" i="1"/>
  <c r="T511" i="1"/>
  <c r="Y351" i="1"/>
  <c r="BP344" i="1"/>
  <c r="BN344" i="1"/>
  <c r="Z344" i="1"/>
  <c r="BP348" i="1"/>
  <c r="BN348" i="1"/>
  <c r="Z348" i="1"/>
  <c r="Z361" i="1"/>
  <c r="BP360" i="1"/>
  <c r="BN360" i="1"/>
  <c r="Z360" i="1"/>
  <c r="BP415" i="1"/>
  <c r="BN415" i="1"/>
  <c r="Z415" i="1"/>
  <c r="O511" i="1"/>
  <c r="H9" i="1"/>
  <c r="A10" i="1"/>
  <c r="Y24" i="1"/>
  <c r="Y59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11" i="1"/>
  <c r="Z88" i="1"/>
  <c r="Z90" i="1" s="1"/>
  <c r="BN88" i="1"/>
  <c r="Y91" i="1"/>
  <c r="Z93" i="1"/>
  <c r="Z97" i="1" s="1"/>
  <c r="BN93" i="1"/>
  <c r="BP93" i="1"/>
  <c r="Z95" i="1"/>
  <c r="BN95" i="1"/>
  <c r="Z102" i="1"/>
  <c r="Z105" i="1" s="1"/>
  <c r="BN102" i="1"/>
  <c r="Z104" i="1"/>
  <c r="BN104" i="1"/>
  <c r="Y105" i="1"/>
  <c r="Z108" i="1"/>
  <c r="Z111" i="1" s="1"/>
  <c r="BN108" i="1"/>
  <c r="BP108" i="1"/>
  <c r="Z110" i="1"/>
  <c r="BN110" i="1"/>
  <c r="Z114" i="1"/>
  <c r="BN114" i="1"/>
  <c r="BP114" i="1"/>
  <c r="Z116" i="1"/>
  <c r="BN116" i="1"/>
  <c r="Z122" i="1"/>
  <c r="Z123" i="1" s="1"/>
  <c r="BN122" i="1"/>
  <c r="Z127" i="1"/>
  <c r="Z129" i="1" s="1"/>
  <c r="BN127" i="1"/>
  <c r="BP127" i="1"/>
  <c r="Y130" i="1"/>
  <c r="Z133" i="1"/>
  <c r="Z134" i="1" s="1"/>
  <c r="BN133" i="1"/>
  <c r="Z137" i="1"/>
  <c r="Z139" i="1" s="1"/>
  <c r="BN137" i="1"/>
  <c r="BP137" i="1"/>
  <c r="H511" i="1"/>
  <c r="Y146" i="1"/>
  <c r="Z149" i="1"/>
  <c r="Z151" i="1" s="1"/>
  <c r="BN149" i="1"/>
  <c r="I511" i="1"/>
  <c r="Y158" i="1"/>
  <c r="Z161" i="1"/>
  <c r="Z169" i="1" s="1"/>
  <c r="BN161" i="1"/>
  <c r="Z163" i="1"/>
  <c r="BN163" i="1"/>
  <c r="Z165" i="1"/>
  <c r="BN165" i="1"/>
  <c r="Z167" i="1"/>
  <c r="BN167" i="1"/>
  <c r="Z173" i="1"/>
  <c r="Z175" i="1" s="1"/>
  <c r="BN173" i="1"/>
  <c r="J511" i="1"/>
  <c r="Z184" i="1"/>
  <c r="Z185" i="1" s="1"/>
  <c r="BN184" i="1"/>
  <c r="Y185" i="1"/>
  <c r="Z188" i="1"/>
  <c r="Z190" i="1" s="1"/>
  <c r="BN188" i="1"/>
  <c r="BP188" i="1"/>
  <c r="Z194" i="1"/>
  <c r="Z201" i="1" s="1"/>
  <c r="BN194" i="1"/>
  <c r="Z196" i="1"/>
  <c r="BN196" i="1"/>
  <c r="Z198" i="1"/>
  <c r="BN198" i="1"/>
  <c r="Z200" i="1"/>
  <c r="BN200" i="1"/>
  <c r="Z204" i="1"/>
  <c r="Z213" i="1" s="1"/>
  <c r="BN204" i="1"/>
  <c r="BP204" i="1"/>
  <c r="Z206" i="1"/>
  <c r="BN206" i="1"/>
  <c r="Z208" i="1"/>
  <c r="BN208" i="1"/>
  <c r="Z210" i="1"/>
  <c r="BN210" i="1"/>
  <c r="Z212" i="1"/>
  <c r="BN212" i="1"/>
  <c r="Z216" i="1"/>
  <c r="Z218" i="1" s="1"/>
  <c r="BN216" i="1"/>
  <c r="BP216" i="1"/>
  <c r="BP225" i="1"/>
  <c r="BN225" i="1"/>
  <c r="Z225" i="1"/>
  <c r="BP228" i="1"/>
  <c r="BN228" i="1"/>
  <c r="Z228" i="1"/>
  <c r="BP243" i="1"/>
  <c r="BN243" i="1"/>
  <c r="Z243" i="1"/>
  <c r="Y247" i="1"/>
  <c r="Z256" i="1"/>
  <c r="BP252" i="1"/>
  <c r="BN252" i="1"/>
  <c r="Z252" i="1"/>
  <c r="Y256" i="1"/>
  <c r="BP262" i="1"/>
  <c r="BN262" i="1"/>
  <c r="Z262" i="1"/>
  <c r="Z264" i="1" s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BP293" i="1"/>
  <c r="BN293" i="1"/>
  <c r="Z293" i="1"/>
  <c r="Y306" i="1"/>
  <c r="BP301" i="1"/>
  <c r="BN301" i="1"/>
  <c r="Z301" i="1"/>
  <c r="Z305" i="1" s="1"/>
  <c r="Y305" i="1"/>
  <c r="Z313" i="1"/>
  <c r="BP309" i="1"/>
  <c r="BN309" i="1"/>
  <c r="Z309" i="1"/>
  <c r="Y313" i="1"/>
  <c r="BP317" i="1"/>
  <c r="BN317" i="1"/>
  <c r="Z317" i="1"/>
  <c r="Z319" i="1" s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Z339" i="1" s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W511" i="1"/>
  <c r="K511" i="1"/>
  <c r="Y232" i="1"/>
  <c r="L511" i="1"/>
  <c r="Y257" i="1"/>
  <c r="M511" i="1"/>
  <c r="Y264" i="1"/>
  <c r="Y361" i="1"/>
  <c r="Y362" i="1"/>
  <c r="BP370" i="1"/>
  <c r="BN370" i="1"/>
  <c r="Z370" i="1"/>
  <c r="Z372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Z444" i="1" s="1"/>
  <c r="Y445" i="1"/>
  <c r="Y450" i="1"/>
  <c r="BP447" i="1"/>
  <c r="BN447" i="1"/>
  <c r="Z447" i="1"/>
  <c r="Z450" i="1" s="1"/>
  <c r="BP455" i="1"/>
  <c r="BN455" i="1"/>
  <c r="Z455" i="1"/>
  <c r="BP463" i="1"/>
  <c r="BN463" i="1"/>
  <c r="Z463" i="1"/>
  <c r="Z465" i="1" s="1"/>
  <c r="Y474" i="1"/>
  <c r="BP473" i="1"/>
  <c r="BN473" i="1"/>
  <c r="Z473" i="1"/>
  <c r="Z474" i="1" s="1"/>
  <c r="Y481" i="1"/>
  <c r="BP477" i="1"/>
  <c r="BN477" i="1"/>
  <c r="Z477" i="1"/>
  <c r="Z480" i="1" s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459" i="1" l="1"/>
  <c r="Z400" i="1"/>
  <c r="Z295" i="1"/>
  <c r="Z118" i="1"/>
  <c r="Z70" i="1"/>
  <c r="Z32" i="1"/>
  <c r="Y505" i="1"/>
  <c r="Y502" i="1"/>
  <c r="Z332" i="1"/>
  <c r="Z326" i="1"/>
  <c r="Z271" i="1"/>
  <c r="Z247" i="1"/>
  <c r="Y503" i="1"/>
  <c r="Y501" i="1"/>
  <c r="Z351" i="1"/>
  <c r="Z506" i="1" s="1"/>
  <c r="Y504" i="1" l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<sst xmlns="http://schemas.openxmlformats.org/spreadsheetml/2006/main" count="2200" uniqueCount="799">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</sst>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07" t="s">
        <v>0</v>
      </c>
      <c r="E1" s="594"/>
      <c r="F1" s="594"/>
      <c r="G1" s="12" t="s">
        <v>1</v>
      </c>
      <c r="H1" s="807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861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4" t="s">
        <v>8</v>
      </c>
      <c r="B5" s="586"/>
      <c r="C5" s="577"/>
      <c r="D5" s="661"/>
      <c r="E5" s="663"/>
      <c r="F5" s="620" t="s">
        <v>9</v>
      </c>
      <c r="G5" s="577"/>
      <c r="H5" s="661"/>
      <c r="I5" s="662"/>
      <c r="J5" s="662"/>
      <c r="K5" s="662"/>
      <c r="L5" s="662"/>
      <c r="M5" s="663"/>
      <c r="N5" s="58"/>
      <c r="P5" s="24" t="s">
        <v>10</v>
      </c>
      <c r="Q5" s="596">
        <v>45925</v>
      </c>
      <c r="R5" s="597"/>
      <c r="T5" s="750" t="s">
        <v>11</v>
      </c>
      <c r="U5" s="741"/>
      <c r="V5" s="752" t="s">
        <v>12</v>
      </c>
      <c r="W5" s="597"/>
      <c r="AB5" s="51"/>
      <c r="AC5" s="51"/>
      <c r="AD5" s="51"/>
      <c r="AE5" s="51"/>
    </row>
    <row r="6" spans="1:32" s="543" customFormat="1" ht="24" customHeight="1" x14ac:dyDescent="0.2">
      <c r="A6" s="814" t="s">
        <v>13</v>
      </c>
      <c r="B6" s="586"/>
      <c r="C6" s="577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97"/>
      <c r="N6" s="59"/>
      <c r="P6" s="24" t="s">
        <v>15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63"/>
      <c r="T6" s="758" t="s">
        <v>16</v>
      </c>
      <c r="U6" s="741"/>
      <c r="V6" s="713" t="s">
        <v>17</v>
      </c>
      <c r="W6" s="714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28" t="str">
        <f>IFERROR(VLOOKUP(DeliveryAddress,Table,3,0),1)</f>
        <v>4</v>
      </c>
      <c r="E7" s="829"/>
      <c r="F7" s="829"/>
      <c r="G7" s="829"/>
      <c r="H7" s="829"/>
      <c r="I7" s="829"/>
      <c r="J7" s="829"/>
      <c r="K7" s="829"/>
      <c r="L7" s="829"/>
      <c r="M7" s="754"/>
      <c r="N7" s="60"/>
      <c r="P7" s="24"/>
      <c r="Q7" s="42"/>
      <c r="R7" s="42"/>
      <c r="T7" s="557"/>
      <c r="U7" s="741"/>
      <c r="V7" s="715"/>
      <c r="W7" s="716"/>
      <c r="AB7" s="51"/>
      <c r="AC7" s="51"/>
      <c r="AD7" s="51"/>
      <c r="AE7" s="51"/>
    </row>
    <row r="8" spans="1:32" s="543" customFormat="1" ht="25.5" customHeight="1" x14ac:dyDescent="0.2">
      <c r="A8" s="578" t="s">
        <v>18</v>
      </c>
      <c r="B8" s="560"/>
      <c r="C8" s="561"/>
      <c r="D8" s="834"/>
      <c r="E8" s="835"/>
      <c r="F8" s="835"/>
      <c r="G8" s="835"/>
      <c r="H8" s="835"/>
      <c r="I8" s="835"/>
      <c r="J8" s="835"/>
      <c r="K8" s="835"/>
      <c r="L8" s="835"/>
      <c r="M8" s="836"/>
      <c r="N8" s="61"/>
      <c r="P8" s="24" t="s">
        <v>19</v>
      </c>
      <c r="Q8" s="753">
        <v>0.41666666666666669</v>
      </c>
      <c r="R8" s="754"/>
      <c r="T8" s="557"/>
      <c r="U8" s="741"/>
      <c r="V8" s="715"/>
      <c r="W8" s="716"/>
      <c r="AB8" s="51"/>
      <c r="AC8" s="51"/>
      <c r="AD8" s="51"/>
      <c r="AE8" s="51"/>
    </row>
    <row r="9" spans="1:32" s="543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35"/>
      <c r="E9" s="63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541"/>
      <c r="P9" s="26" t="s">
        <v>20</v>
      </c>
      <c r="Q9" s="812"/>
      <c r="R9" s="625"/>
      <c r="T9" s="557"/>
      <c r="U9" s="741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35"/>
      <c r="E10" s="63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682" t="str">
        <f>IFERROR(VLOOKUP($D$10,Proxy,2,FALSE),"")</f>
        <v/>
      </c>
      <c r="I10" s="557"/>
      <c r="J10" s="557"/>
      <c r="K10" s="557"/>
      <c r="L10" s="557"/>
      <c r="M10" s="557"/>
      <c r="N10" s="542"/>
      <c r="P10" s="26" t="s">
        <v>21</v>
      </c>
      <c r="Q10" s="759"/>
      <c r="R10" s="760"/>
      <c r="U10" s="24" t="s">
        <v>22</v>
      </c>
      <c r="V10" s="847" t="s">
        <v>23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3"/>
      <c r="R11" s="597"/>
      <c r="U11" s="24" t="s">
        <v>26</v>
      </c>
      <c r="V11" s="624" t="s">
        <v>27</v>
      </c>
      <c r="W11" s="62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21" t="s">
        <v>28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77"/>
      <c r="N12" s="62"/>
      <c r="P12" s="24" t="s">
        <v>29</v>
      </c>
      <c r="Q12" s="753"/>
      <c r="R12" s="754"/>
      <c r="S12" s="23"/>
      <c r="U12" s="24"/>
      <c r="V12" s="594"/>
      <c r="W12" s="557"/>
      <c r="AB12" s="51"/>
      <c r="AC12" s="51"/>
      <c r="AD12" s="51"/>
      <c r="AE12" s="51"/>
    </row>
    <row r="13" spans="1:32" s="543" customFormat="1" ht="23.25" customHeight="1" x14ac:dyDescent="0.2">
      <c r="A13" s="721" t="s">
        <v>30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77"/>
      <c r="N13" s="62"/>
      <c r="O13" s="26"/>
      <c r="P13" s="26" t="s">
        <v>31</v>
      </c>
      <c r="Q13" s="624"/>
      <c r="R13" s="6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21" t="s">
        <v>32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4" t="s">
        <v>33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77"/>
      <c r="N15" s="63"/>
      <c r="P15" s="775" t="s">
        <v>34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6"/>
      <c r="Q16" s="776"/>
      <c r="R16" s="776"/>
      <c r="S16" s="776"/>
      <c r="T16" s="7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8" t="s">
        <v>35</v>
      </c>
      <c r="B17" s="568" t="s">
        <v>36</v>
      </c>
      <c r="C17" s="784" t="s">
        <v>37</v>
      </c>
      <c r="D17" s="568" t="s">
        <v>38</v>
      </c>
      <c r="E17" s="569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68" t="s">
        <v>47</v>
      </c>
      <c r="O17" s="568" t="s">
        <v>48</v>
      </c>
      <c r="P17" s="568" t="s">
        <v>49</v>
      </c>
      <c r="Q17" s="809"/>
      <c r="R17" s="809"/>
      <c r="S17" s="809"/>
      <c r="T17" s="569"/>
      <c r="U17" s="576" t="s">
        <v>50</v>
      </c>
      <c r="V17" s="577"/>
      <c r="W17" s="568" t="s">
        <v>51</v>
      </c>
      <c r="X17" s="568" t="s">
        <v>52</v>
      </c>
      <c r="Y17" s="574" t="s">
        <v>53</v>
      </c>
      <c r="Z17" s="675" t="s">
        <v>54</v>
      </c>
      <c r="AA17" s="614" t="s">
        <v>55</v>
      </c>
      <c r="AB17" s="614" t="s">
        <v>56</v>
      </c>
      <c r="AC17" s="614" t="s">
        <v>57</v>
      </c>
      <c r="AD17" s="614" t="s">
        <v>58</v>
      </c>
      <c r="AE17" s="615"/>
      <c r="AF17" s="616"/>
      <c r="AG17" s="66"/>
      <c r="BD17" s="65" t="s">
        <v>59</v>
      </c>
    </row>
    <row r="18" spans="1:68" ht="14.25" customHeight="1" x14ac:dyDescent="0.2">
      <c r="A18" s="572"/>
      <c r="B18" s="572"/>
      <c r="C18" s="572"/>
      <c r="D18" s="570"/>
      <c r="E18" s="571"/>
      <c r="F18" s="572"/>
      <c r="G18" s="572"/>
      <c r="H18" s="572"/>
      <c r="I18" s="572"/>
      <c r="J18" s="572"/>
      <c r="K18" s="572"/>
      <c r="L18" s="572"/>
      <c r="M18" s="572"/>
      <c r="N18" s="572"/>
      <c r="O18" s="572"/>
      <c r="P18" s="570"/>
      <c r="Q18" s="810"/>
      <c r="R18" s="810"/>
      <c r="S18" s="810"/>
      <c r="T18" s="571"/>
      <c r="U18" s="67" t="s">
        <v>60</v>
      </c>
      <c r="V18" s="67" t="s">
        <v>61</v>
      </c>
      <c r="W18" s="572"/>
      <c r="X18" s="572"/>
      <c r="Y18" s="575"/>
      <c r="Z18" s="676"/>
      <c r="AA18" s="677"/>
      <c r="AB18" s="677"/>
      <c r="AC18" s="677"/>
      <c r="AD18" s="617"/>
      <c r="AE18" s="618"/>
      <c r="AF18" s="619"/>
      <c r="AG18" s="66"/>
      <c r="BD18" s="65"/>
    </row>
    <row r="19" spans="1:68" ht="27.75" customHeight="1" x14ac:dyDescent="0.2">
      <c r="A19" s="580" t="s">
        <v>62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48"/>
      <c r="AB19" s="48"/>
      <c r="AC19" s="48"/>
    </row>
    <row r="20" spans="1:68" ht="16.5" customHeight="1" x14ac:dyDescent="0.25">
      <c r="A20" s="564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4"/>
      <c r="AB20" s="544"/>
      <c r="AC20" s="544"/>
    </row>
    <row r="21" spans="1:68" ht="14.25" customHeight="1" x14ac:dyDescent="0.25">
      <c r="A21" s="558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59" t="s">
        <v>70</v>
      </c>
      <c r="Q23" s="560"/>
      <c r="R23" s="560"/>
      <c r="S23" s="560"/>
      <c r="T23" s="560"/>
      <c r="U23" s="560"/>
      <c r="V23" s="56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59" t="s">
        <v>70</v>
      </c>
      <c r="Q24" s="560"/>
      <c r="R24" s="560"/>
      <c r="S24" s="560"/>
      <c r="T24" s="560"/>
      <c r="U24" s="560"/>
      <c r="V24" s="56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58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6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6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59" t="s">
        <v>70</v>
      </c>
      <c r="Q32" s="560"/>
      <c r="R32" s="560"/>
      <c r="S32" s="560"/>
      <c r="T32" s="560"/>
      <c r="U32" s="560"/>
      <c r="V32" s="56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7"/>
      <c r="P33" s="559" t="s">
        <v>70</v>
      </c>
      <c r="Q33" s="560"/>
      <c r="R33" s="560"/>
      <c r="S33" s="560"/>
      <c r="T33" s="560"/>
      <c r="U33" s="560"/>
      <c r="V33" s="56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58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59" t="s">
        <v>70</v>
      </c>
      <c r="Q36" s="560"/>
      <c r="R36" s="560"/>
      <c r="S36" s="560"/>
      <c r="T36" s="560"/>
      <c r="U36" s="560"/>
      <c r="V36" s="56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7"/>
      <c r="P37" s="559" t="s">
        <v>70</v>
      </c>
      <c r="Q37" s="560"/>
      <c r="R37" s="560"/>
      <c r="S37" s="560"/>
      <c r="T37" s="560"/>
      <c r="U37" s="560"/>
      <c r="V37" s="56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580" t="s">
        <v>100</v>
      </c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48"/>
      <c r="AB38" s="48"/>
      <c r="AC38" s="48"/>
    </row>
    <row r="39" spans="1:68" ht="16.5" customHeight="1" x14ac:dyDescent="0.25">
      <c r="A39" s="564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4"/>
      <c r="AB39" s="544"/>
      <c r="AC39" s="544"/>
    </row>
    <row r="40" spans="1:68" ht="14.25" customHeight="1" x14ac:dyDescent="0.25">
      <c r="A40" s="558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24</v>
      </c>
      <c r="Y42" s="550">
        <f>IFERROR(IF(X42="",0,CEILING((X42/$H42),1)*$H42),"")</f>
        <v>24</v>
      </c>
      <c r="Z42" s="36">
        <f>IFERROR(IF(Y42=0,"",ROUNDUP(Y42/H42,0)*0.00902),"")</f>
        <v>5.4120000000000001E-2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25.259999999999998</v>
      </c>
      <c r="BN42" s="64">
        <f>IFERROR(Y42*I42/H42,"0")</f>
        <v>25.259999999999998</v>
      </c>
      <c r="BO42" s="64">
        <f>IFERROR(1/J42*(X42/H42),"0")</f>
        <v>4.5454545454545456E-2</v>
      </c>
      <c r="BP42" s="64">
        <f>IFERROR(1/J42*(Y42/H42),"0")</f>
        <v>4.5454545454545456E-2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59" t="s">
        <v>70</v>
      </c>
      <c r="Q44" s="560"/>
      <c r="R44" s="560"/>
      <c r="S44" s="560"/>
      <c r="T44" s="560"/>
      <c r="U44" s="560"/>
      <c r="V44" s="561"/>
      <c r="W44" s="37" t="s">
        <v>71</v>
      </c>
      <c r="X44" s="551">
        <f>IFERROR(X41/H41,"0")+IFERROR(X42/H42,"0")+IFERROR(X43/H43,"0")</f>
        <v>15.25925925925926</v>
      </c>
      <c r="Y44" s="551">
        <f>IFERROR(Y41/H41,"0")+IFERROR(Y42/H42,"0")+IFERROR(Y43/H43,"0")</f>
        <v>16</v>
      </c>
      <c r="Z44" s="551">
        <f>IFERROR(IF(Z41="",0,Z41),"0")+IFERROR(IF(Z42="",0,Z42),"0")+IFERROR(IF(Z43="",0,Z43),"0")</f>
        <v>0.24392</v>
      </c>
      <c r="AA44" s="552"/>
      <c r="AB44" s="552"/>
      <c r="AC44" s="552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7"/>
      <c r="P45" s="559" t="s">
        <v>70</v>
      </c>
      <c r="Q45" s="560"/>
      <c r="R45" s="560"/>
      <c r="S45" s="560"/>
      <c r="T45" s="560"/>
      <c r="U45" s="560"/>
      <c r="V45" s="561"/>
      <c r="W45" s="37" t="s">
        <v>68</v>
      </c>
      <c r="X45" s="551">
        <f>IFERROR(SUM(X41:X43),"0")</f>
        <v>124</v>
      </c>
      <c r="Y45" s="551">
        <f>IFERROR(SUM(Y41:Y43),"0")</f>
        <v>132</v>
      </c>
      <c r="Z45" s="37"/>
      <c r="AA45" s="552"/>
      <c r="AB45" s="552"/>
      <c r="AC45" s="552"/>
    </row>
    <row r="46" spans="1:68" ht="14.25" customHeight="1" x14ac:dyDescent="0.25">
      <c r="A46" s="558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59" t="s">
        <v>70</v>
      </c>
      <c r="Q48" s="560"/>
      <c r="R48" s="560"/>
      <c r="S48" s="560"/>
      <c r="T48" s="560"/>
      <c r="U48" s="560"/>
      <c r="V48" s="56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7"/>
      <c r="P49" s="559" t="s">
        <v>70</v>
      </c>
      <c r="Q49" s="560"/>
      <c r="R49" s="560"/>
      <c r="S49" s="560"/>
      <c r="T49" s="560"/>
      <c r="U49" s="560"/>
      <c r="V49" s="56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64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4"/>
      <c r="AB50" s="544"/>
      <c r="AC50" s="544"/>
    </row>
    <row r="51" spans="1:68" ht="14.25" customHeight="1" x14ac:dyDescent="0.25">
      <c r="A51" s="558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20</v>
      </c>
      <c r="Y53" s="550">
        <f t="shared" si="6"/>
        <v>21.6</v>
      </c>
      <c r="Z53" s="36">
        <f>IFERROR(IF(Y53=0,"",ROUNDUP(Y53/H53,0)*0.01898),"")</f>
        <v>3.7960000000000001E-2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20.805555555555554</v>
      </c>
      <c r="BN53" s="64">
        <f t="shared" si="8"/>
        <v>22.47</v>
      </c>
      <c r="BO53" s="64">
        <f t="shared" si="9"/>
        <v>2.8935185185185182E-2</v>
      </c>
      <c r="BP53" s="64">
        <f t="shared" si="10"/>
        <v>3.125E-2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59" t="s">
        <v>70</v>
      </c>
      <c r="Q58" s="560"/>
      <c r="R58" s="560"/>
      <c r="S58" s="560"/>
      <c r="T58" s="560"/>
      <c r="U58" s="560"/>
      <c r="V58" s="561"/>
      <c r="W58" s="37" t="s">
        <v>71</v>
      </c>
      <c r="X58" s="551">
        <f>IFERROR(X52/H52,"0")+IFERROR(X53/H53,"0")+IFERROR(X54/H54,"0")+IFERROR(X55/H55,"0")+IFERROR(X56/H56,"0")+IFERROR(X57/H57,"0")</f>
        <v>1.8518518518518516</v>
      </c>
      <c r="Y58" s="551">
        <f>IFERROR(Y52/H52,"0")+IFERROR(Y53/H53,"0")+IFERROR(Y54/H54,"0")+IFERROR(Y55/H55,"0")+IFERROR(Y56/H56,"0")+IFERROR(Y57/H57,"0")</f>
        <v>2</v>
      </c>
      <c r="Z58" s="551">
        <f>IFERROR(IF(Z52="",0,Z52),"0")+IFERROR(IF(Z53="",0,Z53),"0")+IFERROR(IF(Z54="",0,Z54),"0")+IFERROR(IF(Z55="",0,Z55),"0")+IFERROR(IF(Z56="",0,Z56),"0")+IFERROR(IF(Z57="",0,Z57),"0")</f>
        <v>3.7960000000000001E-2</v>
      </c>
      <c r="AA58" s="552"/>
      <c r="AB58" s="552"/>
      <c r="AC58" s="552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7"/>
      <c r="P59" s="559" t="s">
        <v>70</v>
      </c>
      <c r="Q59" s="560"/>
      <c r="R59" s="560"/>
      <c r="S59" s="560"/>
      <c r="T59" s="560"/>
      <c r="U59" s="560"/>
      <c r="V59" s="561"/>
      <c r="W59" s="37" t="s">
        <v>68</v>
      </c>
      <c r="X59" s="551">
        <f>IFERROR(SUM(X52:X57),"0")</f>
        <v>20</v>
      </c>
      <c r="Y59" s="551">
        <f>IFERROR(SUM(Y52:Y57),"0")</f>
        <v>21.6</v>
      </c>
      <c r="Z59" s="37"/>
      <c r="AA59" s="552"/>
      <c r="AB59" s="552"/>
      <c r="AC59" s="552"/>
    </row>
    <row r="60" spans="1:68" ht="14.25" customHeight="1" x14ac:dyDescent="0.25">
      <c r="A60" s="558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3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300</v>
      </c>
      <c r="Y61" s="55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4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59" t="s">
        <v>70</v>
      </c>
      <c r="Q64" s="560"/>
      <c r="R64" s="560"/>
      <c r="S64" s="560"/>
      <c r="T64" s="560"/>
      <c r="U64" s="560"/>
      <c r="V64" s="561"/>
      <c r="W64" s="37" t="s">
        <v>71</v>
      </c>
      <c r="X64" s="551">
        <f>IFERROR(X61/H61,"0")+IFERROR(X62/H62,"0")+IFERROR(X63/H63,"0")</f>
        <v>27.777777777777775</v>
      </c>
      <c r="Y64" s="551">
        <f>IFERROR(Y61/H61,"0")+IFERROR(Y62/H62,"0")+IFERROR(Y63/H63,"0")</f>
        <v>28</v>
      </c>
      <c r="Z64" s="551">
        <f>IFERROR(IF(Z61="",0,Z61),"0")+IFERROR(IF(Z62="",0,Z62),"0")+IFERROR(IF(Z63="",0,Z63),"0")</f>
        <v>0.53144000000000002</v>
      </c>
      <c r="AA64" s="552"/>
      <c r="AB64" s="552"/>
      <c r="AC64" s="552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7"/>
      <c r="P65" s="559" t="s">
        <v>70</v>
      </c>
      <c r="Q65" s="560"/>
      <c r="R65" s="560"/>
      <c r="S65" s="560"/>
      <c r="T65" s="560"/>
      <c r="U65" s="560"/>
      <c r="V65" s="561"/>
      <c r="W65" s="37" t="s">
        <v>68</v>
      </c>
      <c r="X65" s="551">
        <f>IFERROR(SUM(X61:X63),"0")</f>
        <v>300</v>
      </c>
      <c r="Y65" s="551">
        <f>IFERROR(SUM(Y61:Y63),"0")</f>
        <v>302.40000000000003</v>
      </c>
      <c r="Z65" s="37"/>
      <c r="AA65" s="552"/>
      <c r="AB65" s="552"/>
      <c r="AC65" s="552"/>
    </row>
    <row r="66" spans="1:68" ht="14.25" customHeight="1" x14ac:dyDescent="0.25">
      <c r="A66" s="558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59" t="s">
        <v>70</v>
      </c>
      <c r="Q70" s="560"/>
      <c r="R70" s="560"/>
      <c r="S70" s="560"/>
      <c r="T70" s="560"/>
      <c r="U70" s="560"/>
      <c r="V70" s="56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7"/>
      <c r="P71" s="559" t="s">
        <v>70</v>
      </c>
      <c r="Q71" s="560"/>
      <c r="R71" s="560"/>
      <c r="S71" s="560"/>
      <c r="T71" s="560"/>
      <c r="U71" s="560"/>
      <c r="V71" s="56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58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5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59" t="s">
        <v>70</v>
      </c>
      <c r="Q78" s="560"/>
      <c r="R78" s="560"/>
      <c r="S78" s="560"/>
      <c r="T78" s="560"/>
      <c r="U78" s="560"/>
      <c r="V78" s="56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7"/>
      <c r="P79" s="559" t="s">
        <v>70</v>
      </c>
      <c r="Q79" s="560"/>
      <c r="R79" s="560"/>
      <c r="S79" s="560"/>
      <c r="T79" s="560"/>
      <c r="U79" s="560"/>
      <c r="V79" s="56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58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59" t="s">
        <v>70</v>
      </c>
      <c r="Q83" s="560"/>
      <c r="R83" s="560"/>
      <c r="S83" s="560"/>
      <c r="T83" s="560"/>
      <c r="U83" s="560"/>
      <c r="V83" s="56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7"/>
      <c r="P84" s="559" t="s">
        <v>70</v>
      </c>
      <c r="Q84" s="560"/>
      <c r="R84" s="560"/>
      <c r="S84" s="560"/>
      <c r="T84" s="560"/>
      <c r="U84" s="560"/>
      <c r="V84" s="56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64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4"/>
      <c r="AB85" s="544"/>
      <c r="AC85" s="544"/>
    </row>
    <row r="86" spans="1:68" ht="14.25" customHeight="1" x14ac:dyDescent="0.25">
      <c r="A86" s="558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50</v>
      </c>
      <c r="Y87" s="550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59" t="s">
        <v>70</v>
      </c>
      <c r="Q90" s="560"/>
      <c r="R90" s="560"/>
      <c r="S90" s="560"/>
      <c r="T90" s="560"/>
      <c r="U90" s="560"/>
      <c r="V90" s="561"/>
      <c r="W90" s="37" t="s">
        <v>71</v>
      </c>
      <c r="X90" s="551">
        <f>IFERROR(X87/H87,"0")+IFERROR(X88/H88,"0")+IFERROR(X89/H89,"0")</f>
        <v>4.6296296296296298</v>
      </c>
      <c r="Y90" s="551">
        <f>IFERROR(Y87/H87,"0")+IFERROR(Y88/H88,"0")+IFERROR(Y89/H89,"0")</f>
        <v>5</v>
      </c>
      <c r="Z90" s="551">
        <f>IFERROR(IF(Z87="",0,Z87),"0")+IFERROR(IF(Z88="",0,Z88),"0")+IFERROR(IF(Z89="",0,Z89),"0")</f>
        <v>9.4899999999999998E-2</v>
      </c>
      <c r="AA90" s="552"/>
      <c r="AB90" s="552"/>
      <c r="AC90" s="552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7"/>
      <c r="P91" s="559" t="s">
        <v>70</v>
      </c>
      <c r="Q91" s="560"/>
      <c r="R91" s="560"/>
      <c r="S91" s="560"/>
      <c r="T91" s="560"/>
      <c r="U91" s="560"/>
      <c r="V91" s="561"/>
      <c r="W91" s="37" t="s">
        <v>68</v>
      </c>
      <c r="X91" s="551">
        <f>IFERROR(SUM(X87:X89),"0")</f>
        <v>50</v>
      </c>
      <c r="Y91" s="551">
        <f>IFERROR(SUM(Y87:Y89),"0")</f>
        <v>54</v>
      </c>
      <c r="Z91" s="37"/>
      <c r="AA91" s="552"/>
      <c r="AB91" s="552"/>
      <c r="AC91" s="552"/>
    </row>
    <row r="92" spans="1:68" ht="14.25" customHeight="1" x14ac:dyDescent="0.25">
      <c r="A92" s="558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7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60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63.844444444444449</v>
      </c>
      <c r="BN93" s="64">
        <f>IFERROR(Y93*I93/H93,"0")</f>
        <v>68.951999999999998</v>
      </c>
      <c r="BO93" s="64">
        <f>IFERROR(1/J93*(X93/H93),"0")</f>
        <v>0.11574074074074074</v>
      </c>
      <c r="BP93" s="64">
        <f>IFERROR(1/J93*(Y93/H93),"0")</f>
        <v>0.125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59" t="s">
        <v>70</v>
      </c>
      <c r="Q97" s="560"/>
      <c r="R97" s="560"/>
      <c r="S97" s="560"/>
      <c r="T97" s="560"/>
      <c r="U97" s="560"/>
      <c r="V97" s="561"/>
      <c r="W97" s="37" t="s">
        <v>71</v>
      </c>
      <c r="X97" s="551">
        <f>IFERROR(X93/H93,"0")+IFERROR(X94/H94,"0")+IFERROR(X95/H95,"0")+IFERROR(X96/H96,"0")</f>
        <v>7.4074074074074074</v>
      </c>
      <c r="Y97" s="551">
        <f>IFERROR(Y93/H93,"0")+IFERROR(Y94/H94,"0")+IFERROR(Y95/H95,"0")+IFERROR(Y96/H96,"0")</f>
        <v>8</v>
      </c>
      <c r="Z97" s="551">
        <f>IFERROR(IF(Z93="",0,Z93),"0")+IFERROR(IF(Z94="",0,Z94),"0")+IFERROR(IF(Z95="",0,Z95),"0")+IFERROR(IF(Z96="",0,Z96),"0")</f>
        <v>0.15184</v>
      </c>
      <c r="AA97" s="552"/>
      <c r="AB97" s="552"/>
      <c r="AC97" s="552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7"/>
      <c r="P98" s="559" t="s">
        <v>70</v>
      </c>
      <c r="Q98" s="560"/>
      <c r="R98" s="560"/>
      <c r="S98" s="560"/>
      <c r="T98" s="560"/>
      <c r="U98" s="560"/>
      <c r="V98" s="561"/>
      <c r="W98" s="37" t="s">
        <v>68</v>
      </c>
      <c r="X98" s="551">
        <f>IFERROR(SUM(X93:X96),"0")</f>
        <v>60</v>
      </c>
      <c r="Y98" s="551">
        <f>IFERROR(SUM(Y93:Y96),"0")</f>
        <v>64.8</v>
      </c>
      <c r="Z98" s="37"/>
      <c r="AA98" s="552"/>
      <c r="AB98" s="552"/>
      <c r="AC98" s="552"/>
    </row>
    <row r="99" spans="1:68" ht="16.5" customHeight="1" x14ac:dyDescent="0.25">
      <c r="A99" s="564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4"/>
      <c r="AB99" s="544"/>
      <c r="AC99" s="544"/>
    </row>
    <row r="100" spans="1:68" ht="14.25" customHeight="1" x14ac:dyDescent="0.25">
      <c r="A100" s="558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4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59" t="s">
        <v>70</v>
      </c>
      <c r="Q105" s="560"/>
      <c r="R105" s="560"/>
      <c r="S105" s="560"/>
      <c r="T105" s="560"/>
      <c r="U105" s="560"/>
      <c r="V105" s="561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7"/>
      <c r="P106" s="559" t="s">
        <v>70</v>
      </c>
      <c r="Q106" s="560"/>
      <c r="R106" s="560"/>
      <c r="S106" s="560"/>
      <c r="T106" s="560"/>
      <c r="U106" s="560"/>
      <c r="V106" s="561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58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59" t="s">
        <v>70</v>
      </c>
      <c r="Q111" s="560"/>
      <c r="R111" s="560"/>
      <c r="S111" s="560"/>
      <c r="T111" s="560"/>
      <c r="U111" s="560"/>
      <c r="V111" s="561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7"/>
      <c r="P112" s="559" t="s">
        <v>70</v>
      </c>
      <c r="Q112" s="560"/>
      <c r="R112" s="560"/>
      <c r="S112" s="560"/>
      <c r="T112" s="560"/>
      <c r="U112" s="560"/>
      <c r="V112" s="561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58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2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8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59" t="s">
        <v>70</v>
      </c>
      <c r="Q118" s="560"/>
      <c r="R118" s="560"/>
      <c r="S118" s="560"/>
      <c r="T118" s="560"/>
      <c r="U118" s="560"/>
      <c r="V118" s="561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7"/>
      <c r="P119" s="559" t="s">
        <v>70</v>
      </c>
      <c r="Q119" s="560"/>
      <c r="R119" s="560"/>
      <c r="S119" s="560"/>
      <c r="T119" s="560"/>
      <c r="U119" s="560"/>
      <c r="V119" s="561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customHeight="1" x14ac:dyDescent="0.25">
      <c r="A120" s="558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7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7"/>
      <c r="P123" s="559" t="s">
        <v>70</v>
      </c>
      <c r="Q123" s="560"/>
      <c r="R123" s="560"/>
      <c r="S123" s="560"/>
      <c r="T123" s="560"/>
      <c r="U123" s="560"/>
      <c r="V123" s="561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7"/>
      <c r="P124" s="559" t="s">
        <v>70</v>
      </c>
      <c r="Q124" s="560"/>
      <c r="R124" s="560"/>
      <c r="S124" s="560"/>
      <c r="T124" s="560"/>
      <c r="U124" s="560"/>
      <c r="V124" s="561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64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4"/>
      <c r="AB125" s="544"/>
      <c r="AC125" s="544"/>
    </row>
    <row r="126" spans="1:68" ht="14.25" customHeight="1" x14ac:dyDescent="0.25">
      <c r="A126" s="558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7"/>
      <c r="P129" s="559" t="s">
        <v>70</v>
      </c>
      <c r="Q129" s="560"/>
      <c r="R129" s="560"/>
      <c r="S129" s="560"/>
      <c r="T129" s="560"/>
      <c r="U129" s="560"/>
      <c r="V129" s="561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7"/>
      <c r="P130" s="559" t="s">
        <v>70</v>
      </c>
      <c r="Q130" s="560"/>
      <c r="R130" s="560"/>
      <c r="S130" s="560"/>
      <c r="T130" s="560"/>
      <c r="U130" s="560"/>
      <c r="V130" s="561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58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7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7"/>
      <c r="P134" s="559" t="s">
        <v>70</v>
      </c>
      <c r="Q134" s="560"/>
      <c r="R134" s="560"/>
      <c r="S134" s="560"/>
      <c r="T134" s="560"/>
      <c r="U134" s="560"/>
      <c r="V134" s="561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7"/>
      <c r="P135" s="559" t="s">
        <v>70</v>
      </c>
      <c r="Q135" s="560"/>
      <c r="R135" s="560"/>
      <c r="S135" s="560"/>
      <c r="T135" s="560"/>
      <c r="U135" s="560"/>
      <c r="V135" s="561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58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7"/>
      <c r="P139" s="559" t="s">
        <v>70</v>
      </c>
      <c r="Q139" s="560"/>
      <c r="R139" s="560"/>
      <c r="S139" s="560"/>
      <c r="T139" s="560"/>
      <c r="U139" s="560"/>
      <c r="V139" s="561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7"/>
      <c r="P140" s="559" t="s">
        <v>70</v>
      </c>
      <c r="Q140" s="560"/>
      <c r="R140" s="560"/>
      <c r="S140" s="560"/>
      <c r="T140" s="560"/>
      <c r="U140" s="560"/>
      <c r="V140" s="561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64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4"/>
      <c r="AB141" s="544"/>
      <c r="AC141" s="544"/>
    </row>
    <row r="142" spans="1:68" ht="14.25" customHeight="1" x14ac:dyDescent="0.25">
      <c r="A142" s="558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76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7"/>
      <c r="P145" s="559" t="s">
        <v>70</v>
      </c>
      <c r="Q145" s="560"/>
      <c r="R145" s="560"/>
      <c r="S145" s="560"/>
      <c r="T145" s="560"/>
      <c r="U145" s="560"/>
      <c r="V145" s="561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7"/>
      <c r="P146" s="559" t="s">
        <v>70</v>
      </c>
      <c r="Q146" s="560"/>
      <c r="R146" s="560"/>
      <c r="S146" s="560"/>
      <c r="T146" s="560"/>
      <c r="U146" s="560"/>
      <c r="V146" s="561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customHeight="1" x14ac:dyDescent="0.25">
      <c r="A147" s="558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5"/>
      <c r="AB147" s="545"/>
      <c r="AC147" s="545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7"/>
      <c r="P151" s="559" t="s">
        <v>70</v>
      </c>
      <c r="Q151" s="560"/>
      <c r="R151" s="560"/>
      <c r="S151" s="560"/>
      <c r="T151" s="560"/>
      <c r="U151" s="560"/>
      <c r="V151" s="56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7"/>
      <c r="P152" s="559" t="s">
        <v>70</v>
      </c>
      <c r="Q152" s="560"/>
      <c r="R152" s="560"/>
      <c r="S152" s="560"/>
      <c r="T152" s="560"/>
      <c r="U152" s="560"/>
      <c r="V152" s="56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580" t="s">
        <v>252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48"/>
      <c r="AB153" s="48"/>
      <c r="AC153" s="48"/>
    </row>
    <row r="154" spans="1:68" ht="16.5" customHeight="1" x14ac:dyDescent="0.25">
      <c r="A154" s="564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4"/>
      <c r="AB154" s="544"/>
      <c r="AC154" s="544"/>
    </row>
    <row r="155" spans="1:68" ht="14.25" customHeight="1" x14ac:dyDescent="0.25">
      <c r="A155" s="558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5"/>
      <c r="AB155" s="545"/>
      <c r="AC155" s="545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69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7"/>
      <c r="P157" s="559" t="s">
        <v>70</v>
      </c>
      <c r="Q157" s="560"/>
      <c r="R157" s="560"/>
      <c r="S157" s="560"/>
      <c r="T157" s="560"/>
      <c r="U157" s="560"/>
      <c r="V157" s="56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7"/>
      <c r="P158" s="559" t="s">
        <v>70</v>
      </c>
      <c r="Q158" s="560"/>
      <c r="R158" s="560"/>
      <c r="S158" s="560"/>
      <c r="T158" s="560"/>
      <c r="U158" s="560"/>
      <c r="V158" s="56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58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5"/>
      <c r="AB159" s="545"/>
      <c r="AC159" s="545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8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7"/>
      <c r="P169" s="559" t="s">
        <v>70</v>
      </c>
      <c r="Q169" s="560"/>
      <c r="R169" s="560"/>
      <c r="S169" s="560"/>
      <c r="T169" s="560"/>
      <c r="U169" s="560"/>
      <c r="V169" s="56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7"/>
      <c r="P170" s="559" t="s">
        <v>70</v>
      </c>
      <c r="Q170" s="560"/>
      <c r="R170" s="560"/>
      <c r="S170" s="560"/>
      <c r="T170" s="560"/>
      <c r="U170" s="560"/>
      <c r="V170" s="561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58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5"/>
      <c r="AB171" s="545"/>
      <c r="AC171" s="545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3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7"/>
      <c r="P175" s="559" t="s">
        <v>70</v>
      </c>
      <c r="Q175" s="560"/>
      <c r="R175" s="560"/>
      <c r="S175" s="560"/>
      <c r="T175" s="560"/>
      <c r="U175" s="560"/>
      <c r="V175" s="56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7"/>
      <c r="P176" s="559" t="s">
        <v>70</v>
      </c>
      <c r="Q176" s="560"/>
      <c r="R176" s="560"/>
      <c r="S176" s="560"/>
      <c r="T176" s="560"/>
      <c r="U176" s="560"/>
      <c r="V176" s="56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58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5"/>
      <c r="AB177" s="545"/>
      <c r="AC177" s="545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5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7"/>
      <c r="P179" s="559" t="s">
        <v>70</v>
      </c>
      <c r="Q179" s="560"/>
      <c r="R179" s="560"/>
      <c r="S179" s="560"/>
      <c r="T179" s="560"/>
      <c r="U179" s="560"/>
      <c r="V179" s="56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7"/>
      <c r="P180" s="559" t="s">
        <v>70</v>
      </c>
      <c r="Q180" s="560"/>
      <c r="R180" s="560"/>
      <c r="S180" s="560"/>
      <c r="T180" s="560"/>
      <c r="U180" s="560"/>
      <c r="V180" s="56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64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4"/>
      <c r="AB181" s="544"/>
      <c r="AC181" s="544"/>
    </row>
    <row r="182" spans="1:68" ht="14.25" customHeight="1" x14ac:dyDescent="0.25">
      <c r="A182" s="558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5"/>
      <c r="AB182" s="545"/>
      <c r="AC182" s="545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7"/>
      <c r="P185" s="559" t="s">
        <v>70</v>
      </c>
      <c r="Q185" s="560"/>
      <c r="R185" s="560"/>
      <c r="S185" s="560"/>
      <c r="T185" s="560"/>
      <c r="U185" s="560"/>
      <c r="V185" s="56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7"/>
      <c r="P186" s="559" t="s">
        <v>70</v>
      </c>
      <c r="Q186" s="560"/>
      <c r="R186" s="560"/>
      <c r="S186" s="560"/>
      <c r="T186" s="560"/>
      <c r="U186" s="560"/>
      <c r="V186" s="56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58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5"/>
      <c r="AB187" s="545"/>
      <c r="AC187" s="545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7"/>
      <c r="P190" s="559" t="s">
        <v>70</v>
      </c>
      <c r="Q190" s="560"/>
      <c r="R190" s="560"/>
      <c r="S190" s="560"/>
      <c r="T190" s="560"/>
      <c r="U190" s="560"/>
      <c r="V190" s="56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7"/>
      <c r="P191" s="559" t="s">
        <v>70</v>
      </c>
      <c r="Q191" s="560"/>
      <c r="R191" s="560"/>
      <c r="S191" s="560"/>
      <c r="T191" s="560"/>
      <c r="U191" s="560"/>
      <c r="V191" s="56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58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5"/>
      <c r="AB192" s="545"/>
      <c r="AC192" s="545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7"/>
      <c r="P201" s="559" t="s">
        <v>70</v>
      </c>
      <c r="Q201" s="560"/>
      <c r="R201" s="560"/>
      <c r="S201" s="560"/>
      <c r="T201" s="560"/>
      <c r="U201" s="560"/>
      <c r="V201" s="56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7"/>
      <c r="P202" s="559" t="s">
        <v>70</v>
      </c>
      <c r="Q202" s="560"/>
      <c r="R202" s="560"/>
      <c r="S202" s="560"/>
      <c r="T202" s="560"/>
      <c r="U202" s="560"/>
      <c r="V202" s="561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58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5"/>
      <c r="AB203" s="545"/>
      <c r="AC203" s="545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6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6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7"/>
      <c r="P213" s="559" t="s">
        <v>70</v>
      </c>
      <c r="Q213" s="560"/>
      <c r="R213" s="560"/>
      <c r="S213" s="560"/>
      <c r="T213" s="560"/>
      <c r="U213" s="560"/>
      <c r="V213" s="56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7"/>
      <c r="P214" s="559" t="s">
        <v>70</v>
      </c>
      <c r="Q214" s="560"/>
      <c r="R214" s="560"/>
      <c r="S214" s="560"/>
      <c r="T214" s="560"/>
      <c r="U214" s="560"/>
      <c r="V214" s="561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customHeight="1" x14ac:dyDescent="0.25">
      <c r="A215" s="558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5"/>
      <c r="AB215" s="545"/>
      <c r="AC215" s="545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7"/>
      <c r="P218" s="559" t="s">
        <v>70</v>
      </c>
      <c r="Q218" s="560"/>
      <c r="R218" s="560"/>
      <c r="S218" s="560"/>
      <c r="T218" s="560"/>
      <c r="U218" s="560"/>
      <c r="V218" s="561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7"/>
      <c r="P219" s="559" t="s">
        <v>70</v>
      </c>
      <c r="Q219" s="560"/>
      <c r="R219" s="560"/>
      <c r="S219" s="560"/>
      <c r="T219" s="560"/>
      <c r="U219" s="560"/>
      <c r="V219" s="561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64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4"/>
      <c r="AB220" s="544"/>
      <c r="AC220" s="544"/>
    </row>
    <row r="221" spans="1:68" ht="14.25" customHeight="1" x14ac:dyDescent="0.25">
      <c r="A221" s="558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5"/>
      <c r="AB221" s="545"/>
      <c r="AC221" s="545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71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79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59" t="s">
        <v>70</v>
      </c>
      <c r="Q231" s="560"/>
      <c r="R231" s="560"/>
      <c r="S231" s="560"/>
      <c r="T231" s="560"/>
      <c r="U231" s="560"/>
      <c r="V231" s="56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7"/>
      <c r="P232" s="559" t="s">
        <v>70</v>
      </c>
      <c r="Q232" s="560"/>
      <c r="R232" s="560"/>
      <c r="S232" s="560"/>
      <c r="T232" s="560"/>
      <c r="U232" s="560"/>
      <c r="V232" s="56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58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5"/>
      <c r="AB233" s="545"/>
      <c r="AC233" s="545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59" t="s">
        <v>70</v>
      </c>
      <c r="Q235" s="560"/>
      <c r="R235" s="560"/>
      <c r="S235" s="560"/>
      <c r="T235" s="560"/>
      <c r="U235" s="560"/>
      <c r="V235" s="56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7"/>
      <c r="P236" s="559" t="s">
        <v>70</v>
      </c>
      <c r="Q236" s="560"/>
      <c r="R236" s="560"/>
      <c r="S236" s="560"/>
      <c r="T236" s="560"/>
      <c r="U236" s="560"/>
      <c r="V236" s="56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58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5"/>
      <c r="AB237" s="545"/>
      <c r="AC237" s="545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23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59" t="s">
        <v>70</v>
      </c>
      <c r="Q239" s="560"/>
      <c r="R239" s="560"/>
      <c r="S239" s="560"/>
      <c r="T239" s="560"/>
      <c r="U239" s="560"/>
      <c r="V239" s="56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7"/>
      <c r="P240" s="559" t="s">
        <v>70</v>
      </c>
      <c r="Q240" s="560"/>
      <c r="R240" s="560"/>
      <c r="S240" s="560"/>
      <c r="T240" s="560"/>
      <c r="U240" s="560"/>
      <c r="V240" s="56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58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5"/>
      <c r="AB241" s="545"/>
      <c r="AC241" s="545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4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59" t="s">
        <v>70</v>
      </c>
      <c r="Q247" s="560"/>
      <c r="R247" s="560"/>
      <c r="S247" s="560"/>
      <c r="T247" s="560"/>
      <c r="U247" s="560"/>
      <c r="V247" s="561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67"/>
      <c r="P248" s="559" t="s">
        <v>70</v>
      </c>
      <c r="Q248" s="560"/>
      <c r="R248" s="560"/>
      <c r="S248" s="560"/>
      <c r="T248" s="560"/>
      <c r="U248" s="560"/>
      <c r="V248" s="561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customHeight="1" x14ac:dyDescent="0.25">
      <c r="A249" s="564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4"/>
      <c r="AB249" s="544"/>
      <c r="AC249" s="544"/>
    </row>
    <row r="250" spans="1:68" ht="14.25" customHeight="1" x14ac:dyDescent="0.25">
      <c r="A250" s="558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5"/>
      <c r="AB250" s="545"/>
      <c r="AC250" s="545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59" t="s">
        <v>70</v>
      </c>
      <c r="Q256" s="560"/>
      <c r="R256" s="560"/>
      <c r="S256" s="560"/>
      <c r="T256" s="560"/>
      <c r="U256" s="560"/>
      <c r="V256" s="561"/>
      <c r="W256" s="37" t="s">
        <v>71</v>
      </c>
      <c r="X256" s="551">
        <f>IFERROR(X251/H251,"0")+IFERROR(X252/H252,"0")+IFERROR(X253/H253,"0")+IFERROR(X254/H254,"0")+IFERROR(X255/H255,"0")</f>
        <v>0</v>
      </c>
      <c r="Y256" s="551">
        <f>IFERROR(Y251/H251,"0")+IFERROR(Y252/H252,"0")+IFERROR(Y253/H253,"0")+IFERROR(Y254/H254,"0")+IFERROR(Y255/H255,"0")</f>
        <v>0</v>
      </c>
      <c r="Z256" s="551">
        <f>IFERROR(IF(Z251="",0,Z251),"0")+IFERROR(IF(Z252="",0,Z252),"0")+IFERROR(IF(Z253="",0,Z253),"0")+IFERROR(IF(Z254="",0,Z254),"0")+IFERROR(IF(Z255="",0,Z255),"0")</f>
        <v>0</v>
      </c>
      <c r="AA256" s="552"/>
      <c r="AB256" s="552"/>
      <c r="AC256" s="552"/>
    </row>
    <row r="257" spans="1:68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67"/>
      <c r="P257" s="559" t="s">
        <v>70</v>
      </c>
      <c r="Q257" s="560"/>
      <c r="R257" s="560"/>
      <c r="S257" s="560"/>
      <c r="T257" s="560"/>
      <c r="U257" s="560"/>
      <c r="V257" s="561"/>
      <c r="W257" s="37" t="s">
        <v>68</v>
      </c>
      <c r="X257" s="551">
        <f>IFERROR(SUM(X251:X255),"0")</f>
        <v>0</v>
      </c>
      <c r="Y257" s="551">
        <f>IFERROR(SUM(Y251:Y255),"0")</f>
        <v>0</v>
      </c>
      <c r="Z257" s="37"/>
      <c r="AA257" s="552"/>
      <c r="AB257" s="552"/>
      <c r="AC257" s="552"/>
    </row>
    <row r="258" spans="1:68" ht="16.5" customHeight="1" x14ac:dyDescent="0.25">
      <c r="A258" s="564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4"/>
      <c r="AB258" s="544"/>
      <c r="AC258" s="544"/>
    </row>
    <row r="259" spans="1:68" ht="14.25" customHeight="1" x14ac:dyDescent="0.25">
      <c r="A259" s="558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5"/>
      <c r="AB259" s="545"/>
      <c r="AC259" s="545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11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1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4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59" t="s">
        <v>70</v>
      </c>
      <c r="Q264" s="560"/>
      <c r="R264" s="560"/>
      <c r="S264" s="560"/>
      <c r="T264" s="560"/>
      <c r="U264" s="560"/>
      <c r="V264" s="561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67"/>
      <c r="P265" s="559" t="s">
        <v>70</v>
      </c>
      <c r="Q265" s="560"/>
      <c r="R265" s="560"/>
      <c r="S265" s="560"/>
      <c r="T265" s="560"/>
      <c r="U265" s="560"/>
      <c r="V265" s="561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customHeight="1" x14ac:dyDescent="0.25">
      <c r="A266" s="564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4"/>
      <c r="AB266" s="544"/>
      <c r="AC266" s="544"/>
    </row>
    <row r="267" spans="1:68" ht="14.25" customHeight="1" x14ac:dyDescent="0.25">
      <c r="A267" s="558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5"/>
      <c r="AB267" s="545"/>
      <c r="AC267" s="545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67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5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59" t="s">
        <v>70</v>
      </c>
      <c r="Q271" s="560"/>
      <c r="R271" s="560"/>
      <c r="S271" s="560"/>
      <c r="T271" s="560"/>
      <c r="U271" s="560"/>
      <c r="V271" s="561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67"/>
      <c r="P272" s="559" t="s">
        <v>70</v>
      </c>
      <c r="Q272" s="560"/>
      <c r="R272" s="560"/>
      <c r="S272" s="560"/>
      <c r="T272" s="560"/>
      <c r="U272" s="560"/>
      <c r="V272" s="561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customHeight="1" x14ac:dyDescent="0.25">
      <c r="A273" s="564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4"/>
      <c r="AB273" s="544"/>
      <c r="AC273" s="544"/>
    </row>
    <row r="274" spans="1:68" ht="14.25" customHeight="1" x14ac:dyDescent="0.25">
      <c r="A274" s="558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5"/>
      <c r="AB274" s="545"/>
      <c r="AC274" s="545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59" t="s">
        <v>70</v>
      </c>
      <c r="Q276" s="560"/>
      <c r="R276" s="560"/>
      <c r="S276" s="560"/>
      <c r="T276" s="560"/>
      <c r="U276" s="560"/>
      <c r="V276" s="561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59" t="s">
        <v>70</v>
      </c>
      <c r="Q277" s="560"/>
      <c r="R277" s="560"/>
      <c r="S277" s="560"/>
      <c r="T277" s="560"/>
      <c r="U277" s="560"/>
      <c r="V277" s="561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customHeight="1" x14ac:dyDescent="0.25">
      <c r="A278" s="558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5"/>
      <c r="AB278" s="545"/>
      <c r="AC278" s="545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59" t="s">
        <v>70</v>
      </c>
      <c r="Q280" s="560"/>
      <c r="R280" s="560"/>
      <c r="S280" s="560"/>
      <c r="T280" s="560"/>
      <c r="U280" s="560"/>
      <c r="V280" s="561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59" t="s">
        <v>70</v>
      </c>
      <c r="Q281" s="560"/>
      <c r="R281" s="560"/>
      <c r="S281" s="560"/>
      <c r="T281" s="560"/>
      <c r="U281" s="560"/>
      <c r="V281" s="561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customHeight="1" x14ac:dyDescent="0.25">
      <c r="A282" s="564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4"/>
      <c r="AB282" s="544"/>
      <c r="AC282" s="544"/>
    </row>
    <row r="283" spans="1:68" ht="14.25" customHeight="1" x14ac:dyDescent="0.25">
      <c r="A283" s="558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5"/>
      <c r="AB283" s="545"/>
      <c r="AC283" s="545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59" t="s">
        <v>70</v>
      </c>
      <c r="Q285" s="560"/>
      <c r="R285" s="560"/>
      <c r="S285" s="560"/>
      <c r="T285" s="560"/>
      <c r="U285" s="560"/>
      <c r="V285" s="561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59" t="s">
        <v>70</v>
      </c>
      <c r="Q286" s="560"/>
      <c r="R286" s="560"/>
      <c r="S286" s="560"/>
      <c r="T286" s="560"/>
      <c r="U286" s="560"/>
      <c r="V286" s="561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customHeight="1" x14ac:dyDescent="0.25">
      <c r="A287" s="564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4"/>
      <c r="AB287" s="544"/>
      <c r="AC287" s="544"/>
    </row>
    <row r="288" spans="1:68" ht="14.25" customHeight="1" x14ac:dyDescent="0.25">
      <c r="A288" s="558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5"/>
      <c r="AB288" s="545"/>
      <c r="AC288" s="545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62">
        <v>4607091386004</v>
      </c>
      <c r="E289" s="563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62">
        <v>4680115885615</v>
      </c>
      <c r="E290" s="563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62">
        <v>4680115885646</v>
      </c>
      <c r="E291" s="563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6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62">
        <v>4680115885554</v>
      </c>
      <c r="E292" s="563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59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320</v>
      </c>
      <c r="Y292" s="550">
        <f t="shared" si="33"/>
        <v>324</v>
      </c>
      <c r="Z292" s="36">
        <f>IFERROR(IF(Y292=0,"",ROUNDUP(Y292/H292,0)*0.01898),"")</f>
        <v>0.56940000000000002</v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332.88888888888886</v>
      </c>
      <c r="BN292" s="64">
        <f t="shared" si="35"/>
        <v>337.04999999999995</v>
      </c>
      <c r="BO292" s="64">
        <f t="shared" si="36"/>
        <v>0.46296296296296291</v>
      </c>
      <c r="BP292" s="64">
        <f t="shared" si="37"/>
        <v>0.46874999999999994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62">
        <v>4680115885622</v>
      </c>
      <c r="E293" s="563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62">
        <v>4680115885608</v>
      </c>
      <c r="E294" s="563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5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4"/>
      <c r="R294" s="554"/>
      <c r="S294" s="554"/>
      <c r="T294" s="555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x14ac:dyDescent="0.2">
      <c r="A295" s="566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59" t="s">
        <v>70</v>
      </c>
      <c r="Q295" s="560"/>
      <c r="R295" s="560"/>
      <c r="S295" s="560"/>
      <c r="T295" s="560"/>
      <c r="U295" s="560"/>
      <c r="V295" s="561"/>
      <c r="W295" s="37" t="s">
        <v>71</v>
      </c>
      <c r="X295" s="551">
        <f>IFERROR(X289/H289,"0")+IFERROR(X290/H290,"0")+IFERROR(X291/H291,"0")+IFERROR(X292/H292,"0")+IFERROR(X293/H293,"0")+IFERROR(X294/H294,"0")</f>
        <v>29.629629629629626</v>
      </c>
      <c r="Y295" s="551">
        <f>IFERROR(Y289/H289,"0")+IFERROR(Y290/H290,"0")+IFERROR(Y291/H291,"0")+IFERROR(Y292/H292,"0")+IFERROR(Y293/H293,"0")+IFERROR(Y294/H294,"0")</f>
        <v>29.999999999999996</v>
      </c>
      <c r="Z295" s="551">
        <f>IFERROR(IF(Z289="",0,Z289),"0")+IFERROR(IF(Z290="",0,Z290),"0")+IFERROR(IF(Z291="",0,Z291),"0")+IFERROR(IF(Z292="",0,Z292),"0")+IFERROR(IF(Z293="",0,Z293),"0")+IFERROR(IF(Z294="",0,Z294),"0")</f>
        <v>0.56940000000000002</v>
      </c>
      <c r="AA295" s="552"/>
      <c r="AB295" s="552"/>
      <c r="AC295" s="552"/>
    </row>
    <row r="296" spans="1:68" x14ac:dyDescent="0.2">
      <c r="A296" s="557"/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67"/>
      <c r="P296" s="559" t="s">
        <v>70</v>
      </c>
      <c r="Q296" s="560"/>
      <c r="R296" s="560"/>
      <c r="S296" s="560"/>
      <c r="T296" s="560"/>
      <c r="U296" s="560"/>
      <c r="V296" s="561"/>
      <c r="W296" s="37" t="s">
        <v>68</v>
      </c>
      <c r="X296" s="551">
        <f>IFERROR(SUM(X289:X294),"0")</f>
        <v>320</v>
      </c>
      <c r="Y296" s="551">
        <f>IFERROR(SUM(Y289:Y294),"0")</f>
        <v>324</v>
      </c>
      <c r="Z296" s="37"/>
      <c r="AA296" s="552"/>
      <c r="AB296" s="552"/>
      <c r="AC296" s="552"/>
    </row>
    <row r="297" spans="1:68" ht="14.25" customHeight="1" x14ac:dyDescent="0.25">
      <c r="A297" s="558" t="s">
        <v>63</v>
      </c>
      <c r="B297" s="557"/>
      <c r="C297" s="557"/>
      <c r="D297" s="557"/>
      <c r="E297" s="557"/>
      <c r="F297" s="557"/>
      <c r="G297" s="557"/>
      <c r="H297" s="557"/>
      <c r="I297" s="557"/>
      <c r="J297" s="557"/>
      <c r="K297" s="557"/>
      <c r="L297" s="557"/>
      <c r="M297" s="557"/>
      <c r="N297" s="557"/>
      <c r="O297" s="557"/>
      <c r="P297" s="557"/>
      <c r="Q297" s="557"/>
      <c r="R297" s="557"/>
      <c r="S297" s="557"/>
      <c r="T297" s="557"/>
      <c r="U297" s="557"/>
      <c r="V297" s="557"/>
      <c r="W297" s="557"/>
      <c r="X297" s="557"/>
      <c r="Y297" s="557"/>
      <c r="Z297" s="557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62">
        <v>4607091387193</v>
      </c>
      <c r="E298" s="563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70</v>
      </c>
      <c r="Y298" s="550">
        <f t="shared" ref="Y298:Y304" si="38">IFERROR(IF(X298="",0,CEILING((X298/$H298),1)*$H298),"")</f>
        <v>71.400000000000006</v>
      </c>
      <c r="Z298" s="36">
        <f>IFERROR(IF(Y298=0,"",ROUNDUP(Y298/H298,0)*0.00902),"")</f>
        <v>0.15334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74.499999999999986</v>
      </c>
      <c r="BN298" s="64">
        <f t="shared" ref="BN298:BN304" si="40">IFERROR(Y298*I298/H298,"0")</f>
        <v>75.989999999999995</v>
      </c>
      <c r="BO298" s="64">
        <f t="shared" ref="BO298:BO304" si="41">IFERROR(1/J298*(X298/H298),"0")</f>
        <v>0.12626262626262624</v>
      </c>
      <c r="BP298" s="64">
        <f t="shared" ref="BP298:BP304" si="42">IFERROR(1/J298*(Y298/H298),"0")</f>
        <v>0.12878787878787878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62">
        <v>4607091387230</v>
      </c>
      <c r="E299" s="563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40</v>
      </c>
      <c r="Y299" s="550">
        <f t="shared" si="38"/>
        <v>42</v>
      </c>
      <c r="Z299" s="36">
        <f>IFERROR(IF(Y299=0,"",ROUNDUP(Y299/H299,0)*0.00902),"")</f>
        <v>9.0200000000000002E-2</v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42.571428571428562</v>
      </c>
      <c r="BN299" s="64">
        <f t="shared" si="40"/>
        <v>44.699999999999996</v>
      </c>
      <c r="BO299" s="64">
        <f t="shared" si="41"/>
        <v>7.2150072150072145E-2</v>
      </c>
      <c r="BP299" s="64">
        <f t="shared" si="42"/>
        <v>7.575757575757576E-2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62">
        <v>4607091387292</v>
      </c>
      <c r="E300" s="563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62">
        <v>4607091387285</v>
      </c>
      <c r="E301" s="563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62">
        <v>4607091389845</v>
      </c>
      <c r="E302" s="563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62">
        <v>4680115882881</v>
      </c>
      <c r="E303" s="563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4"/>
      <c r="R303" s="554"/>
      <c r="S303" s="554"/>
      <c r="T303" s="555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62">
        <v>4607091383836</v>
      </c>
      <c r="E304" s="563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4"/>
      <c r="R304" s="554"/>
      <c r="S304" s="554"/>
      <c r="T304" s="555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6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59" t="s">
        <v>70</v>
      </c>
      <c r="Q305" s="560"/>
      <c r="R305" s="560"/>
      <c r="S305" s="560"/>
      <c r="T305" s="560"/>
      <c r="U305" s="560"/>
      <c r="V305" s="561"/>
      <c r="W305" s="37" t="s">
        <v>71</v>
      </c>
      <c r="X305" s="551">
        <f>IFERROR(X298/H298,"0")+IFERROR(X299/H299,"0")+IFERROR(X300/H300,"0")+IFERROR(X301/H301,"0")+IFERROR(X302/H302,"0")+IFERROR(X303/H303,"0")+IFERROR(X304/H304,"0")</f>
        <v>26.19047619047619</v>
      </c>
      <c r="Y305" s="551">
        <f>IFERROR(Y298/H298,"0")+IFERROR(Y299/H299,"0")+IFERROR(Y300/H300,"0")+IFERROR(Y301/H301,"0")+IFERROR(Y302/H302,"0")+IFERROR(Y303/H303,"0")+IFERROR(Y304/H304,"0")</f>
        <v>27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0.24354000000000001</v>
      </c>
      <c r="AA305" s="552"/>
      <c r="AB305" s="552"/>
      <c r="AC305" s="552"/>
    </row>
    <row r="306" spans="1:68" x14ac:dyDescent="0.2">
      <c r="A306" s="557"/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67"/>
      <c r="P306" s="559" t="s">
        <v>70</v>
      </c>
      <c r="Q306" s="560"/>
      <c r="R306" s="560"/>
      <c r="S306" s="560"/>
      <c r="T306" s="560"/>
      <c r="U306" s="560"/>
      <c r="V306" s="561"/>
      <c r="W306" s="37" t="s">
        <v>68</v>
      </c>
      <c r="X306" s="551">
        <f>IFERROR(SUM(X298:X304),"0")</f>
        <v>110</v>
      </c>
      <c r="Y306" s="551">
        <f>IFERROR(SUM(Y298:Y304),"0")</f>
        <v>113.4</v>
      </c>
      <c r="Z306" s="37"/>
      <c r="AA306" s="552"/>
      <c r="AB306" s="552"/>
      <c r="AC306" s="552"/>
    </row>
    <row r="307" spans="1:68" ht="14.25" customHeight="1" x14ac:dyDescent="0.25">
      <c r="A307" s="558" t="s">
        <v>72</v>
      </c>
      <c r="B307" s="557"/>
      <c r="C307" s="557"/>
      <c r="D307" s="557"/>
      <c r="E307" s="557"/>
      <c r="F307" s="557"/>
      <c r="G307" s="557"/>
      <c r="H307" s="557"/>
      <c r="I307" s="557"/>
      <c r="J307" s="557"/>
      <c r="K307" s="557"/>
      <c r="L307" s="557"/>
      <c r="M307" s="557"/>
      <c r="N307" s="557"/>
      <c r="O307" s="557"/>
      <c r="P307" s="557"/>
      <c r="Q307" s="557"/>
      <c r="R307" s="557"/>
      <c r="S307" s="557"/>
      <c r="T307" s="557"/>
      <c r="U307" s="557"/>
      <c r="V307" s="557"/>
      <c r="W307" s="557"/>
      <c r="X307" s="557"/>
      <c r="Y307" s="557"/>
      <c r="Z307" s="557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62">
        <v>4607091387766</v>
      </c>
      <c r="E308" s="563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900</v>
      </c>
      <c r="Y308" s="550">
        <f>IFERROR(IF(X308="",0,CEILING((X308/$H308),1)*$H308),"")</f>
        <v>904.8</v>
      </c>
      <c r="Z308" s="36">
        <f>IFERROR(IF(Y308=0,"",ROUNDUP(Y308/H308,0)*0.01898),"")</f>
        <v>2.2016800000000001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959.19230769230785</v>
      </c>
      <c r="BN308" s="64">
        <f>IFERROR(Y308*I308/H308,"0")</f>
        <v>964.30799999999999</v>
      </c>
      <c r="BO308" s="64">
        <f>IFERROR(1/J308*(X308/H308),"0")</f>
        <v>1.8028846153846154</v>
      </c>
      <c r="BP308" s="64">
        <f>IFERROR(1/J308*(Y308/H308),"0")</f>
        <v>1.8125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62">
        <v>4607091387957</v>
      </c>
      <c r="E309" s="563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62">
        <v>4607091387964</v>
      </c>
      <c r="E310" s="563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62">
        <v>4680115884588</v>
      </c>
      <c r="E311" s="563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4"/>
      <c r="R311" s="554"/>
      <c r="S311" s="554"/>
      <c r="T311" s="555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62">
        <v>4607091387513</v>
      </c>
      <c r="E312" s="563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7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4"/>
      <c r="R312" s="554"/>
      <c r="S312" s="554"/>
      <c r="T312" s="555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6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59" t="s">
        <v>70</v>
      </c>
      <c r="Q313" s="560"/>
      <c r="R313" s="560"/>
      <c r="S313" s="560"/>
      <c r="T313" s="560"/>
      <c r="U313" s="560"/>
      <c r="V313" s="561"/>
      <c r="W313" s="37" t="s">
        <v>71</v>
      </c>
      <c r="X313" s="551">
        <f>IFERROR(X308/H308,"0")+IFERROR(X309/H309,"0")+IFERROR(X310/H310,"0")+IFERROR(X311/H311,"0")+IFERROR(X312/H312,"0")</f>
        <v>115.38461538461539</v>
      </c>
      <c r="Y313" s="551">
        <f>IFERROR(Y308/H308,"0")+IFERROR(Y309/H309,"0")+IFERROR(Y310/H310,"0")+IFERROR(Y311/H311,"0")+IFERROR(Y312/H312,"0")</f>
        <v>116</v>
      </c>
      <c r="Z313" s="551">
        <f>IFERROR(IF(Z308="",0,Z308),"0")+IFERROR(IF(Z309="",0,Z309),"0")+IFERROR(IF(Z310="",0,Z310),"0")+IFERROR(IF(Z311="",0,Z311),"0")+IFERROR(IF(Z312="",0,Z312),"0")</f>
        <v>2.2016800000000001</v>
      </c>
      <c r="AA313" s="552"/>
      <c r="AB313" s="552"/>
      <c r="AC313" s="552"/>
    </row>
    <row r="314" spans="1:68" x14ac:dyDescent="0.2">
      <c r="A314" s="557"/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67"/>
      <c r="P314" s="559" t="s">
        <v>70</v>
      </c>
      <c r="Q314" s="560"/>
      <c r="R314" s="560"/>
      <c r="S314" s="560"/>
      <c r="T314" s="560"/>
      <c r="U314" s="560"/>
      <c r="V314" s="561"/>
      <c r="W314" s="37" t="s">
        <v>68</v>
      </c>
      <c r="X314" s="551">
        <f>IFERROR(SUM(X308:X312),"0")</f>
        <v>900</v>
      </c>
      <c r="Y314" s="551">
        <f>IFERROR(SUM(Y308:Y312),"0")</f>
        <v>904.8</v>
      </c>
      <c r="Z314" s="37"/>
      <c r="AA314" s="552"/>
      <c r="AB314" s="552"/>
      <c r="AC314" s="552"/>
    </row>
    <row r="315" spans="1:68" ht="14.25" customHeight="1" x14ac:dyDescent="0.25">
      <c r="A315" s="558" t="s">
        <v>164</v>
      </c>
      <c r="B315" s="557"/>
      <c r="C315" s="557"/>
      <c r="D315" s="557"/>
      <c r="E315" s="557"/>
      <c r="F315" s="557"/>
      <c r="G315" s="557"/>
      <c r="H315" s="557"/>
      <c r="I315" s="557"/>
      <c r="J315" s="557"/>
      <c r="K315" s="557"/>
      <c r="L315" s="557"/>
      <c r="M315" s="557"/>
      <c r="N315" s="557"/>
      <c r="O315" s="557"/>
      <c r="P315" s="557"/>
      <c r="Q315" s="557"/>
      <c r="R315" s="557"/>
      <c r="S315" s="557"/>
      <c r="T315" s="557"/>
      <c r="U315" s="557"/>
      <c r="V315" s="557"/>
      <c r="W315" s="557"/>
      <c r="X315" s="557"/>
      <c r="Y315" s="557"/>
      <c r="Z315" s="557"/>
      <c r="AA315" s="545"/>
      <c r="AB315" s="545"/>
      <c r="AC315" s="545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62">
        <v>4607091380880</v>
      </c>
      <c r="E316" s="563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62">
        <v>4607091384482</v>
      </c>
      <c r="E317" s="563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74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62">
        <v>4607091380897</v>
      </c>
      <c r="E318" s="563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4"/>
      <c r="R318" s="554"/>
      <c r="S318" s="554"/>
      <c r="T318" s="555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6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59" t="s">
        <v>70</v>
      </c>
      <c r="Q319" s="560"/>
      <c r="R319" s="560"/>
      <c r="S319" s="560"/>
      <c r="T319" s="560"/>
      <c r="U319" s="560"/>
      <c r="V319" s="561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x14ac:dyDescent="0.2">
      <c r="A320" s="557"/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67"/>
      <c r="P320" s="559" t="s">
        <v>70</v>
      </c>
      <c r="Q320" s="560"/>
      <c r="R320" s="560"/>
      <c r="S320" s="560"/>
      <c r="T320" s="560"/>
      <c r="U320" s="560"/>
      <c r="V320" s="561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customHeight="1" x14ac:dyDescent="0.25">
      <c r="A321" s="558" t="s">
        <v>94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7"/>
      <c r="M321" s="557"/>
      <c r="N321" s="557"/>
      <c r="O321" s="557"/>
      <c r="P321" s="557"/>
      <c r="Q321" s="557"/>
      <c r="R321" s="557"/>
      <c r="S321" s="557"/>
      <c r="T321" s="557"/>
      <c r="U321" s="557"/>
      <c r="V321" s="557"/>
      <c r="W321" s="557"/>
      <c r="X321" s="557"/>
      <c r="Y321" s="557"/>
      <c r="Z321" s="557"/>
      <c r="AA321" s="545"/>
      <c r="AB321" s="545"/>
      <c r="AC321" s="545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62">
        <v>4607091388381</v>
      </c>
      <c r="E322" s="563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44" t="s">
        <v>513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12</v>
      </c>
      <c r="Y322" s="550">
        <f>IFERROR(IF(X322="",0,CEILING((X322/$H322),1)*$H322),"")</f>
        <v>12.16</v>
      </c>
      <c r="Z322" s="36">
        <f>IFERROR(IF(Y322=0,"",ROUNDUP(Y322/H322,0)*0.00902),"")</f>
        <v>3.6080000000000001E-2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13.144736842105264</v>
      </c>
      <c r="BN322" s="64">
        <f>IFERROR(Y322*I322/H322,"0")</f>
        <v>13.32</v>
      </c>
      <c r="BO322" s="64">
        <f>IFERROR(1/J322*(X322/H322),"0")</f>
        <v>2.9904306220095694E-2</v>
      </c>
      <c r="BP322" s="64">
        <f>IFERROR(1/J322*(Y322/H322),"0")</f>
        <v>3.0303030303030304E-2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62">
        <v>4607091388374</v>
      </c>
      <c r="E323" s="563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60" t="s">
        <v>517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20</v>
      </c>
      <c r="Y323" s="550">
        <f>IFERROR(IF(X323="",0,CEILING((X323/$H323),1)*$H323),"")</f>
        <v>21.28</v>
      </c>
      <c r="Z323" s="36">
        <f>IFERROR(IF(Y323=0,"",ROUNDUP(Y323/H323,0)*0.00902),"")</f>
        <v>6.3140000000000002E-2</v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21.644736842105264</v>
      </c>
      <c r="BN323" s="64">
        <f>IFERROR(Y323*I323/H323,"0")</f>
        <v>23.03</v>
      </c>
      <c r="BO323" s="64">
        <f>IFERROR(1/J323*(X323/H323),"0")</f>
        <v>4.9840510366826157E-2</v>
      </c>
      <c r="BP323" s="64">
        <f>IFERROR(1/J323*(Y323/H323),"0")</f>
        <v>5.3030303030303032E-2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62">
        <v>4607091383102</v>
      </c>
      <c r="E324" s="563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62">
        <v>4607091388404</v>
      </c>
      <c r="E325" s="563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6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4"/>
      <c r="R325" s="554"/>
      <c r="S325" s="554"/>
      <c r="T325" s="555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6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59" t="s">
        <v>70</v>
      </c>
      <c r="Q326" s="560"/>
      <c r="R326" s="560"/>
      <c r="S326" s="560"/>
      <c r="T326" s="560"/>
      <c r="U326" s="560"/>
      <c r="V326" s="561"/>
      <c r="W326" s="37" t="s">
        <v>71</v>
      </c>
      <c r="X326" s="551">
        <f>IFERROR(X322/H322,"0")+IFERROR(X323/H323,"0")+IFERROR(X324/H324,"0")+IFERROR(X325/H325,"0")</f>
        <v>10.526315789473683</v>
      </c>
      <c r="Y326" s="551">
        <f>IFERROR(Y322/H322,"0")+IFERROR(Y323/H323,"0")+IFERROR(Y324/H324,"0")+IFERROR(Y325/H325,"0")</f>
        <v>11</v>
      </c>
      <c r="Z326" s="551">
        <f>IFERROR(IF(Z322="",0,Z322),"0")+IFERROR(IF(Z323="",0,Z323),"0")+IFERROR(IF(Z324="",0,Z324),"0")+IFERROR(IF(Z325="",0,Z325),"0")</f>
        <v>9.9220000000000003E-2</v>
      </c>
      <c r="AA326" s="552"/>
      <c r="AB326" s="552"/>
      <c r="AC326" s="552"/>
    </row>
    <row r="327" spans="1:68" x14ac:dyDescent="0.2">
      <c r="A327" s="557"/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67"/>
      <c r="P327" s="559" t="s">
        <v>70</v>
      </c>
      <c r="Q327" s="560"/>
      <c r="R327" s="560"/>
      <c r="S327" s="560"/>
      <c r="T327" s="560"/>
      <c r="U327" s="560"/>
      <c r="V327" s="561"/>
      <c r="W327" s="37" t="s">
        <v>68</v>
      </c>
      <c r="X327" s="551">
        <f>IFERROR(SUM(X322:X325),"0")</f>
        <v>32</v>
      </c>
      <c r="Y327" s="551">
        <f>IFERROR(SUM(Y322:Y325),"0")</f>
        <v>33.44</v>
      </c>
      <c r="Z327" s="37"/>
      <c r="AA327" s="552"/>
      <c r="AB327" s="552"/>
      <c r="AC327" s="552"/>
    </row>
    <row r="328" spans="1:68" ht="14.25" customHeight="1" x14ac:dyDescent="0.25">
      <c r="A328" s="558" t="s">
        <v>523</v>
      </c>
      <c r="B328" s="557"/>
      <c r="C328" s="557"/>
      <c r="D328" s="557"/>
      <c r="E328" s="557"/>
      <c r="F328" s="557"/>
      <c r="G328" s="557"/>
      <c r="H328" s="557"/>
      <c r="I328" s="557"/>
      <c r="J328" s="557"/>
      <c r="K328" s="557"/>
      <c r="L328" s="557"/>
      <c r="M328" s="557"/>
      <c r="N328" s="557"/>
      <c r="O328" s="557"/>
      <c r="P328" s="557"/>
      <c r="Q328" s="557"/>
      <c r="R328" s="557"/>
      <c r="S328" s="557"/>
      <c r="T328" s="557"/>
      <c r="U328" s="557"/>
      <c r="V328" s="557"/>
      <c r="W328" s="557"/>
      <c r="X328" s="557"/>
      <c r="Y328" s="557"/>
      <c r="Z328" s="557"/>
      <c r="AA328" s="545"/>
      <c r="AB328" s="545"/>
      <c r="AC328" s="545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62">
        <v>4680115881808</v>
      </c>
      <c r="E329" s="563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62">
        <v>4680115881822</v>
      </c>
      <c r="E330" s="563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4"/>
      <c r="R330" s="554"/>
      <c r="S330" s="554"/>
      <c r="T330" s="555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62">
        <v>4680115880016</v>
      </c>
      <c r="E331" s="563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8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4"/>
      <c r="R331" s="554"/>
      <c r="S331" s="554"/>
      <c r="T331" s="555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6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59" t="s">
        <v>70</v>
      </c>
      <c r="Q332" s="560"/>
      <c r="R332" s="560"/>
      <c r="S332" s="560"/>
      <c r="T332" s="560"/>
      <c r="U332" s="560"/>
      <c r="V332" s="561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x14ac:dyDescent="0.2">
      <c r="A333" s="557"/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67"/>
      <c r="P333" s="559" t="s">
        <v>70</v>
      </c>
      <c r="Q333" s="560"/>
      <c r="R333" s="560"/>
      <c r="S333" s="560"/>
      <c r="T333" s="560"/>
      <c r="U333" s="560"/>
      <c r="V333" s="561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customHeight="1" x14ac:dyDescent="0.25">
      <c r="A334" s="564" t="s">
        <v>532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4"/>
      <c r="AB334" s="544"/>
      <c r="AC334" s="544"/>
    </row>
    <row r="335" spans="1:68" ht="14.25" customHeight="1" x14ac:dyDescent="0.25">
      <c r="A335" s="558" t="s">
        <v>72</v>
      </c>
      <c r="B335" s="557"/>
      <c r="C335" s="557"/>
      <c r="D335" s="557"/>
      <c r="E335" s="557"/>
      <c r="F335" s="557"/>
      <c r="G335" s="557"/>
      <c r="H335" s="557"/>
      <c r="I335" s="557"/>
      <c r="J335" s="557"/>
      <c r="K335" s="557"/>
      <c r="L335" s="557"/>
      <c r="M335" s="557"/>
      <c r="N335" s="557"/>
      <c r="O335" s="557"/>
      <c r="P335" s="557"/>
      <c r="Q335" s="557"/>
      <c r="R335" s="557"/>
      <c r="S335" s="557"/>
      <c r="T335" s="557"/>
      <c r="U335" s="557"/>
      <c r="V335" s="557"/>
      <c r="W335" s="557"/>
      <c r="X335" s="557"/>
      <c r="Y335" s="557"/>
      <c r="Z335" s="557"/>
      <c r="AA335" s="545"/>
      <c r="AB335" s="545"/>
      <c r="AC335" s="545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62">
        <v>4607091387919</v>
      </c>
      <c r="E336" s="563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62">
        <v>4680115883604</v>
      </c>
      <c r="E337" s="563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9">
        <v>0</v>
      </c>
      <c r="Y337" s="55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62">
        <v>4680115883567</v>
      </c>
      <c r="E338" s="563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5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4"/>
      <c r="R338" s="554"/>
      <c r="S338" s="554"/>
      <c r="T338" s="555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6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59" t="s">
        <v>70</v>
      </c>
      <c r="Q339" s="560"/>
      <c r="R339" s="560"/>
      <c r="S339" s="560"/>
      <c r="T339" s="560"/>
      <c r="U339" s="560"/>
      <c r="V339" s="561"/>
      <c r="W339" s="37" t="s">
        <v>71</v>
      </c>
      <c r="X339" s="551">
        <f>IFERROR(X336/H336,"0")+IFERROR(X337/H337,"0")+IFERROR(X338/H338,"0")</f>
        <v>0</v>
      </c>
      <c r="Y339" s="551">
        <f>IFERROR(Y336/H336,"0")+IFERROR(Y337/H337,"0")+IFERROR(Y338/H338,"0")</f>
        <v>0</v>
      </c>
      <c r="Z339" s="551">
        <f>IFERROR(IF(Z336="",0,Z336),"0")+IFERROR(IF(Z337="",0,Z337),"0")+IFERROR(IF(Z338="",0,Z338),"0")</f>
        <v>0</v>
      </c>
      <c r="AA339" s="552"/>
      <c r="AB339" s="552"/>
      <c r="AC339" s="552"/>
    </row>
    <row r="340" spans="1:68" x14ac:dyDescent="0.2">
      <c r="A340" s="557"/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67"/>
      <c r="P340" s="559" t="s">
        <v>70</v>
      </c>
      <c r="Q340" s="560"/>
      <c r="R340" s="560"/>
      <c r="S340" s="560"/>
      <c r="T340" s="560"/>
      <c r="U340" s="560"/>
      <c r="V340" s="561"/>
      <c r="W340" s="37" t="s">
        <v>68</v>
      </c>
      <c r="X340" s="551">
        <f>IFERROR(SUM(X336:X338),"0")</f>
        <v>0</v>
      </c>
      <c r="Y340" s="551">
        <f>IFERROR(SUM(Y336:Y338),"0")</f>
        <v>0</v>
      </c>
      <c r="Z340" s="37"/>
      <c r="AA340" s="552"/>
      <c r="AB340" s="552"/>
      <c r="AC340" s="552"/>
    </row>
    <row r="341" spans="1:68" ht="27.75" customHeight="1" x14ac:dyDescent="0.2">
      <c r="A341" s="580" t="s">
        <v>542</v>
      </c>
      <c r="B341" s="581"/>
      <c r="C341" s="581"/>
      <c r="D341" s="581"/>
      <c r="E341" s="581"/>
      <c r="F341" s="581"/>
      <c r="G341" s="581"/>
      <c r="H341" s="581"/>
      <c r="I341" s="581"/>
      <c r="J341" s="581"/>
      <c r="K341" s="581"/>
      <c r="L341" s="581"/>
      <c r="M341" s="581"/>
      <c r="N341" s="581"/>
      <c r="O341" s="581"/>
      <c r="P341" s="581"/>
      <c r="Q341" s="581"/>
      <c r="R341" s="581"/>
      <c r="S341" s="581"/>
      <c r="T341" s="581"/>
      <c r="U341" s="581"/>
      <c r="V341" s="581"/>
      <c r="W341" s="581"/>
      <c r="X341" s="581"/>
      <c r="Y341" s="581"/>
      <c r="Z341" s="581"/>
      <c r="AA341" s="48"/>
      <c r="AB341" s="48"/>
      <c r="AC341" s="48"/>
    </row>
    <row r="342" spans="1:68" ht="16.5" customHeight="1" x14ac:dyDescent="0.25">
      <c r="A342" s="564" t="s">
        <v>543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4"/>
      <c r="AB342" s="544"/>
      <c r="AC342" s="544"/>
    </row>
    <row r="343" spans="1:68" ht="14.25" customHeight="1" x14ac:dyDescent="0.25">
      <c r="A343" s="558" t="s">
        <v>102</v>
      </c>
      <c r="B343" s="557"/>
      <c r="C343" s="557"/>
      <c r="D343" s="557"/>
      <c r="E343" s="557"/>
      <c r="F343" s="557"/>
      <c r="G343" s="557"/>
      <c r="H343" s="557"/>
      <c r="I343" s="557"/>
      <c r="J343" s="557"/>
      <c r="K343" s="557"/>
      <c r="L343" s="557"/>
      <c r="M343" s="557"/>
      <c r="N343" s="557"/>
      <c r="O343" s="557"/>
      <c r="P343" s="557"/>
      <c r="Q343" s="557"/>
      <c r="R343" s="557"/>
      <c r="S343" s="557"/>
      <c r="T343" s="557"/>
      <c r="U343" s="557"/>
      <c r="V343" s="557"/>
      <c r="W343" s="557"/>
      <c r="X343" s="557"/>
      <c r="Y343" s="557"/>
      <c r="Z343" s="557"/>
      <c r="AA343" s="545"/>
      <c r="AB343" s="545"/>
      <c r="AC343" s="545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62">
        <v>4680115884847</v>
      </c>
      <c r="E344" s="563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62">
        <v>4680115884854</v>
      </c>
      <c r="E345" s="563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60</v>
      </c>
      <c r="Y345" s="550">
        <f t="shared" si="43"/>
        <v>60</v>
      </c>
      <c r="Z345" s="36">
        <f>IFERROR(IF(Y345=0,"",ROUNDUP(Y345/H345,0)*0.02175),"")</f>
        <v>8.6999999999999994E-2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61.92</v>
      </c>
      <c r="BN345" s="64">
        <f t="shared" si="45"/>
        <v>61.92</v>
      </c>
      <c r="BO345" s="64">
        <f t="shared" si="46"/>
        <v>8.3333333333333329E-2</v>
      </c>
      <c r="BP345" s="64">
        <f t="shared" si="47"/>
        <v>8.3333333333333329E-2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2">
        <v>4607091383997</v>
      </c>
      <c r="E346" s="563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900</v>
      </c>
      <c r="Y346" s="550">
        <f t="shared" si="43"/>
        <v>900</v>
      </c>
      <c r="Z346" s="36">
        <f>IFERROR(IF(Y346=0,"",ROUNDUP(Y346/H346,0)*0.02175),"")</f>
        <v>1.3049999999999999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928.8</v>
      </c>
      <c r="BN346" s="64">
        <f t="shared" si="45"/>
        <v>928.8</v>
      </c>
      <c r="BO346" s="64">
        <f t="shared" si="46"/>
        <v>1.25</v>
      </c>
      <c r="BP346" s="64">
        <f t="shared" si="47"/>
        <v>1.25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62">
        <v>4680115884830</v>
      </c>
      <c r="E347" s="563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62">
        <v>4680115882638</v>
      </c>
      <c r="E348" s="563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5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62">
        <v>4680115884922</v>
      </c>
      <c r="E349" s="563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62">
        <v>4680115884861</v>
      </c>
      <c r="E350" s="563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7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4"/>
      <c r="R350" s="554"/>
      <c r="S350" s="554"/>
      <c r="T350" s="555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6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59" t="s">
        <v>70</v>
      </c>
      <c r="Q351" s="560"/>
      <c r="R351" s="560"/>
      <c r="S351" s="560"/>
      <c r="T351" s="560"/>
      <c r="U351" s="560"/>
      <c r="V351" s="561"/>
      <c r="W351" s="37" t="s">
        <v>71</v>
      </c>
      <c r="X351" s="551">
        <f>IFERROR(X344/H344,"0")+IFERROR(X345/H345,"0")+IFERROR(X346/H346,"0")+IFERROR(X347/H347,"0")+IFERROR(X348/H348,"0")+IFERROR(X349/H349,"0")+IFERROR(X350/H350,"0")</f>
        <v>64</v>
      </c>
      <c r="Y351" s="551">
        <f>IFERROR(Y344/H344,"0")+IFERROR(Y345/H345,"0")+IFERROR(Y346/H346,"0")+IFERROR(Y347/H347,"0")+IFERROR(Y348/H348,"0")+IFERROR(Y349/H349,"0")+IFERROR(Y350/H350,"0")</f>
        <v>64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1.3919999999999999</v>
      </c>
      <c r="AA351" s="552"/>
      <c r="AB351" s="552"/>
      <c r="AC351" s="552"/>
    </row>
    <row r="352" spans="1:68" x14ac:dyDescent="0.2">
      <c r="A352" s="557"/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67"/>
      <c r="P352" s="559" t="s">
        <v>70</v>
      </c>
      <c r="Q352" s="560"/>
      <c r="R352" s="560"/>
      <c r="S352" s="560"/>
      <c r="T352" s="560"/>
      <c r="U352" s="560"/>
      <c r="V352" s="561"/>
      <c r="W352" s="37" t="s">
        <v>68</v>
      </c>
      <c r="X352" s="551">
        <f>IFERROR(SUM(X344:X350),"0")</f>
        <v>960</v>
      </c>
      <c r="Y352" s="551">
        <f>IFERROR(SUM(Y344:Y350),"0")</f>
        <v>960</v>
      </c>
      <c r="Z352" s="37"/>
      <c r="AA352" s="552"/>
      <c r="AB352" s="552"/>
      <c r="AC352" s="552"/>
    </row>
    <row r="353" spans="1:68" ht="14.25" customHeight="1" x14ac:dyDescent="0.25">
      <c r="A353" s="558" t="s">
        <v>134</v>
      </c>
      <c r="B353" s="557"/>
      <c r="C353" s="557"/>
      <c r="D353" s="557"/>
      <c r="E353" s="557"/>
      <c r="F353" s="557"/>
      <c r="G353" s="557"/>
      <c r="H353" s="557"/>
      <c r="I353" s="557"/>
      <c r="J353" s="557"/>
      <c r="K353" s="557"/>
      <c r="L353" s="557"/>
      <c r="M353" s="557"/>
      <c r="N353" s="557"/>
      <c r="O353" s="557"/>
      <c r="P353" s="557"/>
      <c r="Q353" s="557"/>
      <c r="R353" s="557"/>
      <c r="S353" s="557"/>
      <c r="T353" s="557"/>
      <c r="U353" s="557"/>
      <c r="V353" s="557"/>
      <c r="W353" s="557"/>
      <c r="X353" s="557"/>
      <c r="Y353" s="557"/>
      <c r="Z353" s="557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62">
        <v>4607091383980</v>
      </c>
      <c r="E354" s="563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4"/>
      <c r="R354" s="554"/>
      <c r="S354" s="554"/>
      <c r="T354" s="555"/>
      <c r="U354" s="34"/>
      <c r="V354" s="34"/>
      <c r="W354" s="35" t="s">
        <v>68</v>
      </c>
      <c r="X354" s="549">
        <v>900</v>
      </c>
      <c r="Y354" s="550">
        <f>IFERROR(IF(X354="",0,CEILING((X354/$H354),1)*$H354),"")</f>
        <v>900</v>
      </c>
      <c r="Z354" s="36">
        <f>IFERROR(IF(Y354=0,"",ROUNDUP(Y354/H354,0)*0.02175),"")</f>
        <v>1.3049999999999999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928.8</v>
      </c>
      <c r="BN354" s="64">
        <f>IFERROR(Y354*I354/H354,"0")</f>
        <v>928.8</v>
      </c>
      <c r="BO354" s="64">
        <f>IFERROR(1/J354*(X354/H354),"0")</f>
        <v>1.25</v>
      </c>
      <c r="BP354" s="64">
        <f>IFERROR(1/J354*(Y354/H354),"0")</f>
        <v>1.25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62">
        <v>4607091384178</v>
      </c>
      <c r="E355" s="563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6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4"/>
      <c r="R355" s="554"/>
      <c r="S355" s="554"/>
      <c r="T355" s="555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6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59" t="s">
        <v>70</v>
      </c>
      <c r="Q356" s="560"/>
      <c r="R356" s="560"/>
      <c r="S356" s="560"/>
      <c r="T356" s="560"/>
      <c r="U356" s="560"/>
      <c r="V356" s="561"/>
      <c r="W356" s="37" t="s">
        <v>71</v>
      </c>
      <c r="X356" s="551">
        <f>IFERROR(X354/H354,"0")+IFERROR(X355/H355,"0")</f>
        <v>60</v>
      </c>
      <c r="Y356" s="551">
        <f>IFERROR(Y354/H354,"0")+IFERROR(Y355/H355,"0")</f>
        <v>60</v>
      </c>
      <c r="Z356" s="551">
        <f>IFERROR(IF(Z354="",0,Z354),"0")+IFERROR(IF(Z355="",0,Z355),"0")</f>
        <v>1.3049999999999999</v>
      </c>
      <c r="AA356" s="552"/>
      <c r="AB356" s="552"/>
      <c r="AC356" s="552"/>
    </row>
    <row r="357" spans="1:68" x14ac:dyDescent="0.2">
      <c r="A357" s="557"/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67"/>
      <c r="P357" s="559" t="s">
        <v>70</v>
      </c>
      <c r="Q357" s="560"/>
      <c r="R357" s="560"/>
      <c r="S357" s="560"/>
      <c r="T357" s="560"/>
      <c r="U357" s="560"/>
      <c r="V357" s="561"/>
      <c r="W357" s="37" t="s">
        <v>68</v>
      </c>
      <c r="X357" s="551">
        <f>IFERROR(SUM(X354:X355),"0")</f>
        <v>900</v>
      </c>
      <c r="Y357" s="551">
        <f>IFERROR(SUM(Y354:Y355),"0")</f>
        <v>900</v>
      </c>
      <c r="Z357" s="37"/>
      <c r="AA357" s="552"/>
      <c r="AB357" s="552"/>
      <c r="AC357" s="552"/>
    </row>
    <row r="358" spans="1:68" ht="14.25" customHeight="1" x14ac:dyDescent="0.25">
      <c r="A358" s="558" t="s">
        <v>72</v>
      </c>
      <c r="B358" s="557"/>
      <c r="C358" s="557"/>
      <c r="D358" s="557"/>
      <c r="E358" s="557"/>
      <c r="F358" s="557"/>
      <c r="G358" s="557"/>
      <c r="H358" s="557"/>
      <c r="I358" s="557"/>
      <c r="J358" s="557"/>
      <c r="K358" s="557"/>
      <c r="L358" s="557"/>
      <c r="M358" s="557"/>
      <c r="N358" s="557"/>
      <c r="O358" s="557"/>
      <c r="P358" s="557"/>
      <c r="Q358" s="557"/>
      <c r="R358" s="557"/>
      <c r="S358" s="557"/>
      <c r="T358" s="557"/>
      <c r="U358" s="557"/>
      <c r="V358" s="557"/>
      <c r="W358" s="557"/>
      <c r="X358" s="557"/>
      <c r="Y358" s="557"/>
      <c r="Z358" s="557"/>
      <c r="AA358" s="545"/>
      <c r="AB358" s="545"/>
      <c r="AC358" s="545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62">
        <v>4607091383928</v>
      </c>
      <c r="E359" s="563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62">
        <v>4607091384260</v>
      </c>
      <c r="E360" s="563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5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4"/>
      <c r="R360" s="554"/>
      <c r="S360" s="554"/>
      <c r="T360" s="555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6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59" t="s">
        <v>70</v>
      </c>
      <c r="Q361" s="560"/>
      <c r="R361" s="560"/>
      <c r="S361" s="560"/>
      <c r="T361" s="560"/>
      <c r="U361" s="560"/>
      <c r="V361" s="561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x14ac:dyDescent="0.2">
      <c r="A362" s="557"/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67"/>
      <c r="P362" s="559" t="s">
        <v>70</v>
      </c>
      <c r="Q362" s="560"/>
      <c r="R362" s="560"/>
      <c r="S362" s="560"/>
      <c r="T362" s="560"/>
      <c r="U362" s="560"/>
      <c r="V362" s="561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customHeight="1" x14ac:dyDescent="0.25">
      <c r="A363" s="558" t="s">
        <v>164</v>
      </c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57"/>
      <c r="P363" s="557"/>
      <c r="Q363" s="557"/>
      <c r="R363" s="557"/>
      <c r="S363" s="557"/>
      <c r="T363" s="557"/>
      <c r="U363" s="557"/>
      <c r="V363" s="557"/>
      <c r="W363" s="557"/>
      <c r="X363" s="557"/>
      <c r="Y363" s="557"/>
      <c r="Z363" s="557"/>
      <c r="AA363" s="545"/>
      <c r="AB363" s="545"/>
      <c r="AC363" s="545"/>
    </row>
    <row r="364" spans="1:68" ht="16.5" customHeight="1" x14ac:dyDescent="0.25">
      <c r="A364" s="54" t="s">
        <v>574</v>
      </c>
      <c r="B364" s="54" t="s">
        <v>575</v>
      </c>
      <c r="C364" s="31">
        <v>4301060524</v>
      </c>
      <c r="D364" s="562">
        <v>4607091384673</v>
      </c>
      <c r="E364" s="563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645" t="s">
        <v>576</v>
      </c>
      <c r="Q364" s="554"/>
      <c r="R364" s="554"/>
      <c r="S364" s="554"/>
      <c r="T364" s="555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6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59" t="s">
        <v>70</v>
      </c>
      <c r="Q365" s="560"/>
      <c r="R365" s="560"/>
      <c r="S365" s="560"/>
      <c r="T365" s="560"/>
      <c r="U365" s="560"/>
      <c r="V365" s="561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x14ac:dyDescent="0.2">
      <c r="A366" s="557"/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67"/>
      <c r="P366" s="559" t="s">
        <v>70</v>
      </c>
      <c r="Q366" s="560"/>
      <c r="R366" s="560"/>
      <c r="S366" s="560"/>
      <c r="T366" s="560"/>
      <c r="U366" s="560"/>
      <c r="V366" s="561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customHeight="1" x14ac:dyDescent="0.25">
      <c r="A367" s="564" t="s">
        <v>578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4"/>
      <c r="AB367" s="544"/>
      <c r="AC367" s="544"/>
    </row>
    <row r="368" spans="1:68" ht="14.25" customHeight="1" x14ac:dyDescent="0.25">
      <c r="A368" s="558" t="s">
        <v>102</v>
      </c>
      <c r="B368" s="557"/>
      <c r="C368" s="557"/>
      <c r="D368" s="557"/>
      <c r="E368" s="557"/>
      <c r="F368" s="557"/>
      <c r="G368" s="557"/>
      <c r="H368" s="557"/>
      <c r="I368" s="557"/>
      <c r="J368" s="557"/>
      <c r="K368" s="557"/>
      <c r="L368" s="557"/>
      <c r="M368" s="557"/>
      <c r="N368" s="557"/>
      <c r="O368" s="557"/>
      <c r="P368" s="557"/>
      <c r="Q368" s="557"/>
      <c r="R368" s="557"/>
      <c r="S368" s="557"/>
      <c r="T368" s="557"/>
      <c r="U368" s="557"/>
      <c r="V368" s="557"/>
      <c r="W368" s="557"/>
      <c r="X368" s="557"/>
      <c r="Y368" s="557"/>
      <c r="Z368" s="557"/>
      <c r="AA368" s="545"/>
      <c r="AB368" s="545"/>
      <c r="AC368" s="545"/>
    </row>
    <row r="369" spans="1:68" ht="37.5" customHeight="1" x14ac:dyDescent="0.25">
      <c r="A369" s="54" t="s">
        <v>579</v>
      </c>
      <c r="B369" s="54" t="s">
        <v>580</v>
      </c>
      <c r="C369" s="31">
        <v>4301011873</v>
      </c>
      <c r="D369" s="562">
        <v>4680115881907</v>
      </c>
      <c r="E369" s="563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4301011875</v>
      </c>
      <c r="D370" s="562">
        <v>4680115884885</v>
      </c>
      <c r="E370" s="563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5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585</v>
      </c>
      <c r="B371" s="54" t="s">
        <v>586</v>
      </c>
      <c r="C371" s="31">
        <v>4301011871</v>
      </c>
      <c r="D371" s="562">
        <v>4680115884908</v>
      </c>
      <c r="E371" s="563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4"/>
      <c r="R371" s="554"/>
      <c r="S371" s="554"/>
      <c r="T371" s="555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6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67"/>
      <c r="P372" s="559" t="s">
        <v>70</v>
      </c>
      <c r="Q372" s="560"/>
      <c r="R372" s="560"/>
      <c r="S372" s="560"/>
      <c r="T372" s="560"/>
      <c r="U372" s="560"/>
      <c r="V372" s="561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x14ac:dyDescent="0.2">
      <c r="A373" s="557"/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67"/>
      <c r="P373" s="559" t="s">
        <v>70</v>
      </c>
      <c r="Q373" s="560"/>
      <c r="R373" s="560"/>
      <c r="S373" s="560"/>
      <c r="T373" s="560"/>
      <c r="U373" s="560"/>
      <c r="V373" s="561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customHeight="1" x14ac:dyDescent="0.25">
      <c r="A374" s="558" t="s">
        <v>63</v>
      </c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  <c r="P374" s="557"/>
      <c r="Q374" s="557"/>
      <c r="R374" s="557"/>
      <c r="S374" s="557"/>
      <c r="T374" s="557"/>
      <c r="U374" s="557"/>
      <c r="V374" s="557"/>
      <c r="W374" s="557"/>
      <c r="X374" s="557"/>
      <c r="Y374" s="557"/>
      <c r="Z374" s="557"/>
      <c r="AA374" s="545"/>
      <c r="AB374" s="545"/>
      <c r="AC374" s="545"/>
    </row>
    <row r="375" spans="1:68" ht="27" customHeight="1" x14ac:dyDescent="0.25">
      <c r="A375" s="54" t="s">
        <v>587</v>
      </c>
      <c r="B375" s="54" t="s">
        <v>588</v>
      </c>
      <c r="C375" s="31">
        <v>4301031303</v>
      </c>
      <c r="D375" s="562">
        <v>4607091384802</v>
      </c>
      <c r="E375" s="563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4"/>
      <c r="R375" s="554"/>
      <c r="S375" s="554"/>
      <c r="T375" s="555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6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59" t="s">
        <v>70</v>
      </c>
      <c r="Q376" s="560"/>
      <c r="R376" s="560"/>
      <c r="S376" s="560"/>
      <c r="T376" s="560"/>
      <c r="U376" s="560"/>
      <c r="V376" s="561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x14ac:dyDescent="0.2">
      <c r="A377" s="557"/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67"/>
      <c r="P377" s="559" t="s">
        <v>70</v>
      </c>
      <c r="Q377" s="560"/>
      <c r="R377" s="560"/>
      <c r="S377" s="560"/>
      <c r="T377" s="560"/>
      <c r="U377" s="560"/>
      <c r="V377" s="561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customHeight="1" x14ac:dyDescent="0.25">
      <c r="A378" s="558" t="s">
        <v>72</v>
      </c>
      <c r="B378" s="557"/>
      <c r="C378" s="557"/>
      <c r="D378" s="557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  <c r="P378" s="557"/>
      <c r="Q378" s="557"/>
      <c r="R378" s="557"/>
      <c r="S378" s="557"/>
      <c r="T378" s="557"/>
      <c r="U378" s="557"/>
      <c r="V378" s="557"/>
      <c r="W378" s="557"/>
      <c r="X378" s="557"/>
      <c r="Y378" s="557"/>
      <c r="Z378" s="557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62">
        <v>4607091384246</v>
      </c>
      <c r="E379" s="563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9">
        <v>450</v>
      </c>
      <c r="Y379" s="550">
        <f>IFERROR(IF(X379="",0,CEILING((X379/$H379),1)*$H379),"")</f>
        <v>450</v>
      </c>
      <c r="Z379" s="36">
        <f>IFERROR(IF(Y379=0,"",ROUNDUP(Y379/H379,0)*0.01898),"")</f>
        <v>0.94900000000000007</v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475.95000000000005</v>
      </c>
      <c r="BN379" s="64">
        <f>IFERROR(Y379*I379/H379,"0")</f>
        <v>475.95000000000005</v>
      </c>
      <c r="BO379" s="64">
        <f>IFERROR(1/J379*(X379/H379),"0")</f>
        <v>0.78125</v>
      </c>
      <c r="BP379" s="64">
        <f>IFERROR(1/J379*(Y379/H379),"0")</f>
        <v>0.78125</v>
      </c>
    </row>
    <row r="380" spans="1:68" ht="27" customHeight="1" x14ac:dyDescent="0.25">
      <c r="A380" s="54" t="s">
        <v>593</v>
      </c>
      <c r="B380" s="54" t="s">
        <v>594</v>
      </c>
      <c r="C380" s="31">
        <v>4301051660</v>
      </c>
      <c r="D380" s="562">
        <v>4607091384253</v>
      </c>
      <c r="E380" s="563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6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59" t="s">
        <v>70</v>
      </c>
      <c r="Q381" s="560"/>
      <c r="R381" s="560"/>
      <c r="S381" s="560"/>
      <c r="T381" s="560"/>
      <c r="U381" s="560"/>
      <c r="V381" s="561"/>
      <c r="W381" s="37" t="s">
        <v>71</v>
      </c>
      <c r="X381" s="551">
        <f>IFERROR(X379/H379,"0")+IFERROR(X380/H380,"0")</f>
        <v>50</v>
      </c>
      <c r="Y381" s="551">
        <f>IFERROR(Y379/H379,"0")+IFERROR(Y380/H380,"0")</f>
        <v>50</v>
      </c>
      <c r="Z381" s="551">
        <f>IFERROR(IF(Z379="",0,Z379),"0")+IFERROR(IF(Z380="",0,Z380),"0")</f>
        <v>0.94900000000000007</v>
      </c>
      <c r="AA381" s="552"/>
      <c r="AB381" s="552"/>
      <c r="AC381" s="552"/>
    </row>
    <row r="382" spans="1:68" x14ac:dyDescent="0.2">
      <c r="A382" s="557"/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67"/>
      <c r="P382" s="559" t="s">
        <v>70</v>
      </c>
      <c r="Q382" s="560"/>
      <c r="R382" s="560"/>
      <c r="S382" s="560"/>
      <c r="T382" s="560"/>
      <c r="U382" s="560"/>
      <c r="V382" s="561"/>
      <c r="W382" s="37" t="s">
        <v>68</v>
      </c>
      <c r="X382" s="551">
        <f>IFERROR(SUM(X379:X380),"0")</f>
        <v>450</v>
      </c>
      <c r="Y382" s="551">
        <f>IFERROR(SUM(Y379:Y380),"0")</f>
        <v>450</v>
      </c>
      <c r="Z382" s="37"/>
      <c r="AA382" s="552"/>
      <c r="AB382" s="552"/>
      <c r="AC382" s="552"/>
    </row>
    <row r="383" spans="1:68" ht="14.25" customHeight="1" x14ac:dyDescent="0.25">
      <c r="A383" s="558" t="s">
        <v>164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45"/>
      <c r="AB383" s="545"/>
      <c r="AC383" s="545"/>
    </row>
    <row r="384" spans="1:68" ht="27" customHeight="1" x14ac:dyDescent="0.25">
      <c r="A384" s="54" t="s">
        <v>595</v>
      </c>
      <c r="B384" s="54" t="s">
        <v>596</v>
      </c>
      <c r="C384" s="31">
        <v>4301060441</v>
      </c>
      <c r="D384" s="562">
        <v>4607091389357</v>
      </c>
      <c r="E384" s="563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8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6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67"/>
      <c r="P385" s="559" t="s">
        <v>70</v>
      </c>
      <c r="Q385" s="560"/>
      <c r="R385" s="560"/>
      <c r="S385" s="560"/>
      <c r="T385" s="560"/>
      <c r="U385" s="560"/>
      <c r="V385" s="561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x14ac:dyDescent="0.2">
      <c r="A386" s="557"/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67"/>
      <c r="P386" s="559" t="s">
        <v>70</v>
      </c>
      <c r="Q386" s="560"/>
      <c r="R386" s="560"/>
      <c r="S386" s="560"/>
      <c r="T386" s="560"/>
      <c r="U386" s="560"/>
      <c r="V386" s="561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customHeight="1" x14ac:dyDescent="0.2">
      <c r="A387" s="580" t="s">
        <v>598</v>
      </c>
      <c r="B387" s="581"/>
      <c r="C387" s="581"/>
      <c r="D387" s="581"/>
      <c r="E387" s="581"/>
      <c r="F387" s="581"/>
      <c r="G387" s="581"/>
      <c r="H387" s="581"/>
      <c r="I387" s="581"/>
      <c r="J387" s="581"/>
      <c r="K387" s="581"/>
      <c r="L387" s="581"/>
      <c r="M387" s="581"/>
      <c r="N387" s="581"/>
      <c r="O387" s="581"/>
      <c r="P387" s="581"/>
      <c r="Q387" s="581"/>
      <c r="R387" s="581"/>
      <c r="S387" s="581"/>
      <c r="T387" s="581"/>
      <c r="U387" s="581"/>
      <c r="V387" s="581"/>
      <c r="W387" s="581"/>
      <c r="X387" s="581"/>
      <c r="Y387" s="581"/>
      <c r="Z387" s="581"/>
      <c r="AA387" s="48"/>
      <c r="AB387" s="48"/>
      <c r="AC387" s="48"/>
    </row>
    <row r="388" spans="1:68" ht="16.5" customHeight="1" x14ac:dyDescent="0.25">
      <c r="A388" s="564" t="s">
        <v>599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4"/>
      <c r="AB388" s="544"/>
      <c r="AC388" s="544"/>
    </row>
    <row r="389" spans="1:68" ht="14.25" customHeight="1" x14ac:dyDescent="0.25">
      <c r="A389" s="558" t="s">
        <v>63</v>
      </c>
      <c r="B389" s="557"/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  <c r="N389" s="557"/>
      <c r="O389" s="557"/>
      <c r="P389" s="557"/>
      <c r="Q389" s="557"/>
      <c r="R389" s="557"/>
      <c r="S389" s="557"/>
      <c r="T389" s="557"/>
      <c r="U389" s="557"/>
      <c r="V389" s="557"/>
      <c r="W389" s="557"/>
      <c r="X389" s="557"/>
      <c r="Y389" s="557"/>
      <c r="Z389" s="557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62">
        <v>4680115886100</v>
      </c>
      <c r="E390" s="563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8</v>
      </c>
      <c r="Y390" s="550">
        <f t="shared" ref="Y390:Y399" si="48">IFERROR(IF(X390="",0,CEILING((X390/$H390),1)*$H390),"")</f>
        <v>10.8</v>
      </c>
      <c r="Z390" s="36">
        <f>IFERROR(IF(Y390=0,"",ROUNDUP(Y390/H390,0)*0.00902),"")</f>
        <v>1.804E-2</v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8.3111111111111118</v>
      </c>
      <c r="BN390" s="64">
        <f t="shared" ref="BN390:BN399" si="50">IFERROR(Y390*I390/H390,"0")</f>
        <v>11.22</v>
      </c>
      <c r="BO390" s="64">
        <f t="shared" ref="BO390:BO399" si="51">IFERROR(1/J390*(X390/H390),"0")</f>
        <v>1.1223344556677889E-2</v>
      </c>
      <c r="BP390" s="64">
        <f t="shared" ref="BP390:BP399" si="52">IFERROR(1/J390*(Y390/H390),"0")</f>
        <v>1.5151515151515152E-2</v>
      </c>
    </row>
    <row r="391" spans="1:68" ht="27" customHeight="1" x14ac:dyDescent="0.25">
      <c r="A391" s="54" t="s">
        <v>603</v>
      </c>
      <c r="B391" s="54" t="s">
        <v>604</v>
      </c>
      <c r="C391" s="31">
        <v>4301031406</v>
      </c>
      <c r="D391" s="562">
        <v>4680115886117</v>
      </c>
      <c r="E391" s="563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603</v>
      </c>
      <c r="B392" s="54" t="s">
        <v>606</v>
      </c>
      <c r="C392" s="31">
        <v>4301031382</v>
      </c>
      <c r="D392" s="562">
        <v>4680115886117</v>
      </c>
      <c r="E392" s="563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4301031402</v>
      </c>
      <c r="D393" s="562">
        <v>4680115886124</v>
      </c>
      <c r="E393" s="563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0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20</v>
      </c>
      <c r="Y393" s="550">
        <f t="shared" si="48"/>
        <v>21.6</v>
      </c>
      <c r="Z393" s="36">
        <f>IFERROR(IF(Y393=0,"",ROUNDUP(Y393/H393,0)*0.00902),"")</f>
        <v>3.6080000000000001E-2</v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20.777777777777779</v>
      </c>
      <c r="BN393" s="64">
        <f t="shared" si="50"/>
        <v>22.44</v>
      </c>
      <c r="BO393" s="64">
        <f t="shared" si="51"/>
        <v>2.8058361391694722E-2</v>
      </c>
      <c r="BP393" s="64">
        <f t="shared" si="52"/>
        <v>3.0303030303030304E-2</v>
      </c>
    </row>
    <row r="394" spans="1:68" ht="27" customHeight="1" x14ac:dyDescent="0.25">
      <c r="A394" s="54" t="s">
        <v>610</v>
      </c>
      <c r="B394" s="54" t="s">
        <v>611</v>
      </c>
      <c r="C394" s="31">
        <v>4301031366</v>
      </c>
      <c r="D394" s="562">
        <v>4680115883147</v>
      </c>
      <c r="E394" s="563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4301031362</v>
      </c>
      <c r="D395" s="562">
        <v>4607091384338</v>
      </c>
      <c r="E395" s="563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customHeight="1" x14ac:dyDescent="0.25">
      <c r="A396" s="54" t="s">
        <v>614</v>
      </c>
      <c r="B396" s="54" t="s">
        <v>615</v>
      </c>
      <c r="C396" s="31">
        <v>4301031361</v>
      </c>
      <c r="D396" s="562">
        <v>4607091389524</v>
      </c>
      <c r="E396" s="563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4301031364</v>
      </c>
      <c r="D397" s="562">
        <v>4680115883161</v>
      </c>
      <c r="E397" s="563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customHeight="1" x14ac:dyDescent="0.25">
      <c r="A398" s="54" t="s">
        <v>620</v>
      </c>
      <c r="B398" s="54" t="s">
        <v>621</v>
      </c>
      <c r="C398" s="31">
        <v>4301031358</v>
      </c>
      <c r="D398" s="562">
        <v>4607091389531</v>
      </c>
      <c r="E398" s="563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customHeight="1" x14ac:dyDescent="0.25">
      <c r="A399" s="54" t="s">
        <v>623</v>
      </c>
      <c r="B399" s="54" t="s">
        <v>624</v>
      </c>
      <c r="C399" s="31">
        <v>4301031360</v>
      </c>
      <c r="D399" s="562">
        <v>4607091384345</v>
      </c>
      <c r="E399" s="563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59" t="s">
        <v>70</v>
      </c>
      <c r="Q400" s="560"/>
      <c r="R400" s="560"/>
      <c r="S400" s="560"/>
      <c r="T400" s="560"/>
      <c r="U400" s="560"/>
      <c r="V400" s="561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5.1851851851851851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6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5.4120000000000001E-2</v>
      </c>
      <c r="AA400" s="552"/>
      <c r="AB400" s="552"/>
      <c r="AC400" s="552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59" t="s">
        <v>70</v>
      </c>
      <c r="Q401" s="560"/>
      <c r="R401" s="560"/>
      <c r="S401" s="560"/>
      <c r="T401" s="560"/>
      <c r="U401" s="560"/>
      <c r="V401" s="561"/>
      <c r="W401" s="37" t="s">
        <v>68</v>
      </c>
      <c r="X401" s="551">
        <f>IFERROR(SUM(X390:X399),"0")</f>
        <v>28</v>
      </c>
      <c r="Y401" s="551">
        <f>IFERROR(SUM(Y390:Y399),"0")</f>
        <v>32.400000000000006</v>
      </c>
      <c r="Z401" s="37"/>
      <c r="AA401" s="552"/>
      <c r="AB401" s="552"/>
      <c r="AC401" s="552"/>
    </row>
    <row r="402" spans="1:68" ht="14.25" customHeight="1" x14ac:dyDescent="0.25">
      <c r="A402" s="558" t="s">
        <v>72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45"/>
      <c r="AB402" s="545"/>
      <c r="AC402" s="545"/>
    </row>
    <row r="403" spans="1:68" ht="27" customHeight="1" x14ac:dyDescent="0.25">
      <c r="A403" s="54" t="s">
        <v>625</v>
      </c>
      <c r="B403" s="54" t="s">
        <v>626</v>
      </c>
      <c r="C403" s="31">
        <v>4301051284</v>
      </c>
      <c r="D403" s="562">
        <v>4607091384352</v>
      </c>
      <c r="E403" s="563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8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4301051431</v>
      </c>
      <c r="D404" s="562">
        <v>4607091389654</v>
      </c>
      <c r="E404" s="563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8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59" t="s">
        <v>70</v>
      </c>
      <c r="Q405" s="560"/>
      <c r="R405" s="560"/>
      <c r="S405" s="560"/>
      <c r="T405" s="560"/>
      <c r="U405" s="560"/>
      <c r="V405" s="561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59" t="s">
        <v>70</v>
      </c>
      <c r="Q406" s="560"/>
      <c r="R406" s="560"/>
      <c r="S406" s="560"/>
      <c r="T406" s="560"/>
      <c r="U406" s="560"/>
      <c r="V406" s="561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customHeight="1" x14ac:dyDescent="0.25">
      <c r="A407" s="564" t="s">
        <v>631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4"/>
      <c r="AB407" s="544"/>
      <c r="AC407" s="544"/>
    </row>
    <row r="408" spans="1:68" ht="14.25" customHeight="1" x14ac:dyDescent="0.25">
      <c r="A408" s="558" t="s">
        <v>134</v>
      </c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57"/>
      <c r="P408" s="557"/>
      <c r="Q408" s="557"/>
      <c r="R408" s="557"/>
      <c r="S408" s="557"/>
      <c r="T408" s="557"/>
      <c r="U408" s="557"/>
      <c r="V408" s="557"/>
      <c r="W408" s="557"/>
      <c r="X408" s="557"/>
      <c r="Y408" s="557"/>
      <c r="Z408" s="557"/>
      <c r="AA408" s="545"/>
      <c r="AB408" s="545"/>
      <c r="AC408" s="545"/>
    </row>
    <row r="409" spans="1:68" ht="27" customHeight="1" x14ac:dyDescent="0.25">
      <c r="A409" s="54" t="s">
        <v>632</v>
      </c>
      <c r="B409" s="54" t="s">
        <v>633</v>
      </c>
      <c r="C409" s="31">
        <v>4301020319</v>
      </c>
      <c r="D409" s="562">
        <v>4680115885240</v>
      </c>
      <c r="E409" s="563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74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6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67"/>
      <c r="P410" s="559" t="s">
        <v>70</v>
      </c>
      <c r="Q410" s="560"/>
      <c r="R410" s="560"/>
      <c r="S410" s="560"/>
      <c r="T410" s="560"/>
      <c r="U410" s="560"/>
      <c r="V410" s="561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x14ac:dyDescent="0.2">
      <c r="A411" s="557"/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67"/>
      <c r="P411" s="559" t="s">
        <v>70</v>
      </c>
      <c r="Q411" s="560"/>
      <c r="R411" s="560"/>
      <c r="S411" s="560"/>
      <c r="T411" s="560"/>
      <c r="U411" s="560"/>
      <c r="V411" s="561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customHeight="1" x14ac:dyDescent="0.25">
      <c r="A412" s="558" t="s">
        <v>63</v>
      </c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57"/>
      <c r="P412" s="557"/>
      <c r="Q412" s="557"/>
      <c r="R412" s="557"/>
      <c r="S412" s="557"/>
      <c r="T412" s="557"/>
      <c r="U412" s="557"/>
      <c r="V412" s="557"/>
      <c r="W412" s="557"/>
      <c r="X412" s="557"/>
      <c r="Y412" s="557"/>
      <c r="Z412" s="557"/>
      <c r="AA412" s="545"/>
      <c r="AB412" s="545"/>
      <c r="AC412" s="545"/>
    </row>
    <row r="413" spans="1:68" ht="27" customHeight="1" x14ac:dyDescent="0.25">
      <c r="A413" s="54" t="s">
        <v>635</v>
      </c>
      <c r="B413" s="54" t="s">
        <v>636</v>
      </c>
      <c r="C413" s="31">
        <v>4301031403</v>
      </c>
      <c r="D413" s="562">
        <v>4680115886094</v>
      </c>
      <c r="E413" s="563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10</v>
      </c>
      <c r="Y413" s="550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customHeight="1" x14ac:dyDescent="0.25">
      <c r="A414" s="54" t="s">
        <v>638</v>
      </c>
      <c r="B414" s="54" t="s">
        <v>639</v>
      </c>
      <c r="C414" s="31">
        <v>4301031363</v>
      </c>
      <c r="D414" s="562">
        <v>4607091389425</v>
      </c>
      <c r="E414" s="563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4301031373</v>
      </c>
      <c r="D415" s="562">
        <v>4680115880771</v>
      </c>
      <c r="E415" s="563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644</v>
      </c>
      <c r="B416" s="54" t="s">
        <v>645</v>
      </c>
      <c r="C416" s="31">
        <v>4301031359</v>
      </c>
      <c r="D416" s="562">
        <v>4607091389500</v>
      </c>
      <c r="E416" s="563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59" t="s">
        <v>70</v>
      </c>
      <c r="Q417" s="560"/>
      <c r="R417" s="560"/>
      <c r="S417" s="560"/>
      <c r="T417" s="560"/>
      <c r="U417" s="560"/>
      <c r="V417" s="561"/>
      <c r="W417" s="37" t="s">
        <v>71</v>
      </c>
      <c r="X417" s="551">
        <f>IFERROR(X413/H413,"0")+IFERROR(X414/H414,"0")+IFERROR(X415/H415,"0")+IFERROR(X416/H416,"0")</f>
        <v>1.8518518518518516</v>
      </c>
      <c r="Y417" s="551">
        <f>IFERROR(Y413/H413,"0")+IFERROR(Y414/H414,"0")+IFERROR(Y415/H415,"0")+IFERROR(Y416/H416,"0")</f>
        <v>2</v>
      </c>
      <c r="Z417" s="551">
        <f>IFERROR(IF(Z413="",0,Z413),"0")+IFERROR(IF(Z414="",0,Z414),"0")+IFERROR(IF(Z415="",0,Z415),"0")+IFERROR(IF(Z416="",0,Z416),"0")</f>
        <v>1.804E-2</v>
      </c>
      <c r="AA417" s="552"/>
      <c r="AB417" s="552"/>
      <c r="AC417" s="552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59" t="s">
        <v>70</v>
      </c>
      <c r="Q418" s="560"/>
      <c r="R418" s="560"/>
      <c r="S418" s="560"/>
      <c r="T418" s="560"/>
      <c r="U418" s="560"/>
      <c r="V418" s="561"/>
      <c r="W418" s="37" t="s">
        <v>68</v>
      </c>
      <c r="X418" s="551">
        <f>IFERROR(SUM(X413:X416),"0")</f>
        <v>10</v>
      </c>
      <c r="Y418" s="551">
        <f>IFERROR(SUM(Y413:Y416),"0")</f>
        <v>10.8</v>
      </c>
      <c r="Z418" s="37"/>
      <c r="AA418" s="552"/>
      <c r="AB418" s="552"/>
      <c r="AC418" s="552"/>
    </row>
    <row r="419" spans="1:68" ht="16.5" customHeight="1" x14ac:dyDescent="0.25">
      <c r="A419" s="564" t="s">
        <v>646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4"/>
      <c r="AB419" s="544"/>
      <c r="AC419" s="544"/>
    </row>
    <row r="420" spans="1:68" ht="14.25" customHeight="1" x14ac:dyDescent="0.25">
      <c r="A420" s="558" t="s">
        <v>63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45"/>
      <c r="AB420" s="545"/>
      <c r="AC420" s="545"/>
    </row>
    <row r="421" spans="1:68" ht="27" customHeight="1" x14ac:dyDescent="0.25">
      <c r="A421" s="54" t="s">
        <v>647</v>
      </c>
      <c r="B421" s="54" t="s">
        <v>648</v>
      </c>
      <c r="C421" s="31">
        <v>4301031347</v>
      </c>
      <c r="D421" s="562">
        <v>4680115885110</v>
      </c>
      <c r="E421" s="563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6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6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67"/>
      <c r="P422" s="559" t="s">
        <v>70</v>
      </c>
      <c r="Q422" s="560"/>
      <c r="R422" s="560"/>
      <c r="S422" s="560"/>
      <c r="T422" s="560"/>
      <c r="U422" s="560"/>
      <c r="V422" s="561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x14ac:dyDescent="0.2">
      <c r="A423" s="557"/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67"/>
      <c r="P423" s="559" t="s">
        <v>70</v>
      </c>
      <c r="Q423" s="560"/>
      <c r="R423" s="560"/>
      <c r="S423" s="560"/>
      <c r="T423" s="560"/>
      <c r="U423" s="560"/>
      <c r="V423" s="561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customHeight="1" x14ac:dyDescent="0.25">
      <c r="A424" s="564" t="s">
        <v>650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4"/>
      <c r="AB424" s="544"/>
      <c r="AC424" s="544"/>
    </row>
    <row r="425" spans="1:68" ht="14.25" customHeight="1" x14ac:dyDescent="0.25">
      <c r="A425" s="558" t="s">
        <v>63</v>
      </c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  <c r="P425" s="557"/>
      <c r="Q425" s="557"/>
      <c r="R425" s="557"/>
      <c r="S425" s="557"/>
      <c r="T425" s="557"/>
      <c r="U425" s="557"/>
      <c r="V425" s="557"/>
      <c r="W425" s="557"/>
      <c r="X425" s="557"/>
      <c r="Y425" s="557"/>
      <c r="Z425" s="557"/>
      <c r="AA425" s="545"/>
      <c r="AB425" s="545"/>
      <c r="AC425" s="545"/>
    </row>
    <row r="426" spans="1:68" ht="27" customHeight="1" x14ac:dyDescent="0.25">
      <c r="A426" s="54" t="s">
        <v>651</v>
      </c>
      <c r="B426" s="54" t="s">
        <v>652</v>
      </c>
      <c r="C426" s="31">
        <v>4301031261</v>
      </c>
      <c r="D426" s="562">
        <v>4680115885103</v>
      </c>
      <c r="E426" s="563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7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4"/>
      <c r="R426" s="554"/>
      <c r="S426" s="554"/>
      <c r="T426" s="555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6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67"/>
      <c r="P427" s="559" t="s">
        <v>70</v>
      </c>
      <c r="Q427" s="560"/>
      <c r="R427" s="560"/>
      <c r="S427" s="560"/>
      <c r="T427" s="560"/>
      <c r="U427" s="560"/>
      <c r="V427" s="561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x14ac:dyDescent="0.2">
      <c r="A428" s="557"/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67"/>
      <c r="P428" s="559" t="s">
        <v>70</v>
      </c>
      <c r="Q428" s="560"/>
      <c r="R428" s="560"/>
      <c r="S428" s="560"/>
      <c r="T428" s="560"/>
      <c r="U428" s="560"/>
      <c r="V428" s="561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customHeight="1" x14ac:dyDescent="0.2">
      <c r="A429" s="580" t="s">
        <v>654</v>
      </c>
      <c r="B429" s="581"/>
      <c r="C429" s="581"/>
      <c r="D429" s="581"/>
      <c r="E429" s="581"/>
      <c r="F429" s="581"/>
      <c r="G429" s="581"/>
      <c r="H429" s="581"/>
      <c r="I429" s="581"/>
      <c r="J429" s="581"/>
      <c r="K429" s="581"/>
      <c r="L429" s="581"/>
      <c r="M429" s="581"/>
      <c r="N429" s="581"/>
      <c r="O429" s="581"/>
      <c r="P429" s="581"/>
      <c r="Q429" s="581"/>
      <c r="R429" s="581"/>
      <c r="S429" s="581"/>
      <c r="T429" s="581"/>
      <c r="U429" s="581"/>
      <c r="V429" s="581"/>
      <c r="W429" s="581"/>
      <c r="X429" s="581"/>
      <c r="Y429" s="581"/>
      <c r="Z429" s="581"/>
      <c r="AA429" s="48"/>
      <c r="AB429" s="48"/>
      <c r="AC429" s="48"/>
    </row>
    <row r="430" spans="1:68" ht="16.5" customHeight="1" x14ac:dyDescent="0.25">
      <c r="A430" s="564" t="s">
        <v>654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4"/>
      <c r="AB430" s="544"/>
      <c r="AC430" s="544"/>
    </row>
    <row r="431" spans="1:68" ht="14.25" customHeight="1" x14ac:dyDescent="0.25">
      <c r="A431" s="558" t="s">
        <v>102</v>
      </c>
      <c r="B431" s="557"/>
      <c r="C431" s="557"/>
      <c r="D431" s="557"/>
      <c r="E431" s="557"/>
      <c r="F431" s="557"/>
      <c r="G431" s="557"/>
      <c r="H431" s="557"/>
      <c r="I431" s="557"/>
      <c r="J431" s="557"/>
      <c r="K431" s="557"/>
      <c r="L431" s="557"/>
      <c r="M431" s="557"/>
      <c r="N431" s="557"/>
      <c r="O431" s="557"/>
      <c r="P431" s="557"/>
      <c r="Q431" s="557"/>
      <c r="R431" s="557"/>
      <c r="S431" s="557"/>
      <c r="T431" s="557"/>
      <c r="U431" s="557"/>
      <c r="V431" s="557"/>
      <c r="W431" s="557"/>
      <c r="X431" s="557"/>
      <c r="Y431" s="557"/>
      <c r="Z431" s="557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62">
        <v>4607091389067</v>
      </c>
      <c r="E432" s="563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ref="Y432:Y443" si="54">IFERROR(IF(X432="",0,CEILING((X432/$H432),1)*$H432),"")</f>
        <v>0</v>
      </c>
      <c r="Z432" s="36" t="str">
        <f t="shared" ref="Z432:Z437" si="55">IFERROR(IF(Y432=0,"",ROUNDUP(Y432/H432,0)*0.01196),"")</f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0</v>
      </c>
      <c r="BN432" s="64">
        <f t="shared" ref="BN432:BN443" si="57">IFERROR(Y432*I432/H432,"0")</f>
        <v>0</v>
      </c>
      <c r="BO432" s="64">
        <f t="shared" ref="BO432:BO443" si="58">IFERROR(1/J432*(X432/H432),"0")</f>
        <v>0</v>
      </c>
      <c r="BP432" s="64">
        <f t="shared" ref="BP432:BP443" si="59">IFERROR(1/J432*(Y432/H432),"0")</f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4301011961</v>
      </c>
      <c r="D433" s="562">
        <v>4680115885271</v>
      </c>
      <c r="E433" s="563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62">
        <v>4680115885226</v>
      </c>
      <c r="E434" s="563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6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4301012145</v>
      </c>
      <c r="D435" s="562">
        <v>4607091383522</v>
      </c>
      <c r="E435" s="563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0" t="s">
        <v>666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4301011774</v>
      </c>
      <c r="D436" s="562">
        <v>4680115884502</v>
      </c>
      <c r="E436" s="563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62">
        <v>4607091389104</v>
      </c>
      <c r="E437" s="563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70</v>
      </c>
      <c r="Y437" s="550">
        <f t="shared" si="54"/>
        <v>73.92</v>
      </c>
      <c r="Z437" s="36">
        <f t="shared" si="55"/>
        <v>0.16744000000000001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74.772727272727266</v>
      </c>
      <c r="BN437" s="64">
        <f t="shared" si="57"/>
        <v>78.959999999999994</v>
      </c>
      <c r="BO437" s="64">
        <f t="shared" si="58"/>
        <v>0.12747668997668998</v>
      </c>
      <c r="BP437" s="64">
        <f t="shared" si="59"/>
        <v>0.13461538461538464</v>
      </c>
    </row>
    <row r="438" spans="1:68" ht="27" customHeight="1" x14ac:dyDescent="0.25">
      <c r="A438" s="54" t="s">
        <v>674</v>
      </c>
      <c r="B438" s="54" t="s">
        <v>675</v>
      </c>
      <c r="C438" s="31">
        <v>4301012125</v>
      </c>
      <c r="D438" s="562">
        <v>4680115886391</v>
      </c>
      <c r="E438" s="563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4301012035</v>
      </c>
      <c r="D439" s="562">
        <v>4680115880603</v>
      </c>
      <c r="E439" s="563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4301012146</v>
      </c>
      <c r="D440" s="562">
        <v>4607091389999</v>
      </c>
      <c r="E440" s="563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39" t="s">
        <v>680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681</v>
      </c>
      <c r="B441" s="54" t="s">
        <v>682</v>
      </c>
      <c r="C441" s="31">
        <v>4301012036</v>
      </c>
      <c r="D441" s="562">
        <v>4680115882782</v>
      </c>
      <c r="E441" s="563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6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4301012050</v>
      </c>
      <c r="D442" s="562">
        <v>4680115885479</v>
      </c>
      <c r="E442" s="563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8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4301012034</v>
      </c>
      <c r="D443" s="562">
        <v>4607091389982</v>
      </c>
      <c r="E443" s="563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4"/>
      <c r="R443" s="554"/>
      <c r="S443" s="554"/>
      <c r="T443" s="555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6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67"/>
      <c r="P444" s="559" t="s">
        <v>70</v>
      </c>
      <c r="Q444" s="560"/>
      <c r="R444" s="560"/>
      <c r="S444" s="560"/>
      <c r="T444" s="560"/>
      <c r="U444" s="560"/>
      <c r="V444" s="561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13.257575757575758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14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0.16744000000000001</v>
      </c>
      <c r="AA444" s="552"/>
      <c r="AB444" s="552"/>
      <c r="AC444" s="552"/>
    </row>
    <row r="445" spans="1:68" x14ac:dyDescent="0.2">
      <c r="A445" s="557"/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67"/>
      <c r="P445" s="559" t="s">
        <v>70</v>
      </c>
      <c r="Q445" s="560"/>
      <c r="R445" s="560"/>
      <c r="S445" s="560"/>
      <c r="T445" s="560"/>
      <c r="U445" s="560"/>
      <c r="V445" s="561"/>
      <c r="W445" s="37" t="s">
        <v>68</v>
      </c>
      <c r="X445" s="551">
        <f>IFERROR(SUM(X432:X443),"0")</f>
        <v>70</v>
      </c>
      <c r="Y445" s="551">
        <f>IFERROR(SUM(Y432:Y443),"0")</f>
        <v>73.92</v>
      </c>
      <c r="Z445" s="37"/>
      <c r="AA445" s="552"/>
      <c r="AB445" s="552"/>
      <c r="AC445" s="552"/>
    </row>
    <row r="446" spans="1:68" ht="14.25" customHeight="1" x14ac:dyDescent="0.25">
      <c r="A446" s="558" t="s">
        <v>134</v>
      </c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57"/>
      <c r="P446" s="557"/>
      <c r="Q446" s="557"/>
      <c r="R446" s="557"/>
      <c r="S446" s="557"/>
      <c r="T446" s="557"/>
      <c r="U446" s="557"/>
      <c r="V446" s="557"/>
      <c r="W446" s="557"/>
      <c r="X446" s="557"/>
      <c r="Y446" s="557"/>
      <c r="Z446" s="557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62">
        <v>4607091388930</v>
      </c>
      <c r="E447" s="563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5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180</v>
      </c>
      <c r="Y447" s="550">
        <f>IFERROR(IF(X447="",0,CEILING((X447/$H447),1)*$H447),"")</f>
        <v>184.8</v>
      </c>
      <c r="Z447" s="36">
        <f>IFERROR(IF(Y447=0,"",ROUNDUP(Y447/H447,0)*0.01196),"")</f>
        <v>0.41860000000000003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192.27272727272725</v>
      </c>
      <c r="BN447" s="64">
        <f>IFERROR(Y447*I447/H447,"0")</f>
        <v>197.39999999999998</v>
      </c>
      <c r="BO447" s="64">
        <f>IFERROR(1/J447*(X447/H447),"0")</f>
        <v>0.32779720279720276</v>
      </c>
      <c r="BP447" s="64">
        <f>IFERROR(1/J447*(Y447/H447),"0")</f>
        <v>0.33653846153846156</v>
      </c>
    </row>
    <row r="448" spans="1:68" ht="16.5" customHeight="1" x14ac:dyDescent="0.25">
      <c r="A448" s="54" t="s">
        <v>690</v>
      </c>
      <c r="B448" s="54" t="s">
        <v>691</v>
      </c>
      <c r="C448" s="31">
        <v>4301020384</v>
      </c>
      <c r="D448" s="562">
        <v>4680115886407</v>
      </c>
      <c r="E448" s="563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692</v>
      </c>
      <c r="B449" s="54" t="s">
        <v>693</v>
      </c>
      <c r="C449" s="31">
        <v>4301020385</v>
      </c>
      <c r="D449" s="562">
        <v>4680115880054</v>
      </c>
      <c r="E449" s="563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5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4"/>
      <c r="R449" s="554"/>
      <c r="S449" s="554"/>
      <c r="T449" s="555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6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59" t="s">
        <v>70</v>
      </c>
      <c r="Q450" s="560"/>
      <c r="R450" s="560"/>
      <c r="S450" s="560"/>
      <c r="T450" s="560"/>
      <c r="U450" s="560"/>
      <c r="V450" s="561"/>
      <c r="W450" s="37" t="s">
        <v>71</v>
      </c>
      <c r="X450" s="551">
        <f>IFERROR(X447/H447,"0")+IFERROR(X448/H448,"0")+IFERROR(X449/H449,"0")</f>
        <v>34.090909090909086</v>
      </c>
      <c r="Y450" s="551">
        <f>IFERROR(Y447/H447,"0")+IFERROR(Y448/H448,"0")+IFERROR(Y449/H449,"0")</f>
        <v>35</v>
      </c>
      <c r="Z450" s="551">
        <f>IFERROR(IF(Z447="",0,Z447),"0")+IFERROR(IF(Z448="",0,Z448),"0")+IFERROR(IF(Z449="",0,Z449),"0")</f>
        <v>0.41860000000000003</v>
      </c>
      <c r="AA450" s="552"/>
      <c r="AB450" s="552"/>
      <c r="AC450" s="552"/>
    </row>
    <row r="451" spans="1:68" x14ac:dyDescent="0.2">
      <c r="A451" s="557"/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67"/>
      <c r="P451" s="559" t="s">
        <v>70</v>
      </c>
      <c r="Q451" s="560"/>
      <c r="R451" s="560"/>
      <c r="S451" s="560"/>
      <c r="T451" s="560"/>
      <c r="U451" s="560"/>
      <c r="V451" s="561"/>
      <c r="W451" s="37" t="s">
        <v>68</v>
      </c>
      <c r="X451" s="551">
        <f>IFERROR(SUM(X447:X449),"0")</f>
        <v>180</v>
      </c>
      <c r="Y451" s="551">
        <f>IFERROR(SUM(Y447:Y449),"0")</f>
        <v>184.8</v>
      </c>
      <c r="Z451" s="37"/>
      <c r="AA451" s="552"/>
      <c r="AB451" s="552"/>
      <c r="AC451" s="552"/>
    </row>
    <row r="452" spans="1:68" ht="14.25" customHeight="1" x14ac:dyDescent="0.25">
      <c r="A452" s="558" t="s">
        <v>63</v>
      </c>
      <c r="B452" s="557"/>
      <c r="C452" s="557"/>
      <c r="D452" s="557"/>
      <c r="E452" s="557"/>
      <c r="F452" s="557"/>
      <c r="G452" s="557"/>
      <c r="H452" s="557"/>
      <c r="I452" s="557"/>
      <c r="J452" s="557"/>
      <c r="K452" s="557"/>
      <c r="L452" s="557"/>
      <c r="M452" s="557"/>
      <c r="N452" s="557"/>
      <c r="O452" s="557"/>
      <c r="P452" s="557"/>
      <c r="Q452" s="557"/>
      <c r="R452" s="557"/>
      <c r="S452" s="557"/>
      <c r="T452" s="557"/>
      <c r="U452" s="557"/>
      <c r="V452" s="557"/>
      <c r="W452" s="557"/>
      <c r="X452" s="557"/>
      <c r="Y452" s="557"/>
      <c r="Z452" s="557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62">
        <v>4680115883116</v>
      </c>
      <c r="E453" s="563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82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20</v>
      </c>
      <c r="Y453" s="550">
        <f t="shared" ref="Y453:Y458" si="60">IFERROR(IF(X453="",0,CEILING((X453/$H453),1)*$H453),"")</f>
        <v>21.12</v>
      </c>
      <c r="Z453" s="36">
        <f>IFERROR(IF(Y453=0,"",ROUNDUP(Y453/H453,0)*0.01196),"")</f>
        <v>4.7840000000000001E-2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21.363636363636363</v>
      </c>
      <c r="BN453" s="64">
        <f t="shared" ref="BN453:BN458" si="62">IFERROR(Y453*I453/H453,"0")</f>
        <v>22.56</v>
      </c>
      <c r="BO453" s="64">
        <f t="shared" ref="BO453:BO458" si="63">IFERROR(1/J453*(X453/H453),"0")</f>
        <v>3.6421911421911424E-2</v>
      </c>
      <c r="BP453" s="64">
        <f t="shared" ref="BP453:BP458" si="64">IFERROR(1/J453*(Y453/H453),"0")</f>
        <v>3.8461538461538464E-2</v>
      </c>
    </row>
    <row r="454" spans="1:68" ht="27" customHeight="1" x14ac:dyDescent="0.25">
      <c r="A454" s="54" t="s">
        <v>697</v>
      </c>
      <c r="B454" s="54" t="s">
        <v>698</v>
      </c>
      <c r="C454" s="31">
        <v>4301031350</v>
      </c>
      <c r="D454" s="562">
        <v>4680115883093</v>
      </c>
      <c r="E454" s="563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62">
        <v>4680115883109</v>
      </c>
      <c r="E455" s="563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50</v>
      </c>
      <c r="Y455" s="550">
        <f t="shared" si="60"/>
        <v>52.800000000000004</v>
      </c>
      <c r="Z455" s="36">
        <f>IFERROR(IF(Y455=0,"",ROUNDUP(Y455/H455,0)*0.01196),"")</f>
        <v>0.1196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53.409090909090907</v>
      </c>
      <c r="BN455" s="64">
        <f t="shared" si="62"/>
        <v>56.400000000000006</v>
      </c>
      <c r="BO455" s="64">
        <f t="shared" si="63"/>
        <v>9.1054778554778545E-2</v>
      </c>
      <c r="BP455" s="64">
        <f t="shared" si="64"/>
        <v>9.6153846153846159E-2</v>
      </c>
    </row>
    <row r="456" spans="1:68" ht="27" customHeight="1" x14ac:dyDescent="0.25">
      <c r="A456" s="54" t="s">
        <v>703</v>
      </c>
      <c r="B456" s="54" t="s">
        <v>704</v>
      </c>
      <c r="C456" s="31">
        <v>4301031419</v>
      </c>
      <c r="D456" s="562">
        <v>4680115882072</v>
      </c>
      <c r="E456" s="563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7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4301031418</v>
      </c>
      <c r="D457" s="562">
        <v>4680115882102</v>
      </c>
      <c r="E457" s="563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4301031417</v>
      </c>
      <c r="D458" s="562">
        <v>4680115882096</v>
      </c>
      <c r="E458" s="563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84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4"/>
      <c r="R458" s="554"/>
      <c r="S458" s="554"/>
      <c r="T458" s="555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6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67"/>
      <c r="P459" s="559" t="s">
        <v>70</v>
      </c>
      <c r="Q459" s="560"/>
      <c r="R459" s="560"/>
      <c r="S459" s="560"/>
      <c r="T459" s="560"/>
      <c r="U459" s="560"/>
      <c r="V459" s="561"/>
      <c r="W459" s="37" t="s">
        <v>71</v>
      </c>
      <c r="X459" s="551">
        <f>IFERROR(X453/H453,"0")+IFERROR(X454/H454,"0")+IFERROR(X455/H455,"0")+IFERROR(X456/H456,"0")+IFERROR(X457/H457,"0")+IFERROR(X458/H458,"0")</f>
        <v>13.257575757575756</v>
      </c>
      <c r="Y459" s="551">
        <f>IFERROR(Y453/H453,"0")+IFERROR(Y454/H454,"0")+IFERROR(Y455/H455,"0")+IFERROR(Y456/H456,"0")+IFERROR(Y457/H457,"0")+IFERROR(Y458/H458,"0")</f>
        <v>14</v>
      </c>
      <c r="Z459" s="551">
        <f>IFERROR(IF(Z453="",0,Z453),"0")+IFERROR(IF(Z454="",0,Z454),"0")+IFERROR(IF(Z455="",0,Z455),"0")+IFERROR(IF(Z456="",0,Z456),"0")+IFERROR(IF(Z457="",0,Z457),"0")+IFERROR(IF(Z458="",0,Z458),"0")</f>
        <v>0.16744000000000001</v>
      </c>
      <c r="AA459" s="552"/>
      <c r="AB459" s="552"/>
      <c r="AC459" s="552"/>
    </row>
    <row r="460" spans="1:68" x14ac:dyDescent="0.2">
      <c r="A460" s="557"/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67"/>
      <c r="P460" s="559" t="s">
        <v>70</v>
      </c>
      <c r="Q460" s="560"/>
      <c r="R460" s="560"/>
      <c r="S460" s="560"/>
      <c r="T460" s="560"/>
      <c r="U460" s="560"/>
      <c r="V460" s="561"/>
      <c r="W460" s="37" t="s">
        <v>68</v>
      </c>
      <c r="X460" s="551">
        <f>IFERROR(SUM(X453:X458),"0")</f>
        <v>70</v>
      </c>
      <c r="Y460" s="551">
        <f>IFERROR(SUM(Y453:Y458),"0")</f>
        <v>73.92</v>
      </c>
      <c r="Z460" s="37"/>
      <c r="AA460" s="552"/>
      <c r="AB460" s="552"/>
      <c r="AC460" s="552"/>
    </row>
    <row r="461" spans="1:68" ht="14.25" customHeight="1" x14ac:dyDescent="0.25">
      <c r="A461" s="558" t="s">
        <v>72</v>
      </c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57"/>
      <c r="P461" s="557"/>
      <c r="Q461" s="557"/>
      <c r="R461" s="557"/>
      <c r="S461" s="557"/>
      <c r="T461" s="557"/>
      <c r="U461" s="557"/>
      <c r="V461" s="557"/>
      <c r="W461" s="557"/>
      <c r="X461" s="557"/>
      <c r="Y461" s="557"/>
      <c r="Z461" s="557"/>
      <c r="AA461" s="545"/>
      <c r="AB461" s="545"/>
      <c r="AC461" s="545"/>
    </row>
    <row r="462" spans="1:68" ht="16.5" customHeight="1" x14ac:dyDescent="0.25">
      <c r="A462" s="54" t="s">
        <v>709</v>
      </c>
      <c r="B462" s="54" t="s">
        <v>710</v>
      </c>
      <c r="C462" s="31">
        <v>4301051232</v>
      </c>
      <c r="D462" s="562">
        <v>4607091383409</v>
      </c>
      <c r="E462" s="563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712</v>
      </c>
      <c r="B463" s="54" t="s">
        <v>713</v>
      </c>
      <c r="C463" s="31">
        <v>4301051233</v>
      </c>
      <c r="D463" s="562">
        <v>4607091383416</v>
      </c>
      <c r="E463" s="563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65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4301051064</v>
      </c>
      <c r="D464" s="562">
        <v>4680115883536</v>
      </c>
      <c r="E464" s="563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8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4"/>
      <c r="R464" s="554"/>
      <c r="S464" s="554"/>
      <c r="T464" s="555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6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59" t="s">
        <v>70</v>
      </c>
      <c r="Q465" s="560"/>
      <c r="R465" s="560"/>
      <c r="S465" s="560"/>
      <c r="T465" s="560"/>
      <c r="U465" s="560"/>
      <c r="V465" s="561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x14ac:dyDescent="0.2">
      <c r="A466" s="557"/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67"/>
      <c r="P466" s="559" t="s">
        <v>70</v>
      </c>
      <c r="Q466" s="560"/>
      <c r="R466" s="560"/>
      <c r="S466" s="560"/>
      <c r="T466" s="560"/>
      <c r="U466" s="560"/>
      <c r="V466" s="561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customHeight="1" x14ac:dyDescent="0.2">
      <c r="A467" s="580" t="s">
        <v>718</v>
      </c>
      <c r="B467" s="581"/>
      <c r="C467" s="581"/>
      <c r="D467" s="581"/>
      <c r="E467" s="581"/>
      <c r="F467" s="581"/>
      <c r="G467" s="581"/>
      <c r="H467" s="581"/>
      <c r="I467" s="581"/>
      <c r="J467" s="581"/>
      <c r="K467" s="581"/>
      <c r="L467" s="581"/>
      <c r="M467" s="581"/>
      <c r="N467" s="581"/>
      <c r="O467" s="581"/>
      <c r="P467" s="581"/>
      <c r="Q467" s="581"/>
      <c r="R467" s="581"/>
      <c r="S467" s="581"/>
      <c r="T467" s="581"/>
      <c r="U467" s="581"/>
      <c r="V467" s="581"/>
      <c r="W467" s="581"/>
      <c r="X467" s="581"/>
      <c r="Y467" s="581"/>
      <c r="Z467" s="581"/>
      <c r="AA467" s="48"/>
      <c r="AB467" s="48"/>
      <c r="AC467" s="48"/>
    </row>
    <row r="468" spans="1:68" ht="16.5" customHeight="1" x14ac:dyDescent="0.25">
      <c r="A468" s="564" t="s">
        <v>718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4"/>
      <c r="AB468" s="544"/>
      <c r="AC468" s="544"/>
    </row>
    <row r="469" spans="1:68" ht="14.25" customHeight="1" x14ac:dyDescent="0.25">
      <c r="A469" s="558" t="s">
        <v>102</v>
      </c>
      <c r="B469" s="557"/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7"/>
      <c r="P469" s="557"/>
      <c r="Q469" s="557"/>
      <c r="R469" s="557"/>
      <c r="S469" s="557"/>
      <c r="T469" s="557"/>
      <c r="U469" s="557"/>
      <c r="V469" s="557"/>
      <c r="W469" s="557"/>
      <c r="X469" s="557"/>
      <c r="Y469" s="557"/>
      <c r="Z469" s="557"/>
      <c r="AA469" s="545"/>
      <c r="AB469" s="545"/>
      <c r="AC469" s="545"/>
    </row>
    <row r="470" spans="1:68" ht="27" customHeight="1" x14ac:dyDescent="0.25">
      <c r="A470" s="54" t="s">
        <v>719</v>
      </c>
      <c r="B470" s="54" t="s">
        <v>720</v>
      </c>
      <c r="C470" s="31">
        <v>4301011763</v>
      </c>
      <c r="D470" s="562">
        <v>4640242181011</v>
      </c>
      <c r="E470" s="563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65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4301011585</v>
      </c>
      <c r="D471" s="562">
        <v>4640242180441</v>
      </c>
      <c r="E471" s="563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5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4301011584</v>
      </c>
      <c r="D472" s="562">
        <v>4640242180564</v>
      </c>
      <c r="E472" s="563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68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130</v>
      </c>
      <c r="Y472" s="550">
        <f>IFERROR(IF(X472="",0,CEILING((X472/$H472),1)*$H472),"")</f>
        <v>132</v>
      </c>
      <c r="Z472" s="36">
        <f>IFERROR(IF(Y472=0,"",ROUNDUP(Y472/H472,0)*0.01898),"")</f>
        <v>0.20877999999999999</v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134.71250000000001</v>
      </c>
      <c r="BN472" s="64">
        <f>IFERROR(Y472*I472/H472,"0")</f>
        <v>136.785</v>
      </c>
      <c r="BO472" s="64">
        <f>IFERROR(1/J472*(X472/H472),"0")</f>
        <v>0.16927083333333334</v>
      </c>
      <c r="BP472" s="64">
        <f>IFERROR(1/J472*(Y472/H472),"0")</f>
        <v>0.171875</v>
      </c>
    </row>
    <row r="473" spans="1:68" ht="27" customHeight="1" x14ac:dyDescent="0.25">
      <c r="A473" s="54" t="s">
        <v>728</v>
      </c>
      <c r="B473" s="54" t="s">
        <v>729</v>
      </c>
      <c r="C473" s="31">
        <v>4301011764</v>
      </c>
      <c r="D473" s="562">
        <v>4640242181189</v>
      </c>
      <c r="E473" s="563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84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4"/>
      <c r="R473" s="554"/>
      <c r="S473" s="554"/>
      <c r="T473" s="555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6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67"/>
      <c r="P474" s="559" t="s">
        <v>70</v>
      </c>
      <c r="Q474" s="560"/>
      <c r="R474" s="560"/>
      <c r="S474" s="560"/>
      <c r="T474" s="560"/>
      <c r="U474" s="560"/>
      <c r="V474" s="561"/>
      <c r="W474" s="37" t="s">
        <v>71</v>
      </c>
      <c r="X474" s="551">
        <f>IFERROR(X470/H470,"0")+IFERROR(X471/H471,"0")+IFERROR(X472/H472,"0")+IFERROR(X473/H473,"0")</f>
        <v>10.833333333333334</v>
      </c>
      <c r="Y474" s="551">
        <f>IFERROR(Y470/H470,"0")+IFERROR(Y471/H471,"0")+IFERROR(Y472/H472,"0")+IFERROR(Y473/H473,"0")</f>
        <v>11</v>
      </c>
      <c r="Z474" s="551">
        <f>IFERROR(IF(Z470="",0,Z470),"0")+IFERROR(IF(Z471="",0,Z471),"0")+IFERROR(IF(Z472="",0,Z472),"0")+IFERROR(IF(Z473="",0,Z473),"0")</f>
        <v>0.20877999999999999</v>
      </c>
      <c r="AA474" s="552"/>
      <c r="AB474" s="552"/>
      <c r="AC474" s="552"/>
    </row>
    <row r="475" spans="1:68" x14ac:dyDescent="0.2">
      <c r="A475" s="557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59" t="s">
        <v>70</v>
      </c>
      <c r="Q475" s="560"/>
      <c r="R475" s="560"/>
      <c r="S475" s="560"/>
      <c r="T475" s="560"/>
      <c r="U475" s="560"/>
      <c r="V475" s="561"/>
      <c r="W475" s="37" t="s">
        <v>68</v>
      </c>
      <c r="X475" s="551">
        <f>IFERROR(SUM(X470:X473),"0")</f>
        <v>130</v>
      </c>
      <c r="Y475" s="551">
        <f>IFERROR(SUM(Y470:Y473),"0")</f>
        <v>132</v>
      </c>
      <c r="Z475" s="37"/>
      <c r="AA475" s="552"/>
      <c r="AB475" s="552"/>
      <c r="AC475" s="552"/>
    </row>
    <row r="476" spans="1:68" ht="14.25" customHeight="1" x14ac:dyDescent="0.25">
      <c r="A476" s="558" t="s">
        <v>134</v>
      </c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57"/>
      <c r="P476" s="557"/>
      <c r="Q476" s="557"/>
      <c r="R476" s="557"/>
      <c r="S476" s="557"/>
      <c r="T476" s="557"/>
      <c r="U476" s="557"/>
      <c r="V476" s="557"/>
      <c r="W476" s="557"/>
      <c r="X476" s="557"/>
      <c r="Y476" s="557"/>
      <c r="Z476" s="557"/>
      <c r="AA476" s="545"/>
      <c r="AB476" s="545"/>
      <c r="AC476" s="545"/>
    </row>
    <row r="477" spans="1:68" ht="27" customHeight="1" x14ac:dyDescent="0.25">
      <c r="A477" s="54" t="s">
        <v>730</v>
      </c>
      <c r="B477" s="54" t="s">
        <v>731</v>
      </c>
      <c r="C477" s="31">
        <v>4301020400</v>
      </c>
      <c r="D477" s="562">
        <v>4640242180519</v>
      </c>
      <c r="E477" s="563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69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4301020260</v>
      </c>
      <c r="D478" s="562">
        <v>4640242180526</v>
      </c>
      <c r="E478" s="563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655" t="s">
        <v>735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737</v>
      </c>
      <c r="B479" s="54" t="s">
        <v>738</v>
      </c>
      <c r="C479" s="31">
        <v>4301020295</v>
      </c>
      <c r="D479" s="562">
        <v>4640242181363</v>
      </c>
      <c r="E479" s="563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79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4"/>
      <c r="R479" s="554"/>
      <c r="S479" s="554"/>
      <c r="T479" s="555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6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59" t="s">
        <v>70</v>
      </c>
      <c r="Q480" s="560"/>
      <c r="R480" s="560"/>
      <c r="S480" s="560"/>
      <c r="T480" s="560"/>
      <c r="U480" s="560"/>
      <c r="V480" s="561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x14ac:dyDescent="0.2">
      <c r="A481" s="557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7"/>
      <c r="P481" s="559" t="s">
        <v>70</v>
      </c>
      <c r="Q481" s="560"/>
      <c r="R481" s="560"/>
      <c r="S481" s="560"/>
      <c r="T481" s="560"/>
      <c r="U481" s="560"/>
      <c r="V481" s="561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customHeight="1" x14ac:dyDescent="0.25">
      <c r="A482" s="558" t="s">
        <v>63</v>
      </c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57"/>
      <c r="P482" s="557"/>
      <c r="Q482" s="557"/>
      <c r="R482" s="557"/>
      <c r="S482" s="557"/>
      <c r="T482" s="557"/>
      <c r="U482" s="557"/>
      <c r="V482" s="557"/>
      <c r="W482" s="557"/>
      <c r="X482" s="557"/>
      <c r="Y482" s="557"/>
      <c r="Z482" s="557"/>
      <c r="AA482" s="545"/>
      <c r="AB482" s="545"/>
      <c r="AC482" s="545"/>
    </row>
    <row r="483" spans="1:68" ht="27" customHeight="1" x14ac:dyDescent="0.25">
      <c r="A483" s="54" t="s">
        <v>740</v>
      </c>
      <c r="B483" s="54" t="s">
        <v>741</v>
      </c>
      <c r="C483" s="31">
        <v>4301031280</v>
      </c>
      <c r="D483" s="562">
        <v>4640242180816</v>
      </c>
      <c r="E483" s="563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62">
        <v>4640242180595</v>
      </c>
      <c r="E484" s="563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60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4"/>
      <c r="R484" s="554"/>
      <c r="S484" s="554"/>
      <c r="T484" s="555"/>
      <c r="U484" s="34"/>
      <c r="V484" s="34"/>
      <c r="W484" s="35" t="s">
        <v>68</v>
      </c>
      <c r="X484" s="549">
        <v>120</v>
      </c>
      <c r="Y484" s="550">
        <f>IFERROR(IF(X484="",0,CEILING((X484/$H484),1)*$H484),"")</f>
        <v>121.80000000000001</v>
      </c>
      <c r="Z484" s="36">
        <f>IFERROR(IF(Y484=0,"",ROUNDUP(Y484/H484,0)*0.00902),"")</f>
        <v>0.26158000000000003</v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127.71428571428571</v>
      </c>
      <c r="BN484" s="64">
        <f>IFERROR(Y484*I484/H484,"0")</f>
        <v>129.63</v>
      </c>
      <c r="BO484" s="64">
        <f>IFERROR(1/J484*(X484/H484),"0")</f>
        <v>0.21645021645021645</v>
      </c>
      <c r="BP484" s="64">
        <f>IFERROR(1/J484*(Y484/H484),"0")</f>
        <v>0.2196969696969697</v>
      </c>
    </row>
    <row r="485" spans="1:68" x14ac:dyDescent="0.2">
      <c r="A485" s="566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59" t="s">
        <v>70</v>
      </c>
      <c r="Q485" s="560"/>
      <c r="R485" s="560"/>
      <c r="S485" s="560"/>
      <c r="T485" s="560"/>
      <c r="U485" s="560"/>
      <c r="V485" s="561"/>
      <c r="W485" s="37" t="s">
        <v>71</v>
      </c>
      <c r="X485" s="551">
        <f>IFERROR(X483/H483,"0")+IFERROR(X484/H484,"0")</f>
        <v>28.571428571428569</v>
      </c>
      <c r="Y485" s="551">
        <f>IFERROR(Y483/H483,"0")+IFERROR(Y484/H484,"0")</f>
        <v>29</v>
      </c>
      <c r="Z485" s="551">
        <f>IFERROR(IF(Z483="",0,Z483),"0")+IFERROR(IF(Z484="",0,Z484),"0")</f>
        <v>0.26158000000000003</v>
      </c>
      <c r="AA485" s="552"/>
      <c r="AB485" s="552"/>
      <c r="AC485" s="552"/>
    </row>
    <row r="486" spans="1:68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7"/>
      <c r="P486" s="559" t="s">
        <v>70</v>
      </c>
      <c r="Q486" s="560"/>
      <c r="R486" s="560"/>
      <c r="S486" s="560"/>
      <c r="T486" s="560"/>
      <c r="U486" s="560"/>
      <c r="V486" s="561"/>
      <c r="W486" s="37" t="s">
        <v>68</v>
      </c>
      <c r="X486" s="551">
        <f>IFERROR(SUM(X483:X484),"0")</f>
        <v>120</v>
      </c>
      <c r="Y486" s="551">
        <f>IFERROR(SUM(Y483:Y484),"0")</f>
        <v>121.80000000000001</v>
      </c>
      <c r="Z486" s="37"/>
      <c r="AA486" s="552"/>
      <c r="AB486" s="552"/>
      <c r="AC486" s="552"/>
    </row>
    <row r="487" spans="1:68" ht="14.25" customHeight="1" x14ac:dyDescent="0.25">
      <c r="A487" s="558" t="s">
        <v>72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62">
        <v>4640242180533</v>
      </c>
      <c r="E488" s="563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4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8</v>
      </c>
      <c r="Y488" s="550">
        <f>IFERROR(IF(X488="",0,CEILING((X488/$H488),1)*$H488),"")</f>
        <v>9</v>
      </c>
      <c r="Z488" s="36">
        <f>IFERROR(IF(Y488=0,"",ROUNDUP(Y488/H488,0)*0.01898),"")</f>
        <v>1.898E-2</v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8.461333333333334</v>
      </c>
      <c r="BN488" s="64">
        <f>IFERROR(Y488*I488/H488,"0")</f>
        <v>9.5190000000000001</v>
      </c>
      <c r="BO488" s="64">
        <f>IFERROR(1/J488*(X488/H488),"0")</f>
        <v>1.3888888888888888E-2</v>
      </c>
      <c r="BP488" s="64">
        <f>IFERROR(1/J488*(Y488/H488),"0")</f>
        <v>1.5625E-2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59" t="s">
        <v>70</v>
      </c>
      <c r="Q489" s="560"/>
      <c r="R489" s="560"/>
      <c r="S489" s="560"/>
      <c r="T489" s="560"/>
      <c r="U489" s="560"/>
      <c r="V489" s="561"/>
      <c r="W489" s="37" t="s">
        <v>71</v>
      </c>
      <c r="X489" s="551">
        <f>IFERROR(X488/H488,"0")</f>
        <v>0.88888888888888884</v>
      </c>
      <c r="Y489" s="551">
        <f>IFERROR(Y488/H488,"0")</f>
        <v>1</v>
      </c>
      <c r="Z489" s="551">
        <f>IFERROR(IF(Z488="",0,Z488),"0")</f>
        <v>1.898E-2</v>
      </c>
      <c r="AA489" s="552"/>
      <c r="AB489" s="552"/>
      <c r="AC489" s="552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59" t="s">
        <v>70</v>
      </c>
      <c r="Q490" s="560"/>
      <c r="R490" s="560"/>
      <c r="S490" s="560"/>
      <c r="T490" s="560"/>
      <c r="U490" s="560"/>
      <c r="V490" s="561"/>
      <c r="W490" s="37" t="s">
        <v>68</v>
      </c>
      <c r="X490" s="551">
        <f>IFERROR(SUM(X488:X488),"0")</f>
        <v>8</v>
      </c>
      <c r="Y490" s="551">
        <f>IFERROR(SUM(Y488:Y488),"0")</f>
        <v>9</v>
      </c>
      <c r="Z490" s="37"/>
      <c r="AA490" s="552"/>
      <c r="AB490" s="552"/>
      <c r="AC490" s="552"/>
    </row>
    <row r="491" spans="1:68" ht="14.25" customHeight="1" x14ac:dyDescent="0.25">
      <c r="A491" s="558" t="s">
        <v>164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545"/>
      <c r="AB491" s="545"/>
      <c r="AC491" s="545"/>
    </row>
    <row r="492" spans="1:68" ht="27" customHeight="1" x14ac:dyDescent="0.25">
      <c r="A492" s="54" t="s">
        <v>749</v>
      </c>
      <c r="B492" s="54" t="s">
        <v>750</v>
      </c>
      <c r="C492" s="31">
        <v>4301060491</v>
      </c>
      <c r="D492" s="562">
        <v>4640242180120</v>
      </c>
      <c r="E492" s="563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9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752</v>
      </c>
      <c r="B493" s="54" t="s">
        <v>753</v>
      </c>
      <c r="C493" s="31">
        <v>4301060493</v>
      </c>
      <c r="D493" s="562">
        <v>4640242180137</v>
      </c>
      <c r="E493" s="563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6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67"/>
      <c r="P494" s="559" t="s">
        <v>70</v>
      </c>
      <c r="Q494" s="560"/>
      <c r="R494" s="560"/>
      <c r="S494" s="560"/>
      <c r="T494" s="560"/>
      <c r="U494" s="560"/>
      <c r="V494" s="56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7"/>
      <c r="P495" s="559" t="s">
        <v>70</v>
      </c>
      <c r="Q495" s="560"/>
      <c r="R495" s="560"/>
      <c r="S495" s="560"/>
      <c r="T495" s="560"/>
      <c r="U495" s="560"/>
      <c r="V495" s="56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64" t="s">
        <v>755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4"/>
      <c r="AB496" s="544"/>
      <c r="AC496" s="544"/>
    </row>
    <row r="497" spans="1:68" ht="14.25" customHeight="1" x14ac:dyDescent="0.25">
      <c r="A497" s="558" t="s">
        <v>134</v>
      </c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57"/>
      <c r="P497" s="557"/>
      <c r="Q497" s="557"/>
      <c r="R497" s="557"/>
      <c r="S497" s="557"/>
      <c r="T497" s="557"/>
      <c r="U497" s="557"/>
      <c r="V497" s="557"/>
      <c r="W497" s="557"/>
      <c r="X497" s="557"/>
      <c r="Y497" s="557"/>
      <c r="Z497" s="557"/>
      <c r="AA497" s="545"/>
      <c r="AB497" s="545"/>
      <c r="AC497" s="545"/>
    </row>
    <row r="498" spans="1:68" ht="27" customHeight="1" x14ac:dyDescent="0.25">
      <c r="A498" s="54" t="s">
        <v>756</v>
      </c>
      <c r="B498" s="54" t="s">
        <v>757</v>
      </c>
      <c r="C498" s="31">
        <v>4301020314</v>
      </c>
      <c r="D498" s="562">
        <v>4640242180090</v>
      </c>
      <c r="E498" s="563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93" t="s">
        <v>758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6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67"/>
      <c r="P499" s="559" t="s">
        <v>70</v>
      </c>
      <c r="Q499" s="560"/>
      <c r="R499" s="560"/>
      <c r="S499" s="560"/>
      <c r="T499" s="560"/>
      <c r="U499" s="560"/>
      <c r="V499" s="56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67"/>
      <c r="P500" s="559" t="s">
        <v>70</v>
      </c>
      <c r="Q500" s="560"/>
      <c r="R500" s="560"/>
      <c r="S500" s="560"/>
      <c r="T500" s="560"/>
      <c r="U500" s="560"/>
      <c r="V500" s="56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40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41"/>
      <c r="P501" s="585" t="s">
        <v>760</v>
      </c>
      <c r="Q501" s="586"/>
      <c r="R501" s="586"/>
      <c r="S501" s="586"/>
      <c r="T501" s="586"/>
      <c r="U501" s="586"/>
      <c r="V501" s="577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4842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4899.0800000000008</v>
      </c>
      <c r="Z501" s="37"/>
      <c r="AA501" s="552"/>
      <c r="AB501" s="552"/>
      <c r="AC501" s="552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41"/>
      <c r="P502" s="585" t="s">
        <v>761</v>
      </c>
      <c r="Q502" s="586"/>
      <c r="R502" s="586"/>
      <c r="S502" s="586"/>
      <c r="T502" s="586"/>
      <c r="U502" s="586"/>
      <c r="V502" s="577"/>
      <c r="W502" s="37" t="s">
        <v>68</v>
      </c>
      <c r="X502" s="551">
        <f>IFERROR(SUM(BM22:BM498),"0")</f>
        <v>5069.6311774804126</v>
      </c>
      <c r="Y502" s="551">
        <f>IFERROR(SUM(BN22:BN498),"0")</f>
        <v>5129.7889999999998</v>
      </c>
      <c r="Z502" s="37"/>
      <c r="AA502" s="552"/>
      <c r="AB502" s="552"/>
      <c r="AC502" s="552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41"/>
      <c r="P503" s="585" t="s">
        <v>762</v>
      </c>
      <c r="Q503" s="586"/>
      <c r="R503" s="586"/>
      <c r="S503" s="586"/>
      <c r="T503" s="586"/>
      <c r="U503" s="586"/>
      <c r="V503" s="577"/>
      <c r="W503" s="37" t="s">
        <v>763</v>
      </c>
      <c r="X503" s="38">
        <f>ROUNDUP(SUM(BO22:BO498),0)</f>
        <v>8</v>
      </c>
      <c r="Y503" s="38">
        <f>ROUNDUP(SUM(BP22:BP498),0)</f>
        <v>8</v>
      </c>
      <c r="Z503" s="37"/>
      <c r="AA503" s="552"/>
      <c r="AB503" s="552"/>
      <c r="AC503" s="552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41"/>
      <c r="P504" s="585" t="s">
        <v>764</v>
      </c>
      <c r="Q504" s="586"/>
      <c r="R504" s="586"/>
      <c r="S504" s="586"/>
      <c r="T504" s="586"/>
      <c r="U504" s="586"/>
      <c r="V504" s="577"/>
      <c r="W504" s="37" t="s">
        <v>68</v>
      </c>
      <c r="X504" s="551">
        <f>GrossWeightTotal+PalletQtyTotal*25</f>
        <v>5269.6311774804126</v>
      </c>
      <c r="Y504" s="551">
        <f>GrossWeightTotalR+PalletQtyTotalR*25</f>
        <v>5329.7889999999998</v>
      </c>
      <c r="Z504" s="37"/>
      <c r="AA504" s="552"/>
      <c r="AB504" s="552"/>
      <c r="AC504" s="552"/>
    </row>
    <row r="505" spans="1:68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41"/>
      <c r="P505" s="585" t="s">
        <v>765</v>
      </c>
      <c r="Q505" s="586"/>
      <c r="R505" s="586"/>
      <c r="S505" s="586"/>
      <c r="T505" s="586"/>
      <c r="U505" s="586"/>
      <c r="V505" s="577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520.59371135686922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529</v>
      </c>
      <c r="Z505" s="37"/>
      <c r="AA505" s="552"/>
      <c r="AB505" s="552"/>
      <c r="AC505" s="552"/>
    </row>
    <row r="506" spans="1:68" ht="14.25" customHeight="1" x14ac:dyDescent="0.2">
      <c r="A506" s="557"/>
      <c r="B506" s="557"/>
      <c r="C506" s="557"/>
      <c r="D506" s="557"/>
      <c r="E506" s="557"/>
      <c r="F506" s="557"/>
      <c r="G506" s="557"/>
      <c r="H506" s="557"/>
      <c r="I506" s="557"/>
      <c r="J506" s="557"/>
      <c r="K506" s="557"/>
      <c r="L506" s="557"/>
      <c r="M506" s="557"/>
      <c r="N506" s="557"/>
      <c r="O506" s="741"/>
      <c r="P506" s="585" t="s">
        <v>766</v>
      </c>
      <c r="Q506" s="586"/>
      <c r="R506" s="586"/>
      <c r="S506" s="586"/>
      <c r="T506" s="586"/>
      <c r="U506" s="586"/>
      <c r="V506" s="577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9.134879999999999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83" t="s">
        <v>100</v>
      </c>
      <c r="D508" s="704"/>
      <c r="E508" s="704"/>
      <c r="F508" s="704"/>
      <c r="G508" s="704"/>
      <c r="H508" s="705"/>
      <c r="I508" s="583" t="s">
        <v>252</v>
      </c>
      <c r="J508" s="704"/>
      <c r="K508" s="704"/>
      <c r="L508" s="704"/>
      <c r="M508" s="704"/>
      <c r="N508" s="704"/>
      <c r="O508" s="704"/>
      <c r="P508" s="704"/>
      <c r="Q508" s="704"/>
      <c r="R508" s="704"/>
      <c r="S508" s="705"/>
      <c r="T508" s="583" t="s">
        <v>542</v>
      </c>
      <c r="U508" s="705"/>
      <c r="V508" s="583" t="s">
        <v>598</v>
      </c>
      <c r="W508" s="704"/>
      <c r="X508" s="704"/>
      <c r="Y508" s="705"/>
      <c r="Z508" s="546" t="s">
        <v>654</v>
      </c>
      <c r="AA508" s="583" t="s">
        <v>718</v>
      </c>
      <c r="AB508" s="705"/>
      <c r="AC508" s="52"/>
      <c r="AF508" s="547"/>
    </row>
    <row r="509" spans="1:68" ht="14.25" customHeight="1" thickTop="1" x14ac:dyDescent="0.2">
      <c r="A509" s="845" t="s">
        <v>769</v>
      </c>
      <c r="B509" s="583" t="s">
        <v>62</v>
      </c>
      <c r="C509" s="583" t="s">
        <v>101</v>
      </c>
      <c r="D509" s="583" t="s">
        <v>116</v>
      </c>
      <c r="E509" s="583" t="s">
        <v>171</v>
      </c>
      <c r="F509" s="583" t="s">
        <v>191</v>
      </c>
      <c r="G509" s="583" t="s">
        <v>224</v>
      </c>
      <c r="H509" s="583" t="s">
        <v>100</v>
      </c>
      <c r="I509" s="583" t="s">
        <v>253</v>
      </c>
      <c r="J509" s="583" t="s">
        <v>293</v>
      </c>
      <c r="K509" s="583" t="s">
        <v>353</v>
      </c>
      <c r="L509" s="583" t="s">
        <v>398</v>
      </c>
      <c r="M509" s="583" t="s">
        <v>414</v>
      </c>
      <c r="N509" s="547"/>
      <c r="O509" s="583" t="s">
        <v>428</v>
      </c>
      <c r="P509" s="583" t="s">
        <v>438</v>
      </c>
      <c r="Q509" s="583" t="s">
        <v>445</v>
      </c>
      <c r="R509" s="583" t="s">
        <v>450</v>
      </c>
      <c r="S509" s="583" t="s">
        <v>532</v>
      </c>
      <c r="T509" s="583" t="s">
        <v>543</v>
      </c>
      <c r="U509" s="583" t="s">
        <v>578</v>
      </c>
      <c r="V509" s="583" t="s">
        <v>599</v>
      </c>
      <c r="W509" s="583" t="s">
        <v>631</v>
      </c>
      <c r="X509" s="583" t="s">
        <v>646</v>
      </c>
      <c r="Y509" s="583" t="s">
        <v>650</v>
      </c>
      <c r="Z509" s="583" t="s">
        <v>654</v>
      </c>
      <c r="AA509" s="583" t="s">
        <v>718</v>
      </c>
      <c r="AB509" s="583" t="s">
        <v>755</v>
      </c>
      <c r="AC509" s="52"/>
      <c r="AF509" s="547"/>
    </row>
    <row r="510" spans="1:68" ht="13.5" customHeight="1" thickBot="1" x14ac:dyDescent="0.25">
      <c r="A510" s="846"/>
      <c r="B510" s="584"/>
      <c r="C510" s="584"/>
      <c r="D510" s="584"/>
      <c r="E510" s="584"/>
      <c r="F510" s="584"/>
      <c r="G510" s="584"/>
      <c r="H510" s="584"/>
      <c r="I510" s="584"/>
      <c r="J510" s="584"/>
      <c r="K510" s="584"/>
      <c r="L510" s="584"/>
      <c r="M510" s="584"/>
      <c r="N510" s="547"/>
      <c r="O510" s="584"/>
      <c r="P510" s="584"/>
      <c r="Q510" s="584"/>
      <c r="R510" s="584"/>
      <c r="S510" s="584"/>
      <c r="T510" s="584"/>
      <c r="U510" s="584"/>
      <c r="V510" s="584"/>
      <c r="W510" s="584"/>
      <c r="X510" s="584"/>
      <c r="Y510" s="584"/>
      <c r="Z510" s="584"/>
      <c r="AA510" s="584"/>
      <c r="AB510" s="584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132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324.00000000000006</v>
      </c>
      <c r="E511" s="46">
        <f>IFERROR(Y87*1,"0")+IFERROR(Y88*1,"0")+IFERROR(Y89*1,"0")+IFERROR(Y93*1,"0")+IFERROR(Y94*1,"0")+IFERROR(Y95*1,"0")+IFERROR(Y96*1,"0")</f>
        <v>118.8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46">
        <f>IFERROR(Y251*1,"0")+IFERROR(Y252*1,"0")+IFERROR(Y253*1,"0")+IFERROR(Y254*1,"0")+IFERROR(Y255*1,"0")</f>
        <v>0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1375.6399999999999</v>
      </c>
      <c r="S511" s="46">
        <f>IFERROR(Y336*1,"0")+IFERROR(Y337*1,"0")+IFERROR(Y338*1,"0")</f>
        <v>0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1860</v>
      </c>
      <c r="U511" s="46">
        <f>IFERROR(Y369*1,"0")+IFERROR(Y370*1,"0")+IFERROR(Y371*1,"0")+IFERROR(Y375*1,"0")+IFERROR(Y379*1,"0")+IFERROR(Y380*1,"0")+IFERROR(Y384*1,"0")</f>
        <v>450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32.400000000000006</v>
      </c>
      <c r="W511" s="46">
        <f>IFERROR(Y409*1,"0")+IFERROR(Y413*1,"0")+IFERROR(Y414*1,"0")+IFERROR(Y415*1,"0")+IFERROR(Y416*1,"0")</f>
        <v>10.8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332.64000000000004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262.8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18:V418"/>
    <mergeCell ref="A408:Z408"/>
    <mergeCell ref="P362:V362"/>
    <mergeCell ref="A187:Z187"/>
    <mergeCell ref="P191:V191"/>
    <mergeCell ref="D337:E337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437:T437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43:T443"/>
    <mergeCell ref="D197:E197"/>
    <mergeCell ref="D253:E253"/>
    <mergeCell ref="P232:V232"/>
    <mergeCell ref="D289:E289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P492:T492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P308:T308"/>
    <mergeCell ref="D93:E93"/>
    <mergeCell ref="D391:E391"/>
    <mergeCell ref="P122:T122"/>
    <mergeCell ref="D166:E166"/>
    <mergeCell ref="D329:E32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D68:E68"/>
    <mergeCell ref="D132:E132"/>
    <mergeCell ref="D161:E1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A233:Z233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2025-09-23T10:34:25Z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