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9,25 Пушкарный\"/>
    </mc:Choice>
  </mc:AlternateContent>
  <xr:revisionPtr revIDLastSave="0" documentId="13_ncr:1_{F630B6FA-3400-46DE-BF7A-11C93A7A4B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BN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P370" i="2"/>
  <c r="BO370" i="2"/>
  <c r="BM370" i="2"/>
  <c r="Y370" i="2"/>
  <c r="P370" i="2"/>
  <c r="BO369" i="2"/>
  <c r="BM369" i="2"/>
  <c r="Y369" i="2"/>
  <c r="P369" i="2"/>
  <c r="X366" i="2"/>
  <c r="X365" i="2"/>
  <c r="BO364" i="2"/>
  <c r="BM364" i="2"/>
  <c r="Y364" i="2"/>
  <c r="Y365" i="2" s="1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Y322" i="2"/>
  <c r="BP322" i="2" s="1"/>
  <c r="X320" i="2"/>
  <c r="X319" i="2"/>
  <c r="BO318" i="2"/>
  <c r="BM318" i="2"/>
  <c r="Y318" i="2"/>
  <c r="BP318" i="2" s="1"/>
  <c r="P318" i="2"/>
  <c r="BO317" i="2"/>
  <c r="BN317" i="2"/>
  <c r="BM317" i="2"/>
  <c r="Z317" i="2"/>
  <c r="Y317" i="2"/>
  <c r="BP317" i="2" s="1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Q511" i="2" s="1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K511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Z127" i="2" s="1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BP148" i="2" l="1"/>
  <c r="Y152" i="2"/>
  <c r="Z198" i="2"/>
  <c r="BN198" i="2"/>
  <c r="Z303" i="2"/>
  <c r="BN303" i="2"/>
  <c r="Z309" i="2"/>
  <c r="BN309" i="2"/>
  <c r="Z397" i="2"/>
  <c r="BN397" i="2"/>
  <c r="BP437" i="2"/>
  <c r="Z462" i="2"/>
  <c r="BN462" i="2"/>
  <c r="BP462" i="2"/>
  <c r="BN390" i="2"/>
  <c r="Y406" i="2"/>
  <c r="Y490" i="2"/>
  <c r="Z47" i="2"/>
  <c r="Z48" i="2" s="1"/>
  <c r="BN47" i="2"/>
  <c r="BP47" i="2"/>
  <c r="Y48" i="2"/>
  <c r="Z55" i="2"/>
  <c r="BN55" i="2"/>
  <c r="BN73" i="2"/>
  <c r="Z88" i="2"/>
  <c r="BN88" i="2"/>
  <c r="Z94" i="2"/>
  <c r="BN94" i="2"/>
  <c r="Z133" i="2"/>
  <c r="Y145" i="2"/>
  <c r="Z165" i="2"/>
  <c r="BN165" i="2"/>
  <c r="Z188" i="2"/>
  <c r="BN188" i="2"/>
  <c r="Z204" i="2"/>
  <c r="Z229" i="2"/>
  <c r="Y248" i="2"/>
  <c r="Z255" i="2"/>
  <c r="Y264" i="2"/>
  <c r="Z261" i="2"/>
  <c r="Z270" i="2"/>
  <c r="BN270" i="2"/>
  <c r="Y271" i="2"/>
  <c r="Z275" i="2"/>
  <c r="Z276" i="2" s="1"/>
  <c r="BN275" i="2"/>
  <c r="BP275" i="2"/>
  <c r="Y276" i="2"/>
  <c r="Z284" i="2"/>
  <c r="Z285" i="2" s="1"/>
  <c r="BN284" i="2"/>
  <c r="BP284" i="2"/>
  <c r="Y285" i="2"/>
  <c r="Z289" i="2"/>
  <c r="BN289" i="2"/>
  <c r="Z302" i="2"/>
  <c r="Z312" i="2"/>
  <c r="Z322" i="2"/>
  <c r="BN322" i="2"/>
  <c r="Z323" i="2"/>
  <c r="Z325" i="2"/>
  <c r="BN325" i="2"/>
  <c r="Z404" i="2"/>
  <c r="Z436" i="2"/>
  <c r="Y465" i="2"/>
  <c r="BP360" i="2"/>
  <c r="BN360" i="2"/>
  <c r="Y361" i="2"/>
  <c r="Y362" i="2"/>
  <c r="BP127" i="2"/>
  <c r="BN127" i="2"/>
  <c r="Z73" i="2"/>
  <c r="Y79" i="2"/>
  <c r="BN435" i="2"/>
  <c r="BN437" i="2"/>
  <c r="Z390" i="2"/>
  <c r="BP252" i="2"/>
  <c r="BN252" i="2"/>
  <c r="Y257" i="2"/>
  <c r="Z162" i="2"/>
  <c r="Y366" i="2"/>
  <c r="Z435" i="2"/>
  <c r="Z195" i="2"/>
  <c r="BN195" i="2"/>
  <c r="BP211" i="2"/>
  <c r="BN211" i="2"/>
  <c r="BN162" i="2"/>
  <c r="Z299" i="2"/>
  <c r="BP299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Z450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Z64" i="2" s="1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2" i="2"/>
  <c r="BP67" i="2"/>
  <c r="Z75" i="2"/>
  <c r="BP116" i="2"/>
  <c r="BP263" i="2"/>
  <c r="Y320" i="2"/>
  <c r="Y332" i="2"/>
  <c r="Z260" i="2"/>
  <c r="BP364" i="2"/>
  <c r="Y427" i="2"/>
  <c r="BN483" i="2"/>
  <c r="Z493" i="2"/>
  <c r="Y511" i="2"/>
  <c r="BN143" i="2"/>
  <c r="BN148" i="2"/>
  <c r="AA511" i="2"/>
  <c r="Z326" i="2" l="1"/>
  <c r="Z32" i="2"/>
  <c r="Z465" i="2"/>
  <c r="Z97" i="2"/>
  <c r="Z264" i="2"/>
  <c r="Z480" i="2"/>
  <c r="Z90" i="2"/>
  <c r="Z400" i="2"/>
  <c r="Z474" i="2"/>
  <c r="Z485" i="2"/>
  <c r="X504" i="2"/>
  <c r="Z417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<sst xmlns="http://schemas.openxmlformats.org/spreadsheetml/2006/main" count="3687" uniqueCount="800">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</sst>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topLeftCell="A444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0" t="s">
        <v>26</v>
      </c>
      <c r="E1" s="870"/>
      <c r="F1" s="870"/>
      <c r="G1" s="14" t="s">
        <v>66</v>
      </c>
      <c r="H1" s="870" t="s">
        <v>46</v>
      </c>
      <c r="I1" s="870"/>
      <c r="J1" s="870"/>
      <c r="K1" s="870"/>
      <c r="L1" s="870"/>
      <c r="M1" s="870"/>
      <c r="N1" s="870"/>
      <c r="O1" s="870"/>
      <c r="P1" s="870"/>
      <c r="Q1" s="870"/>
      <c r="R1" s="871" t="s">
        <v>67</v>
      </c>
      <c r="S1" s="872"/>
      <c r="T1" s="8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3"/>
      <c r="R2" s="873"/>
      <c r="S2" s="873"/>
      <c r="T2" s="873"/>
      <c r="U2" s="873"/>
      <c r="V2" s="873"/>
      <c r="W2" s="8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3"/>
      <c r="Q3" s="873"/>
      <c r="R3" s="873"/>
      <c r="S3" s="873"/>
      <c r="T3" s="873"/>
      <c r="U3" s="873"/>
      <c r="V3" s="873"/>
      <c r="W3" s="8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2" t="s">
        <v>8</v>
      </c>
      <c r="B5" s="852"/>
      <c r="C5" s="852"/>
      <c r="D5" s="874"/>
      <c r="E5" s="874"/>
      <c r="F5" s="875" t="s">
        <v>14</v>
      </c>
      <c r="G5" s="875"/>
      <c r="H5" s="874"/>
      <c r="I5" s="874"/>
      <c r="J5" s="874"/>
      <c r="K5" s="874"/>
      <c r="L5" s="874"/>
      <c r="M5" s="874"/>
      <c r="N5" s="72"/>
      <c r="P5" s="27" t="s">
        <v>4</v>
      </c>
      <c r="Q5" s="876">
        <v>45925</v>
      </c>
      <c r="R5" s="876"/>
      <c r="T5" s="877" t="s">
        <v>3</v>
      </c>
      <c r="U5" s="878"/>
      <c r="V5" s="879" t="s">
        <v>772</v>
      </c>
      <c r="W5" s="880"/>
      <c r="AB5" s="59"/>
      <c r="AC5" s="59"/>
      <c r="AD5" s="59"/>
      <c r="AE5" s="59"/>
    </row>
    <row r="6" spans="1:32" s="17" customFormat="1" ht="24" customHeight="1" x14ac:dyDescent="0.2">
      <c r="A6" s="852" t="s">
        <v>1</v>
      </c>
      <c r="B6" s="852"/>
      <c r="C6" s="852"/>
      <c r="D6" s="853" t="s">
        <v>782</v>
      </c>
      <c r="E6" s="853"/>
      <c r="F6" s="853"/>
      <c r="G6" s="853"/>
      <c r="H6" s="853"/>
      <c r="I6" s="853"/>
      <c r="J6" s="853"/>
      <c r="K6" s="853"/>
      <c r="L6" s="853"/>
      <c r="M6" s="853"/>
      <c r="N6" s="73"/>
      <c r="P6" s="27" t="s">
        <v>27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854"/>
      <c r="T6" s="855" t="s">
        <v>5</v>
      </c>
      <c r="U6" s="856"/>
      <c r="V6" s="857" t="s">
        <v>69</v>
      </c>
      <c r="W6" s="8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3" t="str">
        <f>IFERROR(VLOOKUP(DeliveryAddress,Table,3,0),1)</f>
        <v>4</v>
      </c>
      <c r="E7" s="864"/>
      <c r="F7" s="864"/>
      <c r="G7" s="864"/>
      <c r="H7" s="864"/>
      <c r="I7" s="864"/>
      <c r="J7" s="864"/>
      <c r="K7" s="864"/>
      <c r="L7" s="864"/>
      <c r="M7" s="865"/>
      <c r="N7" s="74"/>
      <c r="P7" s="29"/>
      <c r="Q7" s="48"/>
      <c r="R7" s="48"/>
      <c r="T7" s="855"/>
      <c r="U7" s="856"/>
      <c r="V7" s="859"/>
      <c r="W7" s="860"/>
      <c r="AB7" s="59"/>
      <c r="AC7" s="59"/>
      <c r="AD7" s="59"/>
      <c r="AE7" s="59"/>
    </row>
    <row r="8" spans="1:32" s="17" customFormat="1" ht="25.5" customHeight="1" x14ac:dyDescent="0.2">
      <c r="A8" s="866" t="s">
        <v>57</v>
      </c>
      <c r="B8" s="866"/>
      <c r="C8" s="866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75"/>
      <c r="P8" s="27" t="s">
        <v>11</v>
      </c>
      <c r="Q8" s="850">
        <v>0.41666666666666669</v>
      </c>
      <c r="R8" s="850"/>
      <c r="T8" s="855"/>
      <c r="U8" s="856"/>
      <c r="V8" s="859"/>
      <c r="W8" s="860"/>
      <c r="AB8" s="59"/>
      <c r="AC8" s="59"/>
      <c r="AD8" s="59"/>
      <c r="AE8" s="59"/>
    </row>
    <row r="9" spans="1:32" s="17" customFormat="1" ht="39.950000000000003" customHeight="1" x14ac:dyDescent="0.2">
      <c r="A9" s="8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2"/>
      <c r="C9" s="842"/>
      <c r="D9" s="843" t="s">
        <v>45</v>
      </c>
      <c r="E9" s="844"/>
      <c r="F9" s="8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2"/>
      <c r="H9" s="868" t="str">
        <f>IF(AND($A$9="Тип доверенности/получателя при получении в адресе перегруза:",$D$9="Разовая доверенность"),"Введите ФИО","")</f>
        <v/>
      </c>
      <c r="I9" s="868"/>
      <c r="J9" s="8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8"/>
      <c r="L9" s="868"/>
      <c r="M9" s="868"/>
      <c r="N9" s="70"/>
      <c r="P9" s="31" t="s">
        <v>15</v>
      </c>
      <c r="Q9" s="869"/>
      <c r="R9" s="869"/>
      <c r="T9" s="855"/>
      <c r="U9" s="856"/>
      <c r="V9" s="861"/>
      <c r="W9" s="8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2"/>
      <c r="C10" s="842"/>
      <c r="D10" s="843"/>
      <c r="E10" s="844"/>
      <c r="F10" s="8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2"/>
      <c r="H10" s="845" t="str">
        <f>IFERROR(VLOOKUP($D$10,Proxy,2,FALSE),"")</f>
        <v/>
      </c>
      <c r="I10" s="845"/>
      <c r="J10" s="845"/>
      <c r="K10" s="845"/>
      <c r="L10" s="845"/>
      <c r="M10" s="845"/>
      <c r="N10" s="71"/>
      <c r="P10" s="31" t="s">
        <v>32</v>
      </c>
      <c r="Q10" s="846"/>
      <c r="R10" s="846"/>
      <c r="U10" s="29" t="s">
        <v>12</v>
      </c>
      <c r="V10" s="847" t="s">
        <v>70</v>
      </c>
      <c r="W10" s="8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9"/>
      <c r="R11" s="849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50"/>
      <c r="R12" s="850"/>
      <c r="S12" s="28"/>
      <c r="T12"/>
      <c r="U12" s="29" t="s">
        <v>45</v>
      </c>
      <c r="V12" s="851"/>
      <c r="W12" s="851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3" t="s">
        <v>58</v>
      </c>
      <c r="B17" s="813" t="s">
        <v>48</v>
      </c>
      <c r="C17" s="834" t="s">
        <v>47</v>
      </c>
      <c r="D17" s="836" t="s">
        <v>49</v>
      </c>
      <c r="E17" s="837"/>
      <c r="F17" s="813" t="s">
        <v>21</v>
      </c>
      <c r="G17" s="813" t="s">
        <v>24</v>
      </c>
      <c r="H17" s="813" t="s">
        <v>22</v>
      </c>
      <c r="I17" s="813" t="s">
        <v>23</v>
      </c>
      <c r="J17" s="813" t="s">
        <v>16</v>
      </c>
      <c r="K17" s="813" t="s">
        <v>65</v>
      </c>
      <c r="L17" s="813" t="s">
        <v>63</v>
      </c>
      <c r="M17" s="813" t="s">
        <v>2</v>
      </c>
      <c r="N17" s="813" t="s">
        <v>62</v>
      </c>
      <c r="O17" s="813" t="s">
        <v>25</v>
      </c>
      <c r="P17" s="836" t="s">
        <v>17</v>
      </c>
      <c r="Q17" s="840"/>
      <c r="R17" s="840"/>
      <c r="S17" s="840"/>
      <c r="T17" s="837"/>
      <c r="U17" s="832" t="s">
        <v>55</v>
      </c>
      <c r="V17" s="833"/>
      <c r="W17" s="813" t="s">
        <v>6</v>
      </c>
      <c r="X17" s="813" t="s">
        <v>41</v>
      </c>
      <c r="Y17" s="815" t="s">
        <v>53</v>
      </c>
      <c r="Z17" s="817" t="s">
        <v>18</v>
      </c>
      <c r="AA17" s="819" t="s">
        <v>59</v>
      </c>
      <c r="AB17" s="819" t="s">
        <v>19</v>
      </c>
      <c r="AC17" s="819" t="s">
        <v>64</v>
      </c>
      <c r="AD17" s="821" t="s">
        <v>56</v>
      </c>
      <c r="AE17" s="822"/>
      <c r="AF17" s="823"/>
      <c r="AG17" s="82"/>
      <c r="BD17" s="81" t="s">
        <v>61</v>
      </c>
    </row>
    <row r="18" spans="1:68" ht="14.25" customHeight="1" x14ac:dyDescent="0.2">
      <c r="A18" s="814"/>
      <c r="B18" s="814"/>
      <c r="C18" s="835"/>
      <c r="D18" s="838"/>
      <c r="E18" s="839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14"/>
      <c r="X18" s="814"/>
      <c r="Y18" s="816"/>
      <c r="Z18" s="818"/>
      <c r="AA18" s="820"/>
      <c r="AB18" s="820"/>
      <c r="AC18" s="820"/>
      <c r="AD18" s="824"/>
      <c r="AE18" s="825"/>
      <c r="AF18" s="826"/>
      <c r="AG18" s="82"/>
      <c r="BD18" s="81"/>
    </row>
    <row r="19" spans="1:68" ht="27.75" hidden="1" customHeight="1" x14ac:dyDescent="0.2">
      <c r="A19" s="586" t="s">
        <v>75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4"/>
      <c r="AB19" s="54"/>
      <c r="AC19" s="54"/>
    </row>
    <row r="20" spans="1:68" ht="16.5" hidden="1" customHeight="1" x14ac:dyDescent="0.25">
      <c r="A20" s="578" t="s">
        <v>75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65"/>
      <c r="AB20" s="65"/>
      <c r="AC20" s="79"/>
    </row>
    <row r="21" spans="1:68" ht="14.25" hidden="1" customHeight="1" x14ac:dyDescent="0.25">
      <c r="A21" s="562" t="s">
        <v>76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63">
        <v>4680115886643</v>
      </c>
      <c r="E22" s="5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0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1"/>
      <c r="P23" s="567" t="s">
        <v>40</v>
      </c>
      <c r="Q23" s="568"/>
      <c r="R23" s="568"/>
      <c r="S23" s="568"/>
      <c r="T23" s="568"/>
      <c r="U23" s="568"/>
      <c r="V23" s="5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1"/>
      <c r="P24" s="567" t="s">
        <v>40</v>
      </c>
      <c r="Q24" s="568"/>
      <c r="R24" s="568"/>
      <c r="S24" s="568"/>
      <c r="T24" s="568"/>
      <c r="U24" s="568"/>
      <c r="V24" s="5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2" t="s">
        <v>82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563">
        <v>4680115885912</v>
      </c>
      <c r="E26" s="5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563">
        <v>4607091388237</v>
      </c>
      <c r="E27" s="5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4301051907</v>
      </c>
      <c r="D28" s="563">
        <v>4680115886230</v>
      </c>
      <c r="E28" s="5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94</v>
      </c>
      <c r="B29" s="63" t="s">
        <v>95</v>
      </c>
      <c r="C29" s="36">
        <v>4301051909</v>
      </c>
      <c r="D29" s="563">
        <v>4680115886247</v>
      </c>
      <c r="E29" s="5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4301051861</v>
      </c>
      <c r="D30" s="563">
        <v>4680115885905</v>
      </c>
      <c r="E30" s="5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100</v>
      </c>
      <c r="B31" s="63" t="s">
        <v>101</v>
      </c>
      <c r="C31" s="36">
        <v>4301051851</v>
      </c>
      <c r="D31" s="563">
        <v>4607091388244</v>
      </c>
      <c r="E31" s="5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0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1"/>
      <c r="P32" s="567" t="s">
        <v>40</v>
      </c>
      <c r="Q32" s="568"/>
      <c r="R32" s="568"/>
      <c r="S32" s="568"/>
      <c r="T32" s="568"/>
      <c r="U32" s="568"/>
      <c r="V32" s="5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1"/>
      <c r="P33" s="567" t="s">
        <v>40</v>
      </c>
      <c r="Q33" s="568"/>
      <c r="R33" s="568"/>
      <c r="S33" s="568"/>
      <c r="T33" s="568"/>
      <c r="U33" s="568"/>
      <c r="V33" s="5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2" t="s">
        <v>104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6"/>
      <c r="AB34" s="66"/>
      <c r="AC34" s="80"/>
    </row>
    <row r="35" spans="1:68" ht="27" hidden="1" customHeight="1" x14ac:dyDescent="0.25">
      <c r="A35" s="63" t="s">
        <v>105</v>
      </c>
      <c r="B35" s="63" t="s">
        <v>106</v>
      </c>
      <c r="C35" s="36">
        <v>4301032013</v>
      </c>
      <c r="D35" s="563">
        <v>4607091388503</v>
      </c>
      <c r="E35" s="5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0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1"/>
      <c r="P36" s="567" t="s">
        <v>40</v>
      </c>
      <c r="Q36" s="568"/>
      <c r="R36" s="568"/>
      <c r="S36" s="568"/>
      <c r="T36" s="568"/>
      <c r="U36" s="568"/>
      <c r="V36" s="5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1"/>
      <c r="P37" s="567" t="s">
        <v>40</v>
      </c>
      <c r="Q37" s="568"/>
      <c r="R37" s="568"/>
      <c r="S37" s="568"/>
      <c r="T37" s="568"/>
      <c r="U37" s="568"/>
      <c r="V37" s="5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86" t="s">
        <v>110</v>
      </c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4"/>
      <c r="AB38" s="54"/>
      <c r="AC38" s="54"/>
    </row>
    <row r="39" spans="1:68" ht="16.5" hidden="1" customHeight="1" x14ac:dyDescent="0.25">
      <c r="A39" s="578" t="s">
        <v>111</v>
      </c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8"/>
      <c r="Z39" s="578"/>
      <c r="AA39" s="65"/>
      <c r="AB39" s="65"/>
      <c r="AC39" s="79"/>
    </row>
    <row r="40" spans="1:68" ht="14.25" hidden="1" customHeight="1" x14ac:dyDescent="0.25">
      <c r="A40" s="562" t="s">
        <v>112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6"/>
      <c r="AB40" s="66"/>
      <c r="AC40" s="80"/>
    </row>
    <row r="41" spans="1:68" ht="16.5" hidden="1" customHeight="1" x14ac:dyDescent="0.25">
      <c r="A41" s="63" t="s">
        <v>113</v>
      </c>
      <c r="B41" s="63" t="s">
        <v>114</v>
      </c>
      <c r="C41" s="36">
        <v>4301011380</v>
      </c>
      <c r="D41" s="563">
        <v>4607091385670</v>
      </c>
      <c r="E41" s="5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118</v>
      </c>
      <c r="B42" s="63" t="s">
        <v>119</v>
      </c>
      <c r="C42" s="36">
        <v>4301011382</v>
      </c>
      <c r="D42" s="563">
        <v>4607091385687</v>
      </c>
      <c r="E42" s="5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121</v>
      </c>
      <c r="B43" s="63" t="s">
        <v>122</v>
      </c>
      <c r="C43" s="36">
        <v>4301011565</v>
      </c>
      <c r="D43" s="563">
        <v>4680115882539</v>
      </c>
      <c r="E43" s="5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70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1"/>
      <c r="P44" s="567" t="s">
        <v>40</v>
      </c>
      <c r="Q44" s="568"/>
      <c r="R44" s="568"/>
      <c r="S44" s="568"/>
      <c r="T44" s="568"/>
      <c r="U44" s="568"/>
      <c r="V44" s="5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1"/>
      <c r="P45" s="567" t="s">
        <v>40</v>
      </c>
      <c r="Q45" s="568"/>
      <c r="R45" s="568"/>
      <c r="S45" s="568"/>
      <c r="T45" s="568"/>
      <c r="U45" s="568"/>
      <c r="V45" s="5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62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6"/>
      <c r="AB46" s="66"/>
      <c r="AC46" s="80"/>
    </row>
    <row r="47" spans="1:68" ht="16.5" hidden="1" customHeight="1" x14ac:dyDescent="0.25">
      <c r="A47" s="63" t="s">
        <v>123</v>
      </c>
      <c r="B47" s="63" t="s">
        <v>124</v>
      </c>
      <c r="C47" s="36">
        <v>4301051820</v>
      </c>
      <c r="D47" s="563">
        <v>4680115884915</v>
      </c>
      <c r="E47" s="5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0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1"/>
      <c r="P48" s="567" t="s">
        <v>40</v>
      </c>
      <c r="Q48" s="568"/>
      <c r="R48" s="568"/>
      <c r="S48" s="568"/>
      <c r="T48" s="568"/>
      <c r="U48" s="568"/>
      <c r="V48" s="5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1"/>
      <c r="P49" s="567" t="s">
        <v>40</v>
      </c>
      <c r="Q49" s="568"/>
      <c r="R49" s="568"/>
      <c r="S49" s="568"/>
      <c r="T49" s="568"/>
      <c r="U49" s="568"/>
      <c r="V49" s="5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78" t="s">
        <v>126</v>
      </c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65"/>
      <c r="AB50" s="65"/>
      <c r="AC50" s="79"/>
    </row>
    <row r="51" spans="1:68" ht="14.25" hidden="1" customHeight="1" x14ac:dyDescent="0.25">
      <c r="A51" s="562" t="s">
        <v>112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6"/>
      <c r="AB51" s="66"/>
      <c r="AC51" s="80"/>
    </row>
    <row r="52" spans="1:68" ht="27" hidden="1" customHeight="1" x14ac:dyDescent="0.25">
      <c r="A52" s="63" t="s">
        <v>127</v>
      </c>
      <c r="B52" s="63" t="s">
        <v>128</v>
      </c>
      <c r="C52" s="36">
        <v>4301012030</v>
      </c>
      <c r="D52" s="563">
        <v>4680115885882</v>
      </c>
      <c r="E52" s="5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3">
        <v>4680115881426</v>
      </c>
      <c r="E53" s="5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9" t="s">
        <v>45</v>
      </c>
      <c r="V53" s="39" t="s">
        <v>45</v>
      </c>
      <c r="W53" s="40" t="s">
        <v>0</v>
      </c>
      <c r="X53" s="58">
        <v>40</v>
      </c>
      <c r="Y53" s="55">
        <f t="shared" si="6"/>
        <v>43.2</v>
      </c>
      <c r="Z53" s="41">
        <f>IFERROR(IF(Y53=0,"",ROUNDUP(Y53/H53,0)*0.01898),"")</f>
        <v>7.5920000000000001E-2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41.611111111111107</v>
      </c>
      <c r="BN53" s="78">
        <f t="shared" si="8"/>
        <v>44.94</v>
      </c>
      <c r="BO53" s="78">
        <f t="shared" si="9"/>
        <v>5.7870370370370364E-2</v>
      </c>
      <c r="BP53" s="78">
        <f t="shared" si="10"/>
        <v>6.25E-2</v>
      </c>
    </row>
    <row r="54" spans="1:68" ht="27" hidden="1" customHeight="1" x14ac:dyDescent="0.25">
      <c r="A54" s="63" t="s">
        <v>133</v>
      </c>
      <c r="B54" s="63" t="s">
        <v>134</v>
      </c>
      <c r="C54" s="36">
        <v>4301011386</v>
      </c>
      <c r="D54" s="563">
        <v>4680115880283</v>
      </c>
      <c r="E54" s="5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136</v>
      </c>
      <c r="B55" s="63" t="s">
        <v>137</v>
      </c>
      <c r="C55" s="36">
        <v>4301011806</v>
      </c>
      <c r="D55" s="563">
        <v>4680115881525</v>
      </c>
      <c r="E55" s="5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138</v>
      </c>
      <c r="B56" s="63" t="s">
        <v>139</v>
      </c>
      <c r="C56" s="36">
        <v>4301011589</v>
      </c>
      <c r="D56" s="563">
        <v>4680115885899</v>
      </c>
      <c r="E56" s="5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3">
        <v>4680115881419</v>
      </c>
      <c r="E57" s="5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9" t="s">
        <v>45</v>
      </c>
      <c r="V57" s="39" t="s">
        <v>45</v>
      </c>
      <c r="W57" s="40" t="s">
        <v>0</v>
      </c>
      <c r="X57" s="58">
        <v>16</v>
      </c>
      <c r="Y57" s="55">
        <f t="shared" si="6"/>
        <v>18</v>
      </c>
      <c r="Z57" s="41">
        <f>IFERROR(IF(Y57=0,"",ROUNDUP(Y57/H57,0)*0.00902),"")</f>
        <v>3.6080000000000001E-2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16.746666666666666</v>
      </c>
      <c r="BN57" s="78">
        <f t="shared" si="8"/>
        <v>18.84</v>
      </c>
      <c r="BO57" s="78">
        <f t="shared" si="9"/>
        <v>2.6936026936026935E-2</v>
      </c>
      <c r="BP57" s="78">
        <f t="shared" si="10"/>
        <v>3.0303030303030304E-2</v>
      </c>
    </row>
    <row r="58" spans="1:68" x14ac:dyDescent="0.2">
      <c r="A58" s="570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1"/>
      <c r="P58" s="567" t="s">
        <v>40</v>
      </c>
      <c r="Q58" s="568"/>
      <c r="R58" s="568"/>
      <c r="S58" s="568"/>
      <c r="T58" s="568"/>
      <c r="U58" s="568"/>
      <c r="V58" s="569"/>
      <c r="W58" s="42" t="s">
        <v>39</v>
      </c>
      <c r="X58" s="43">
        <f>IFERROR(X52/H52,"0")+IFERROR(X53/H53,"0")+IFERROR(X54/H54,"0")+IFERROR(X55/H55,"0")+IFERROR(X56/H56,"0")+IFERROR(X57/H57,"0")</f>
        <v>7.2592592592592586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0.112</v>
      </c>
      <c r="AA58" s="67"/>
      <c r="AB58" s="67"/>
      <c r="AC58" s="67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1"/>
      <c r="P59" s="567" t="s">
        <v>40</v>
      </c>
      <c r="Q59" s="568"/>
      <c r="R59" s="568"/>
      <c r="S59" s="568"/>
      <c r="T59" s="568"/>
      <c r="U59" s="568"/>
      <c r="V59" s="569"/>
      <c r="W59" s="42" t="s">
        <v>0</v>
      </c>
      <c r="X59" s="43">
        <f>IFERROR(SUM(X52:X57),"0")</f>
        <v>56</v>
      </c>
      <c r="Y59" s="43">
        <f>IFERROR(SUM(Y52:Y57),"0")</f>
        <v>61.2</v>
      </c>
      <c r="Z59" s="42"/>
      <c r="AA59" s="67"/>
      <c r="AB59" s="67"/>
      <c r="AC59" s="67"/>
    </row>
    <row r="60" spans="1:68" ht="14.25" hidden="1" customHeight="1" x14ac:dyDescent="0.25">
      <c r="A60" s="562" t="s">
        <v>144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3">
        <v>4680115881440</v>
      </c>
      <c r="E61" s="5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16.5" hidden="1" customHeight="1" x14ac:dyDescent="0.25">
      <c r="A62" s="63" t="s">
        <v>148</v>
      </c>
      <c r="B62" s="63" t="s">
        <v>149</v>
      </c>
      <c r="C62" s="36">
        <v>4301020358</v>
      </c>
      <c r="D62" s="563">
        <v>4680115885950</v>
      </c>
      <c r="E62" s="56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150</v>
      </c>
      <c r="B63" s="63" t="s">
        <v>151</v>
      </c>
      <c r="C63" s="36">
        <v>4301020296</v>
      </c>
      <c r="D63" s="563">
        <v>4680115881433</v>
      </c>
      <c r="E63" s="56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0"/>
      <c r="B64" s="570"/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1"/>
      <c r="P64" s="567" t="s">
        <v>40</v>
      </c>
      <c r="Q64" s="568"/>
      <c r="R64" s="568"/>
      <c r="S64" s="568"/>
      <c r="T64" s="568"/>
      <c r="U64" s="568"/>
      <c r="V64" s="569"/>
      <c r="W64" s="42" t="s">
        <v>39</v>
      </c>
      <c r="X64" s="43">
        <f>IFERROR(X61/H61,"0")+IFERROR(X62/H62,"0")+IFERROR(X63/H63,"0")</f>
        <v>2.7777777777777777</v>
      </c>
      <c r="Y64" s="43">
        <f>IFERROR(Y61/H61,"0")+IFERROR(Y62/H62,"0")+IFERROR(Y63/H63,"0")</f>
        <v>3.0000000000000004</v>
      </c>
      <c r="Z64" s="43">
        <f>IFERROR(IF(Z61="",0,Z61),"0")+IFERROR(IF(Z62="",0,Z62),"0")+IFERROR(IF(Z63="",0,Z63),"0")</f>
        <v>5.6940000000000004E-2</v>
      </c>
      <c r="AA64" s="67"/>
      <c r="AB64" s="67"/>
      <c r="AC64" s="67"/>
    </row>
    <row r="65" spans="1:68" x14ac:dyDescent="0.2">
      <c r="A65" s="570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1"/>
      <c r="P65" s="567" t="s">
        <v>40</v>
      </c>
      <c r="Q65" s="568"/>
      <c r="R65" s="568"/>
      <c r="S65" s="568"/>
      <c r="T65" s="568"/>
      <c r="U65" s="568"/>
      <c r="V65" s="569"/>
      <c r="W65" s="42" t="s">
        <v>0</v>
      </c>
      <c r="X65" s="43">
        <f>IFERROR(SUM(X61:X63),"0")</f>
        <v>30</v>
      </c>
      <c r="Y65" s="43">
        <f>IFERROR(SUM(Y61:Y63),"0")</f>
        <v>32.400000000000006</v>
      </c>
      <c r="Z65" s="42"/>
      <c r="AA65" s="67"/>
      <c r="AB65" s="67"/>
      <c r="AC65" s="67"/>
    </row>
    <row r="66" spans="1:68" ht="14.25" hidden="1" customHeight="1" x14ac:dyDescent="0.25">
      <c r="A66" s="562" t="s">
        <v>76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6"/>
      <c r="AB66" s="66"/>
      <c r="AC66" s="80"/>
    </row>
    <row r="67" spans="1:68" ht="27" hidden="1" customHeight="1" x14ac:dyDescent="0.25">
      <c r="A67" s="63" t="s">
        <v>152</v>
      </c>
      <c r="B67" s="63" t="s">
        <v>153</v>
      </c>
      <c r="C67" s="36">
        <v>4301031243</v>
      </c>
      <c r="D67" s="563">
        <v>4680115885073</v>
      </c>
      <c r="E67" s="56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155</v>
      </c>
      <c r="B68" s="63" t="s">
        <v>156</v>
      </c>
      <c r="C68" s="36">
        <v>4301031241</v>
      </c>
      <c r="D68" s="563">
        <v>4680115885059</v>
      </c>
      <c r="E68" s="5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158</v>
      </c>
      <c r="B69" s="63" t="s">
        <v>159</v>
      </c>
      <c r="C69" s="36">
        <v>4301031316</v>
      </c>
      <c r="D69" s="563">
        <v>4680115885097</v>
      </c>
      <c r="E69" s="5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0"/>
      <c r="B70" s="570"/>
      <c r="C70" s="570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1"/>
      <c r="P70" s="567" t="s">
        <v>40</v>
      </c>
      <c r="Q70" s="568"/>
      <c r="R70" s="568"/>
      <c r="S70" s="568"/>
      <c r="T70" s="568"/>
      <c r="U70" s="568"/>
      <c r="V70" s="56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0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1"/>
      <c r="P71" s="567" t="s">
        <v>40</v>
      </c>
      <c r="Q71" s="568"/>
      <c r="R71" s="568"/>
      <c r="S71" s="568"/>
      <c r="T71" s="568"/>
      <c r="U71" s="568"/>
      <c r="V71" s="56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2" t="s">
        <v>82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63">
        <v>4680115881891</v>
      </c>
      <c r="E73" s="56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9" t="s">
        <v>45</v>
      </c>
      <c r="V73" s="39" t="s">
        <v>45</v>
      </c>
      <c r="W73" s="40" t="s">
        <v>0</v>
      </c>
      <c r="X73" s="58">
        <v>30</v>
      </c>
      <c r="Y73" s="55">
        <f>IFERROR(IF(X73="",0,CEILING((X73/$H73),1)*$H73),"")</f>
        <v>33.6</v>
      </c>
      <c r="Z73" s="41">
        <f>IFERROR(IF(Y73=0,"",ROUNDUP(Y73/H73,0)*0.01898),"")</f>
        <v>7.5920000000000001E-2</v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31.853571428571428</v>
      </c>
      <c r="BN73" s="78">
        <f>IFERROR(Y73*I73/H73,"0")</f>
        <v>35.676000000000002</v>
      </c>
      <c r="BO73" s="78">
        <f>IFERROR(1/J73*(X73/H73),"0")</f>
        <v>5.5803571428571425E-2</v>
      </c>
      <c r="BP73" s="78">
        <f>IFERROR(1/J73*(Y73/H73),"0")</f>
        <v>6.25E-2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63">
        <v>4680115885769</v>
      </c>
      <c r="E74" s="56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9" t="s">
        <v>45</v>
      </c>
      <c r="V74" s="39" t="s">
        <v>45</v>
      </c>
      <c r="W74" s="40" t="s">
        <v>0</v>
      </c>
      <c r="X74" s="58">
        <v>30</v>
      </c>
      <c r="Y74" s="55">
        <f>IFERROR(IF(X74="",0,CEILING((X74/$H74),1)*$H74),"")</f>
        <v>33.6</v>
      </c>
      <c r="Z74" s="41">
        <f>IFERROR(IF(Y74=0,"",ROUNDUP(Y74/H74,0)*0.01898),"")</f>
        <v>7.5920000000000001E-2</v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31.553571428571427</v>
      </c>
      <c r="BN74" s="78">
        <f>IFERROR(Y74*I74/H74,"0")</f>
        <v>35.340000000000003</v>
      </c>
      <c r="BO74" s="78">
        <f>IFERROR(1/J74*(X74/H74),"0")</f>
        <v>5.5803571428571425E-2</v>
      </c>
      <c r="BP74" s="78">
        <f>IFERROR(1/J74*(Y74/H74),"0")</f>
        <v>6.25E-2</v>
      </c>
    </row>
    <row r="75" spans="1:68" ht="16.5" hidden="1" customHeight="1" x14ac:dyDescent="0.25">
      <c r="A75" s="63" t="s">
        <v>167</v>
      </c>
      <c r="B75" s="63" t="s">
        <v>168</v>
      </c>
      <c r="C75" s="36">
        <v>4301051837</v>
      </c>
      <c r="D75" s="563">
        <v>4680115884311</v>
      </c>
      <c r="E75" s="56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169</v>
      </c>
      <c r="B76" s="63" t="s">
        <v>170</v>
      </c>
      <c r="C76" s="36">
        <v>4301051844</v>
      </c>
      <c r="D76" s="563">
        <v>4680115885929</v>
      </c>
      <c r="E76" s="56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171</v>
      </c>
      <c r="B77" s="63" t="s">
        <v>172</v>
      </c>
      <c r="C77" s="36">
        <v>4301051929</v>
      </c>
      <c r="D77" s="563">
        <v>4680115884403</v>
      </c>
      <c r="E77" s="56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0"/>
      <c r="B78" s="570"/>
      <c r="C78" s="570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1"/>
      <c r="P78" s="567" t="s">
        <v>40</v>
      </c>
      <c r="Q78" s="568"/>
      <c r="R78" s="568"/>
      <c r="S78" s="568"/>
      <c r="T78" s="568"/>
      <c r="U78" s="568"/>
      <c r="V78" s="569"/>
      <c r="W78" s="42" t="s">
        <v>39</v>
      </c>
      <c r="X78" s="43">
        <f>IFERROR(X73/H73,"0")+IFERROR(X74/H74,"0")+IFERROR(X75/H75,"0")+IFERROR(X76/H76,"0")+IFERROR(X77/H77,"0")</f>
        <v>7.1428571428571423</v>
      </c>
      <c r="Y78" s="43">
        <f>IFERROR(Y73/H73,"0")+IFERROR(Y74/H74,"0")+IFERROR(Y75/H75,"0")+IFERROR(Y76/H76,"0")+IFERROR(Y77/H77,"0")</f>
        <v>8</v>
      </c>
      <c r="Z78" s="43">
        <f>IFERROR(IF(Z73="",0,Z73),"0")+IFERROR(IF(Z74="",0,Z74),"0")+IFERROR(IF(Z75="",0,Z75),"0")+IFERROR(IF(Z76="",0,Z76),"0")+IFERROR(IF(Z77="",0,Z77),"0")</f>
        <v>0.15184</v>
      </c>
      <c r="AA78" s="67"/>
      <c r="AB78" s="67"/>
      <c r="AC78" s="67"/>
    </row>
    <row r="79" spans="1:68" x14ac:dyDescent="0.2">
      <c r="A79" s="570"/>
      <c r="B79" s="570"/>
      <c r="C79" s="570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1"/>
      <c r="P79" s="567" t="s">
        <v>40</v>
      </c>
      <c r="Q79" s="568"/>
      <c r="R79" s="568"/>
      <c r="S79" s="568"/>
      <c r="T79" s="568"/>
      <c r="U79" s="568"/>
      <c r="V79" s="569"/>
      <c r="W79" s="42" t="s">
        <v>0</v>
      </c>
      <c r="X79" s="43">
        <f>IFERROR(SUM(X73:X77),"0")</f>
        <v>60</v>
      </c>
      <c r="Y79" s="43">
        <f>IFERROR(SUM(Y73:Y77),"0")</f>
        <v>67.2</v>
      </c>
      <c r="Z79" s="42"/>
      <c r="AA79" s="67"/>
      <c r="AB79" s="67"/>
      <c r="AC79" s="67"/>
    </row>
    <row r="80" spans="1:68" ht="14.25" hidden="1" customHeight="1" x14ac:dyDescent="0.25">
      <c r="A80" s="562" t="s">
        <v>174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63">
        <v>4680115881532</v>
      </c>
      <c r="E81" s="56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9" t="s">
        <v>45</v>
      </c>
      <c r="V81" s="39" t="s">
        <v>45</v>
      </c>
      <c r="W81" s="40" t="s">
        <v>0</v>
      </c>
      <c r="X81" s="58">
        <v>30</v>
      </c>
      <c r="Y81" s="55">
        <f>IFERROR(IF(X81="",0,CEILING((X81/$H81),1)*$H81),"")</f>
        <v>31.2</v>
      </c>
      <c r="Z81" s="41">
        <f>IFERROR(IF(Y81=0,"",ROUNDUP(Y81/H81,0)*0.01898),"")</f>
        <v>7.5920000000000001E-2</v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31.673076923076923</v>
      </c>
      <c r="BN81" s="78">
        <f>IFERROR(Y81*I81/H81,"0")</f>
        <v>32.94</v>
      </c>
      <c r="BO81" s="78">
        <f>IFERROR(1/J81*(X81/H81),"0")</f>
        <v>6.0096153846153848E-2</v>
      </c>
      <c r="BP81" s="78">
        <f>IFERROR(1/J81*(Y81/H81),"0")</f>
        <v>6.25E-2</v>
      </c>
    </row>
    <row r="82" spans="1:68" ht="27" hidden="1" customHeight="1" x14ac:dyDescent="0.25">
      <c r="A82" s="63" t="s">
        <v>178</v>
      </c>
      <c r="B82" s="63" t="s">
        <v>179</v>
      </c>
      <c r="C82" s="36">
        <v>4301060351</v>
      </c>
      <c r="D82" s="563">
        <v>4680115881464</v>
      </c>
      <c r="E82" s="56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0"/>
      <c r="B83" s="570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1"/>
      <c r="P83" s="567" t="s">
        <v>40</v>
      </c>
      <c r="Q83" s="568"/>
      <c r="R83" s="568"/>
      <c r="S83" s="568"/>
      <c r="T83" s="568"/>
      <c r="U83" s="568"/>
      <c r="V83" s="569"/>
      <c r="W83" s="42" t="s">
        <v>39</v>
      </c>
      <c r="X83" s="43">
        <f>IFERROR(X81/H81,"0")+IFERROR(X82/H82,"0")</f>
        <v>3.8461538461538463</v>
      </c>
      <c r="Y83" s="43">
        <f>IFERROR(Y81/H81,"0")+IFERROR(Y82/H82,"0")</f>
        <v>4</v>
      </c>
      <c r="Z83" s="43">
        <f>IFERROR(IF(Z81="",0,Z81),"0")+IFERROR(IF(Z82="",0,Z82),"0")</f>
        <v>7.5920000000000001E-2</v>
      </c>
      <c r="AA83" s="67"/>
      <c r="AB83" s="67"/>
      <c r="AC83" s="67"/>
    </row>
    <row r="84" spans="1:68" x14ac:dyDescent="0.2">
      <c r="A84" s="570"/>
      <c r="B84" s="570"/>
      <c r="C84" s="570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1"/>
      <c r="P84" s="567" t="s">
        <v>40</v>
      </c>
      <c r="Q84" s="568"/>
      <c r="R84" s="568"/>
      <c r="S84" s="568"/>
      <c r="T84" s="568"/>
      <c r="U84" s="568"/>
      <c r="V84" s="569"/>
      <c r="W84" s="42" t="s">
        <v>0</v>
      </c>
      <c r="X84" s="43">
        <f>IFERROR(SUM(X81:X82),"0")</f>
        <v>30</v>
      </c>
      <c r="Y84" s="43">
        <f>IFERROR(SUM(Y81:Y82),"0")</f>
        <v>31.2</v>
      </c>
      <c r="Z84" s="42"/>
      <c r="AA84" s="67"/>
      <c r="AB84" s="67"/>
      <c r="AC84" s="67"/>
    </row>
    <row r="85" spans="1:68" ht="16.5" hidden="1" customHeight="1" x14ac:dyDescent="0.25">
      <c r="A85" s="578" t="s">
        <v>181</v>
      </c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8"/>
      <c r="P85" s="578"/>
      <c r="Q85" s="578"/>
      <c r="R85" s="578"/>
      <c r="S85" s="578"/>
      <c r="T85" s="578"/>
      <c r="U85" s="578"/>
      <c r="V85" s="578"/>
      <c r="W85" s="578"/>
      <c r="X85" s="578"/>
      <c r="Y85" s="578"/>
      <c r="Z85" s="578"/>
      <c r="AA85" s="65"/>
      <c r="AB85" s="65"/>
      <c r="AC85" s="79"/>
    </row>
    <row r="86" spans="1:68" ht="14.25" hidden="1" customHeight="1" x14ac:dyDescent="0.25">
      <c r="A86" s="562" t="s">
        <v>112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3">
        <v>4680115881327</v>
      </c>
      <c r="E87" s="56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9" t="s">
        <v>45</v>
      </c>
      <c r="V87" s="39" t="s">
        <v>45</v>
      </c>
      <c r="W87" s="40" t="s">
        <v>0</v>
      </c>
      <c r="X87" s="58">
        <v>40</v>
      </c>
      <c r="Y87" s="55">
        <f>IFERROR(IF(X87="",0,CEILING((X87/$H87),1)*$H87),"")</f>
        <v>43.2</v>
      </c>
      <c r="Z87" s="41">
        <f>IFERROR(IF(Y87=0,"",ROUNDUP(Y87/H87,0)*0.01898),"")</f>
        <v>7.5920000000000001E-2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41.611111111111107</v>
      </c>
      <c r="BN87" s="78">
        <f>IFERROR(Y87*I87/H87,"0")</f>
        <v>44.94</v>
      </c>
      <c r="BO87" s="78">
        <f>IFERROR(1/J87*(X87/H87),"0")</f>
        <v>5.7870370370370364E-2</v>
      </c>
      <c r="BP87" s="78">
        <f>IFERROR(1/J87*(Y87/H87),"0")</f>
        <v>6.25E-2</v>
      </c>
    </row>
    <row r="88" spans="1:68" ht="27" hidden="1" customHeight="1" x14ac:dyDescent="0.25">
      <c r="A88" s="63" t="s">
        <v>185</v>
      </c>
      <c r="B88" s="63" t="s">
        <v>186</v>
      </c>
      <c r="C88" s="36">
        <v>4301011476</v>
      </c>
      <c r="D88" s="563">
        <v>4680115881518</v>
      </c>
      <c r="E88" s="56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187</v>
      </c>
      <c r="B89" s="63" t="s">
        <v>188</v>
      </c>
      <c r="C89" s="36">
        <v>4301011443</v>
      </c>
      <c r="D89" s="563">
        <v>4680115881303</v>
      </c>
      <c r="E89" s="56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0"/>
      <c r="B90" s="570"/>
      <c r="C90" s="570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1"/>
      <c r="P90" s="567" t="s">
        <v>40</v>
      </c>
      <c r="Q90" s="568"/>
      <c r="R90" s="568"/>
      <c r="S90" s="568"/>
      <c r="T90" s="568"/>
      <c r="U90" s="568"/>
      <c r="V90" s="569"/>
      <c r="W90" s="42" t="s">
        <v>39</v>
      </c>
      <c r="X90" s="43">
        <f>IFERROR(X87/H87,"0")+IFERROR(X88/H88,"0")+IFERROR(X89/H89,"0")</f>
        <v>3.7037037037037033</v>
      </c>
      <c r="Y90" s="43">
        <f>IFERROR(Y87/H87,"0")+IFERROR(Y88/H88,"0")+IFERROR(Y89/H89,"0")</f>
        <v>4</v>
      </c>
      <c r="Z90" s="43">
        <f>IFERROR(IF(Z87="",0,Z87),"0")+IFERROR(IF(Z88="",0,Z88),"0")+IFERROR(IF(Z89="",0,Z89),"0")</f>
        <v>7.5920000000000001E-2</v>
      </c>
      <c r="AA90" s="67"/>
      <c r="AB90" s="67"/>
      <c r="AC90" s="67"/>
    </row>
    <row r="91" spans="1:68" x14ac:dyDescent="0.2">
      <c r="A91" s="570"/>
      <c r="B91" s="570"/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1"/>
      <c r="P91" s="567" t="s">
        <v>40</v>
      </c>
      <c r="Q91" s="568"/>
      <c r="R91" s="568"/>
      <c r="S91" s="568"/>
      <c r="T91" s="568"/>
      <c r="U91" s="568"/>
      <c r="V91" s="569"/>
      <c r="W91" s="42" t="s">
        <v>0</v>
      </c>
      <c r="X91" s="43">
        <f>IFERROR(SUM(X87:X89),"0")</f>
        <v>40</v>
      </c>
      <c r="Y91" s="43">
        <f>IFERROR(SUM(Y87:Y89),"0")</f>
        <v>43.2</v>
      </c>
      <c r="Z91" s="42"/>
      <c r="AA91" s="67"/>
      <c r="AB91" s="67"/>
      <c r="AC91" s="67"/>
    </row>
    <row r="92" spans="1:68" ht="14.25" hidden="1" customHeight="1" x14ac:dyDescent="0.25">
      <c r="A92" s="562" t="s">
        <v>82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6"/>
      <c r="AB92" s="66"/>
      <c r="AC92" s="80"/>
    </row>
    <row r="93" spans="1:68" ht="16.5" hidden="1" customHeight="1" x14ac:dyDescent="0.25">
      <c r="A93" s="63" t="s">
        <v>189</v>
      </c>
      <c r="B93" s="63" t="s">
        <v>190</v>
      </c>
      <c r="C93" s="36">
        <v>4301051712</v>
      </c>
      <c r="D93" s="563">
        <v>4607091386967</v>
      </c>
      <c r="E93" s="56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5" t="s">
        <v>191</v>
      </c>
      <c r="Q93" s="565"/>
      <c r="R93" s="565"/>
      <c r="S93" s="565"/>
      <c r="T93" s="56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193</v>
      </c>
      <c r="B94" s="63" t="s">
        <v>194</v>
      </c>
      <c r="C94" s="36">
        <v>4301051788</v>
      </c>
      <c r="D94" s="563">
        <v>4680115884953</v>
      </c>
      <c r="E94" s="56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196</v>
      </c>
      <c r="B95" s="63" t="s">
        <v>197</v>
      </c>
      <c r="C95" s="36">
        <v>4301051718</v>
      </c>
      <c r="D95" s="563">
        <v>4607091385731</v>
      </c>
      <c r="E95" s="56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198</v>
      </c>
      <c r="B96" s="63" t="s">
        <v>199</v>
      </c>
      <c r="C96" s="36">
        <v>4301051438</v>
      </c>
      <c r="D96" s="563">
        <v>4680115880894</v>
      </c>
      <c r="E96" s="56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570"/>
      <c r="B97" s="570"/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1"/>
      <c r="P97" s="567" t="s">
        <v>40</v>
      </c>
      <c r="Q97" s="568"/>
      <c r="R97" s="568"/>
      <c r="S97" s="568"/>
      <c r="T97" s="568"/>
      <c r="U97" s="568"/>
      <c r="V97" s="56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570"/>
      <c r="B98" s="570"/>
      <c r="C98" s="570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1"/>
      <c r="P98" s="567" t="s">
        <v>40</v>
      </c>
      <c r="Q98" s="568"/>
      <c r="R98" s="568"/>
      <c r="S98" s="568"/>
      <c r="T98" s="568"/>
      <c r="U98" s="568"/>
      <c r="V98" s="56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578" t="s">
        <v>201</v>
      </c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65"/>
      <c r="AB99" s="65"/>
      <c r="AC99" s="79"/>
    </row>
    <row r="100" spans="1:68" ht="14.25" hidden="1" customHeight="1" x14ac:dyDescent="0.25">
      <c r="A100" s="562" t="s">
        <v>112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6"/>
      <c r="AB100" s="66"/>
      <c r="AC100" s="80"/>
    </row>
    <row r="101" spans="1:68" ht="27" hidden="1" customHeight="1" x14ac:dyDescent="0.25">
      <c r="A101" s="63" t="s">
        <v>202</v>
      </c>
      <c r="B101" s="63" t="s">
        <v>203</v>
      </c>
      <c r="C101" s="36">
        <v>4301011514</v>
      </c>
      <c r="D101" s="563">
        <v>4680115882133</v>
      </c>
      <c r="E101" s="56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205</v>
      </c>
      <c r="B102" s="63" t="s">
        <v>206</v>
      </c>
      <c r="C102" s="36">
        <v>4301011417</v>
      </c>
      <c r="D102" s="563">
        <v>4680115880269</v>
      </c>
      <c r="E102" s="56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207</v>
      </c>
      <c r="B103" s="63" t="s">
        <v>208</v>
      </c>
      <c r="C103" s="36">
        <v>4301011415</v>
      </c>
      <c r="D103" s="563">
        <v>4680115880429</v>
      </c>
      <c r="E103" s="56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209</v>
      </c>
      <c r="B104" s="63" t="s">
        <v>210</v>
      </c>
      <c r="C104" s="36">
        <v>4301011462</v>
      </c>
      <c r="D104" s="563">
        <v>4680115881457</v>
      </c>
      <c r="E104" s="56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70"/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1"/>
      <c r="P105" s="567" t="s">
        <v>40</v>
      </c>
      <c r="Q105" s="568"/>
      <c r="R105" s="568"/>
      <c r="S105" s="568"/>
      <c r="T105" s="568"/>
      <c r="U105" s="568"/>
      <c r="V105" s="56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70"/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  <c r="P106" s="567" t="s">
        <v>40</v>
      </c>
      <c r="Q106" s="568"/>
      <c r="R106" s="568"/>
      <c r="S106" s="568"/>
      <c r="T106" s="568"/>
      <c r="U106" s="568"/>
      <c r="V106" s="56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62" t="s">
        <v>144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6"/>
      <c r="AB107" s="66"/>
      <c r="AC107" s="80"/>
    </row>
    <row r="108" spans="1:68" ht="16.5" hidden="1" customHeight="1" x14ac:dyDescent="0.25">
      <c r="A108" s="63" t="s">
        <v>211</v>
      </c>
      <c r="B108" s="63" t="s">
        <v>212</v>
      </c>
      <c r="C108" s="36">
        <v>4301020345</v>
      </c>
      <c r="D108" s="563">
        <v>4680115881488</v>
      </c>
      <c r="E108" s="56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214</v>
      </c>
      <c r="B109" s="63" t="s">
        <v>215</v>
      </c>
      <c r="C109" s="36">
        <v>4301020346</v>
      </c>
      <c r="D109" s="563">
        <v>4680115882775</v>
      </c>
      <c r="E109" s="56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216</v>
      </c>
      <c r="B110" s="63" t="s">
        <v>217</v>
      </c>
      <c r="C110" s="36">
        <v>4301020344</v>
      </c>
      <c r="D110" s="563">
        <v>4680115880658</v>
      </c>
      <c r="E110" s="56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70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1"/>
      <c r="P111" s="567" t="s">
        <v>40</v>
      </c>
      <c r="Q111" s="568"/>
      <c r="R111" s="568"/>
      <c r="S111" s="568"/>
      <c r="T111" s="568"/>
      <c r="U111" s="568"/>
      <c r="V111" s="56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70"/>
      <c r="B112" s="570"/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1"/>
      <c r="P112" s="567" t="s">
        <v>40</v>
      </c>
      <c r="Q112" s="568"/>
      <c r="R112" s="568"/>
      <c r="S112" s="568"/>
      <c r="T112" s="568"/>
      <c r="U112" s="568"/>
      <c r="V112" s="56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62" t="s">
        <v>82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3">
        <v>4607091385168</v>
      </c>
      <c r="E114" s="56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9" t="s">
        <v>45</v>
      </c>
      <c r="V114" s="39" t="s">
        <v>45</v>
      </c>
      <c r="W114" s="40" t="s">
        <v>0</v>
      </c>
      <c r="X114" s="58">
        <v>170</v>
      </c>
      <c r="Y114" s="55">
        <f>IFERROR(IF(X114="",0,CEILING((X114/$H114),1)*$H114),"")</f>
        <v>170.1</v>
      </c>
      <c r="Z114" s="41">
        <f>IFERROR(IF(Y114=0,"",ROUNDUP(Y114/H114,0)*0.01898),"")</f>
        <v>0.39857999999999999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180.76666666666668</v>
      </c>
      <c r="BN114" s="78">
        <f>IFERROR(Y114*I114/H114,"0")</f>
        <v>180.87299999999999</v>
      </c>
      <c r="BO114" s="78">
        <f>IFERROR(1/J114*(X114/H114),"0")</f>
        <v>0.32793209876543211</v>
      </c>
      <c r="BP114" s="78">
        <f>IFERROR(1/J114*(Y114/H114),"0")</f>
        <v>0.328125</v>
      </c>
    </row>
    <row r="115" spans="1:68" ht="27" hidden="1" customHeight="1" x14ac:dyDescent="0.25">
      <c r="A115" s="63" t="s">
        <v>221</v>
      </c>
      <c r="B115" s="63" t="s">
        <v>222</v>
      </c>
      <c r="C115" s="36">
        <v>4301051730</v>
      </c>
      <c r="D115" s="563">
        <v>4607091383256</v>
      </c>
      <c r="E115" s="56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223</v>
      </c>
      <c r="B116" s="63" t="s">
        <v>224</v>
      </c>
      <c r="C116" s="36">
        <v>4301051721</v>
      </c>
      <c r="D116" s="563">
        <v>4607091385748</v>
      </c>
      <c r="E116" s="56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225</v>
      </c>
      <c r="B117" s="63" t="s">
        <v>226</v>
      </c>
      <c r="C117" s="36">
        <v>4301051740</v>
      </c>
      <c r="D117" s="563">
        <v>4680115884533</v>
      </c>
      <c r="E117" s="56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0"/>
      <c r="B118" s="570"/>
      <c r="C118" s="570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1"/>
      <c r="P118" s="567" t="s">
        <v>40</v>
      </c>
      <c r="Q118" s="568"/>
      <c r="R118" s="568"/>
      <c r="S118" s="568"/>
      <c r="T118" s="568"/>
      <c r="U118" s="568"/>
      <c r="V118" s="569"/>
      <c r="W118" s="42" t="s">
        <v>39</v>
      </c>
      <c r="X118" s="43">
        <f>IFERROR(X114/H114,"0")+IFERROR(X115/H115,"0")+IFERROR(X116/H116,"0")+IFERROR(X117/H117,"0")</f>
        <v>20.987654320987655</v>
      </c>
      <c r="Y118" s="43">
        <f>IFERROR(Y114/H114,"0")+IFERROR(Y115/H115,"0")+IFERROR(Y116/H116,"0")+IFERROR(Y117/H117,"0")</f>
        <v>21</v>
      </c>
      <c r="Z118" s="43">
        <f>IFERROR(IF(Z114="",0,Z114),"0")+IFERROR(IF(Z115="",0,Z115),"0")+IFERROR(IF(Z116="",0,Z116),"0")+IFERROR(IF(Z117="",0,Z117),"0")</f>
        <v>0.39857999999999999</v>
      </c>
      <c r="AA118" s="67"/>
      <c r="AB118" s="67"/>
      <c r="AC118" s="67"/>
    </row>
    <row r="119" spans="1:68" x14ac:dyDescent="0.2">
      <c r="A119" s="570"/>
      <c r="B119" s="570"/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1"/>
      <c r="P119" s="567" t="s">
        <v>40</v>
      </c>
      <c r="Q119" s="568"/>
      <c r="R119" s="568"/>
      <c r="S119" s="568"/>
      <c r="T119" s="568"/>
      <c r="U119" s="568"/>
      <c r="V119" s="569"/>
      <c r="W119" s="42" t="s">
        <v>0</v>
      </c>
      <c r="X119" s="43">
        <f>IFERROR(SUM(X114:X117),"0")</f>
        <v>170</v>
      </c>
      <c r="Y119" s="43">
        <f>IFERROR(SUM(Y114:Y117),"0")</f>
        <v>170.1</v>
      </c>
      <c r="Z119" s="42"/>
      <c r="AA119" s="67"/>
      <c r="AB119" s="67"/>
      <c r="AC119" s="67"/>
    </row>
    <row r="120" spans="1:68" ht="14.25" hidden="1" customHeight="1" x14ac:dyDescent="0.25">
      <c r="A120" s="562" t="s">
        <v>174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6"/>
      <c r="AB120" s="66"/>
      <c r="AC120" s="80"/>
    </row>
    <row r="121" spans="1:68" ht="27" hidden="1" customHeight="1" x14ac:dyDescent="0.25">
      <c r="A121" s="63" t="s">
        <v>228</v>
      </c>
      <c r="B121" s="63" t="s">
        <v>229</v>
      </c>
      <c r="C121" s="36">
        <v>4301060357</v>
      </c>
      <c r="D121" s="563">
        <v>4680115882652</v>
      </c>
      <c r="E121" s="56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231</v>
      </c>
      <c r="B122" s="63" t="s">
        <v>232</v>
      </c>
      <c r="C122" s="36">
        <v>4301060317</v>
      </c>
      <c r="D122" s="563">
        <v>4680115880238</v>
      </c>
      <c r="E122" s="56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1"/>
      <c r="P123" s="567" t="s">
        <v>40</v>
      </c>
      <c r="Q123" s="568"/>
      <c r="R123" s="568"/>
      <c r="S123" s="568"/>
      <c r="T123" s="568"/>
      <c r="U123" s="568"/>
      <c r="V123" s="56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70"/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1"/>
      <c r="P124" s="567" t="s">
        <v>40</v>
      </c>
      <c r="Q124" s="568"/>
      <c r="R124" s="568"/>
      <c r="S124" s="568"/>
      <c r="T124" s="568"/>
      <c r="U124" s="568"/>
      <c r="V124" s="56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78" t="s">
        <v>234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65"/>
      <c r="AB125" s="65"/>
      <c r="AC125" s="79"/>
    </row>
    <row r="126" spans="1:68" ht="14.25" hidden="1" customHeight="1" x14ac:dyDescent="0.25">
      <c r="A126" s="562" t="s">
        <v>112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563">
        <v>4680115882577</v>
      </c>
      <c r="E127" s="56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5"/>
      <c r="R127" s="565"/>
      <c r="S127" s="565"/>
      <c r="T127" s="566"/>
      <c r="U127" s="39" t="s">
        <v>45</v>
      </c>
      <c r="V127" s="39" t="s">
        <v>45</v>
      </c>
      <c r="W127" s="40" t="s">
        <v>0</v>
      </c>
      <c r="X127" s="58">
        <v>16</v>
      </c>
      <c r="Y127" s="55">
        <f>IFERROR(IF(X127="",0,CEILING((X127/$H127),1)*$H127),"")</f>
        <v>16</v>
      </c>
      <c r="Z127" s="41">
        <f>IFERROR(IF(Y127=0,"",ROUNDUP(Y127/H127,0)*0.00651),"")</f>
        <v>3.2550000000000003E-2</v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16.899999999999999</v>
      </c>
      <c r="BN127" s="78">
        <f>IFERROR(Y127*I127/H127,"0")</f>
        <v>16.899999999999999</v>
      </c>
      <c r="BO127" s="78">
        <f>IFERROR(1/J127*(X127/H127),"0")</f>
        <v>2.7472527472527476E-2</v>
      </c>
      <c r="BP127" s="78">
        <f>IFERROR(1/J127*(Y127/H127),"0")</f>
        <v>2.7472527472527476E-2</v>
      </c>
    </row>
    <row r="128" spans="1:68" ht="27" hidden="1" customHeight="1" x14ac:dyDescent="0.25">
      <c r="A128" s="63" t="s">
        <v>235</v>
      </c>
      <c r="B128" s="63" t="s">
        <v>238</v>
      </c>
      <c r="C128" s="36">
        <v>4301011562</v>
      </c>
      <c r="D128" s="563">
        <v>4680115882577</v>
      </c>
      <c r="E128" s="56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5"/>
      <c r="R128" s="565"/>
      <c r="S128" s="565"/>
      <c r="T128" s="5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0"/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1"/>
      <c r="P129" s="567" t="s">
        <v>40</v>
      </c>
      <c r="Q129" s="568"/>
      <c r="R129" s="568"/>
      <c r="S129" s="568"/>
      <c r="T129" s="568"/>
      <c r="U129" s="568"/>
      <c r="V129" s="569"/>
      <c r="W129" s="42" t="s">
        <v>39</v>
      </c>
      <c r="X129" s="43">
        <f>IFERROR(X127/H127,"0")+IFERROR(X128/H128,"0")</f>
        <v>5</v>
      </c>
      <c r="Y129" s="43">
        <f>IFERROR(Y127/H127,"0")+IFERROR(Y128/H128,"0")</f>
        <v>5</v>
      </c>
      <c r="Z129" s="43">
        <f>IFERROR(IF(Z127="",0,Z127),"0")+IFERROR(IF(Z128="",0,Z128),"0")</f>
        <v>3.2550000000000003E-2</v>
      </c>
      <c r="AA129" s="67"/>
      <c r="AB129" s="67"/>
      <c r="AC129" s="67"/>
    </row>
    <row r="130" spans="1:68" x14ac:dyDescent="0.2">
      <c r="A130" s="570"/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1"/>
      <c r="P130" s="567" t="s">
        <v>40</v>
      </c>
      <c r="Q130" s="568"/>
      <c r="R130" s="568"/>
      <c r="S130" s="568"/>
      <c r="T130" s="568"/>
      <c r="U130" s="568"/>
      <c r="V130" s="569"/>
      <c r="W130" s="42" t="s">
        <v>0</v>
      </c>
      <c r="X130" s="43">
        <f>IFERROR(SUM(X127:X128),"0")</f>
        <v>16</v>
      </c>
      <c r="Y130" s="43">
        <f>IFERROR(SUM(Y127:Y128),"0")</f>
        <v>16</v>
      </c>
      <c r="Z130" s="42"/>
      <c r="AA130" s="67"/>
      <c r="AB130" s="67"/>
      <c r="AC130" s="67"/>
    </row>
    <row r="131" spans="1:68" ht="14.25" hidden="1" customHeight="1" x14ac:dyDescent="0.25">
      <c r="A131" s="562" t="s">
        <v>76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563">
        <v>4680115883444</v>
      </c>
      <c r="E132" s="56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9" t="s">
        <v>45</v>
      </c>
      <c r="V132" s="39" t="s">
        <v>45</v>
      </c>
      <c r="W132" s="40" t="s">
        <v>0</v>
      </c>
      <c r="X132" s="58">
        <v>8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8.7657142857142869</v>
      </c>
      <c r="BN132" s="78">
        <f>IFERROR(Y132*I132/H132,"0")</f>
        <v>9.2039999999999988</v>
      </c>
      <c r="BO132" s="78">
        <f>IFERROR(1/J132*(X132/H132),"0")</f>
        <v>1.5698587127158558E-2</v>
      </c>
      <c r="BP132" s="78">
        <f>IFERROR(1/J132*(Y132/H132),"0")</f>
        <v>1.6483516483516484E-2</v>
      </c>
    </row>
    <row r="133" spans="1:68" ht="27" hidden="1" customHeight="1" x14ac:dyDescent="0.25">
      <c r="A133" s="63" t="s">
        <v>239</v>
      </c>
      <c r="B133" s="63" t="s">
        <v>242</v>
      </c>
      <c r="C133" s="36">
        <v>4301031235</v>
      </c>
      <c r="D133" s="563">
        <v>4680115883444</v>
      </c>
      <c r="E133" s="56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1"/>
      <c r="P134" s="567" t="s">
        <v>40</v>
      </c>
      <c r="Q134" s="568"/>
      <c r="R134" s="568"/>
      <c r="S134" s="568"/>
      <c r="T134" s="568"/>
      <c r="U134" s="568"/>
      <c r="V134" s="569"/>
      <c r="W134" s="42" t="s">
        <v>39</v>
      </c>
      <c r="X134" s="43">
        <f>IFERROR(X132/H132,"0")+IFERROR(X133/H133,"0")</f>
        <v>2.8571428571428572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570"/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1"/>
      <c r="P135" s="567" t="s">
        <v>40</v>
      </c>
      <c r="Q135" s="568"/>
      <c r="R135" s="568"/>
      <c r="S135" s="568"/>
      <c r="T135" s="568"/>
      <c r="U135" s="568"/>
      <c r="V135" s="569"/>
      <c r="W135" s="42" t="s">
        <v>0</v>
      </c>
      <c r="X135" s="43">
        <f>IFERROR(SUM(X132:X133),"0")</f>
        <v>8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hidden="1" customHeight="1" x14ac:dyDescent="0.25">
      <c r="A136" s="562" t="s">
        <v>82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563">
        <v>4680115882584</v>
      </c>
      <c r="E137" s="56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9" t="s">
        <v>45</v>
      </c>
      <c r="V137" s="39" t="s">
        <v>45</v>
      </c>
      <c r="W137" s="40" t="s">
        <v>0</v>
      </c>
      <c r="X137" s="58">
        <v>10</v>
      </c>
      <c r="Y137" s="55">
        <f>IFERROR(IF(X137="",0,CEILING((X137/$H137),1)*$H137),"")</f>
        <v>10.56</v>
      </c>
      <c r="Z137" s="41">
        <f>IFERROR(IF(Y137=0,"",ROUNDUP(Y137/H137,0)*0.00651),"")</f>
        <v>2.6040000000000001E-2</v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11.015151515151514</v>
      </c>
      <c r="BN137" s="78">
        <f>IFERROR(Y137*I137/H137,"0")</f>
        <v>11.632</v>
      </c>
      <c r="BO137" s="78">
        <f>IFERROR(1/J137*(X137/H137),"0")</f>
        <v>2.0812520812520812E-2</v>
      </c>
      <c r="BP137" s="78">
        <f>IFERROR(1/J137*(Y137/H137),"0")</f>
        <v>2.197802197802198E-2</v>
      </c>
    </row>
    <row r="138" spans="1:68" ht="16.5" hidden="1" customHeight="1" x14ac:dyDescent="0.25">
      <c r="A138" s="63" t="s">
        <v>243</v>
      </c>
      <c r="B138" s="63" t="s">
        <v>245</v>
      </c>
      <c r="C138" s="36">
        <v>4301051476</v>
      </c>
      <c r="D138" s="563">
        <v>4680115882584</v>
      </c>
      <c r="E138" s="56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1"/>
      <c r="P139" s="567" t="s">
        <v>40</v>
      </c>
      <c r="Q139" s="568"/>
      <c r="R139" s="568"/>
      <c r="S139" s="568"/>
      <c r="T139" s="568"/>
      <c r="U139" s="568"/>
      <c r="V139" s="569"/>
      <c r="W139" s="42" t="s">
        <v>39</v>
      </c>
      <c r="X139" s="43">
        <f>IFERROR(X137/H137,"0")+IFERROR(X138/H138,"0")</f>
        <v>3.7878787878787876</v>
      </c>
      <c r="Y139" s="43">
        <f>IFERROR(Y137/H137,"0")+IFERROR(Y138/H138,"0")</f>
        <v>4</v>
      </c>
      <c r="Z139" s="43">
        <f>IFERROR(IF(Z137="",0,Z137),"0")+IFERROR(IF(Z138="",0,Z138),"0")</f>
        <v>2.6040000000000001E-2</v>
      </c>
      <c r="AA139" s="67"/>
      <c r="AB139" s="67"/>
      <c r="AC139" s="67"/>
    </row>
    <row r="140" spans="1:68" x14ac:dyDescent="0.2">
      <c r="A140" s="570"/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1"/>
      <c r="P140" s="567" t="s">
        <v>40</v>
      </c>
      <c r="Q140" s="568"/>
      <c r="R140" s="568"/>
      <c r="S140" s="568"/>
      <c r="T140" s="568"/>
      <c r="U140" s="568"/>
      <c r="V140" s="569"/>
      <c r="W140" s="42" t="s">
        <v>0</v>
      </c>
      <c r="X140" s="43">
        <f>IFERROR(SUM(X137:X138),"0")</f>
        <v>10</v>
      </c>
      <c r="Y140" s="43">
        <f>IFERROR(SUM(Y137:Y138),"0")</f>
        <v>10.56</v>
      </c>
      <c r="Z140" s="42"/>
      <c r="AA140" s="67"/>
      <c r="AB140" s="67"/>
      <c r="AC140" s="67"/>
    </row>
    <row r="141" spans="1:68" ht="16.5" hidden="1" customHeight="1" x14ac:dyDescent="0.25">
      <c r="A141" s="578" t="s">
        <v>110</v>
      </c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8"/>
      <c r="AA141" s="65"/>
      <c r="AB141" s="65"/>
      <c r="AC141" s="79"/>
    </row>
    <row r="142" spans="1:68" ht="14.25" hidden="1" customHeight="1" x14ac:dyDescent="0.25">
      <c r="A142" s="562" t="s">
        <v>112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6"/>
      <c r="AB142" s="66"/>
      <c r="AC142" s="80"/>
    </row>
    <row r="143" spans="1:68" ht="27" hidden="1" customHeight="1" x14ac:dyDescent="0.25">
      <c r="A143" s="63" t="s">
        <v>246</v>
      </c>
      <c r="B143" s="63" t="s">
        <v>247</v>
      </c>
      <c r="C143" s="36">
        <v>4301011705</v>
      </c>
      <c r="D143" s="563">
        <v>4607091384604</v>
      </c>
      <c r="E143" s="56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249</v>
      </c>
      <c r="B144" s="63" t="s">
        <v>250</v>
      </c>
      <c r="C144" s="36">
        <v>4301012179</v>
      </c>
      <c r="D144" s="563">
        <v>4680115886810</v>
      </c>
      <c r="E144" s="56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52" t="s">
        <v>251</v>
      </c>
      <c r="Q144" s="565"/>
      <c r="R144" s="565"/>
      <c r="S144" s="565"/>
      <c r="T144" s="56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70"/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1"/>
      <c r="P145" s="567" t="s">
        <v>40</v>
      </c>
      <c r="Q145" s="568"/>
      <c r="R145" s="568"/>
      <c r="S145" s="568"/>
      <c r="T145" s="568"/>
      <c r="U145" s="568"/>
      <c r="V145" s="56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570"/>
      <c r="B146" s="570"/>
      <c r="C146" s="570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1"/>
      <c r="P146" s="567" t="s">
        <v>40</v>
      </c>
      <c r="Q146" s="568"/>
      <c r="R146" s="568"/>
      <c r="S146" s="568"/>
      <c r="T146" s="568"/>
      <c r="U146" s="568"/>
      <c r="V146" s="56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62" t="s">
        <v>76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6"/>
      <c r="AB147" s="66"/>
      <c r="AC147" s="80"/>
    </row>
    <row r="148" spans="1:68" ht="16.5" hidden="1" customHeight="1" x14ac:dyDescent="0.25">
      <c r="A148" s="63" t="s">
        <v>253</v>
      </c>
      <c r="B148" s="63" t="s">
        <v>254</v>
      </c>
      <c r="C148" s="36">
        <v>4301030895</v>
      </c>
      <c r="D148" s="563">
        <v>4607091387667</v>
      </c>
      <c r="E148" s="56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5"/>
      <c r="R148" s="565"/>
      <c r="S148" s="565"/>
      <c r="T148" s="5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256</v>
      </c>
      <c r="B149" s="63" t="s">
        <v>257</v>
      </c>
      <c r="C149" s="36">
        <v>4301030961</v>
      </c>
      <c r="D149" s="563">
        <v>4607091387636</v>
      </c>
      <c r="E149" s="56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5"/>
      <c r="R149" s="565"/>
      <c r="S149" s="565"/>
      <c r="T149" s="5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259</v>
      </c>
      <c r="B150" s="63" t="s">
        <v>260</v>
      </c>
      <c r="C150" s="36">
        <v>4301030963</v>
      </c>
      <c r="D150" s="563">
        <v>4607091382426</v>
      </c>
      <c r="E150" s="56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5"/>
      <c r="R150" s="565"/>
      <c r="S150" s="565"/>
      <c r="T150" s="56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570"/>
      <c r="B151" s="570"/>
      <c r="C151" s="570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1"/>
      <c r="P151" s="567" t="s">
        <v>40</v>
      </c>
      <c r="Q151" s="568"/>
      <c r="R151" s="568"/>
      <c r="S151" s="568"/>
      <c r="T151" s="568"/>
      <c r="U151" s="568"/>
      <c r="V151" s="56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hidden="1" x14ac:dyDescent="0.2">
      <c r="A152" s="570"/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1"/>
      <c r="P152" s="567" t="s">
        <v>40</v>
      </c>
      <c r="Q152" s="568"/>
      <c r="R152" s="568"/>
      <c r="S152" s="568"/>
      <c r="T152" s="568"/>
      <c r="U152" s="568"/>
      <c r="V152" s="56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hidden="1" customHeight="1" x14ac:dyDescent="0.2">
      <c r="A153" s="586" t="s">
        <v>262</v>
      </c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4"/>
      <c r="AB153" s="54"/>
      <c r="AC153" s="54"/>
    </row>
    <row r="154" spans="1:68" ht="16.5" hidden="1" customHeight="1" x14ac:dyDescent="0.25">
      <c r="A154" s="578" t="s">
        <v>263</v>
      </c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  <c r="X154" s="578"/>
      <c r="Y154" s="578"/>
      <c r="Z154" s="578"/>
      <c r="AA154" s="65"/>
      <c r="AB154" s="65"/>
      <c r="AC154" s="79"/>
    </row>
    <row r="155" spans="1:68" ht="14.25" hidden="1" customHeight="1" x14ac:dyDescent="0.25">
      <c r="A155" s="562" t="s">
        <v>144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6"/>
      <c r="AB155" s="66"/>
      <c r="AC155" s="80"/>
    </row>
    <row r="156" spans="1:68" ht="27" hidden="1" customHeight="1" x14ac:dyDescent="0.25">
      <c r="A156" s="63" t="s">
        <v>264</v>
      </c>
      <c r="B156" s="63" t="s">
        <v>265</v>
      </c>
      <c r="C156" s="36">
        <v>4301020323</v>
      </c>
      <c r="D156" s="563">
        <v>4680115886223</v>
      </c>
      <c r="E156" s="56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5"/>
      <c r="R156" s="565"/>
      <c r="S156" s="565"/>
      <c r="T156" s="5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570"/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1"/>
      <c r="P157" s="567" t="s">
        <v>40</v>
      </c>
      <c r="Q157" s="568"/>
      <c r="R157" s="568"/>
      <c r="S157" s="568"/>
      <c r="T157" s="568"/>
      <c r="U157" s="568"/>
      <c r="V157" s="56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570"/>
      <c r="B158" s="570"/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1"/>
      <c r="P158" s="567" t="s">
        <v>40</v>
      </c>
      <c r="Q158" s="568"/>
      <c r="R158" s="568"/>
      <c r="S158" s="568"/>
      <c r="T158" s="568"/>
      <c r="U158" s="568"/>
      <c r="V158" s="56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562" t="s">
        <v>76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6"/>
      <c r="AB159" s="66"/>
      <c r="AC159" s="80"/>
    </row>
    <row r="160" spans="1:68" ht="27" hidden="1" customHeight="1" x14ac:dyDescent="0.25">
      <c r="A160" s="63" t="s">
        <v>267</v>
      </c>
      <c r="B160" s="63" t="s">
        <v>268</v>
      </c>
      <c r="C160" s="36">
        <v>4301031191</v>
      </c>
      <c r="D160" s="563">
        <v>4680115880993</v>
      </c>
      <c r="E160" s="56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5"/>
      <c r="R160" s="565"/>
      <c r="S160" s="565"/>
      <c r="T160" s="56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270</v>
      </c>
      <c r="B161" s="63" t="s">
        <v>271</v>
      </c>
      <c r="C161" s="36">
        <v>4301031204</v>
      </c>
      <c r="D161" s="563">
        <v>4680115881761</v>
      </c>
      <c r="E161" s="56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5"/>
      <c r="R161" s="565"/>
      <c r="S161" s="565"/>
      <c r="T161" s="56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563">
        <v>4680115881563</v>
      </c>
      <c r="E162" s="56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5"/>
      <c r="R162" s="565"/>
      <c r="S162" s="565"/>
      <c r="T162" s="566"/>
      <c r="U162" s="39" t="s">
        <v>45</v>
      </c>
      <c r="V162" s="39" t="s">
        <v>45</v>
      </c>
      <c r="W162" s="40" t="s">
        <v>0</v>
      </c>
      <c r="X162" s="58">
        <v>150</v>
      </c>
      <c r="Y162" s="55">
        <f t="shared" si="11"/>
        <v>151.20000000000002</v>
      </c>
      <c r="Z162" s="41">
        <f>IFERROR(IF(Y162=0,"",ROUNDUP(Y162/H162,0)*0.00902),"")</f>
        <v>0.32472000000000001</v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157.5</v>
      </c>
      <c r="BN162" s="78">
        <f t="shared" si="13"/>
        <v>158.76000000000002</v>
      </c>
      <c r="BO162" s="78">
        <f t="shared" si="14"/>
        <v>0.27056277056277056</v>
      </c>
      <c r="BP162" s="78">
        <f t="shared" si="15"/>
        <v>0.27272727272727271</v>
      </c>
    </row>
    <row r="163" spans="1:68" ht="27" hidden="1" customHeight="1" x14ac:dyDescent="0.25">
      <c r="A163" s="63" t="s">
        <v>276</v>
      </c>
      <c r="B163" s="63" t="s">
        <v>277</v>
      </c>
      <c r="C163" s="36">
        <v>4301031199</v>
      </c>
      <c r="D163" s="563">
        <v>4680115880986</v>
      </c>
      <c r="E163" s="56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5"/>
      <c r="R163" s="565"/>
      <c r="S163" s="565"/>
      <c r="T163" s="56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278</v>
      </c>
      <c r="B164" s="63" t="s">
        <v>279</v>
      </c>
      <c r="C164" s="36">
        <v>4301031205</v>
      </c>
      <c r="D164" s="563">
        <v>4680115881785</v>
      </c>
      <c r="E164" s="56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5"/>
      <c r="R164" s="565"/>
      <c r="S164" s="565"/>
      <c r="T164" s="5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280</v>
      </c>
      <c r="B165" s="63" t="s">
        <v>281</v>
      </c>
      <c r="C165" s="36">
        <v>4301031399</v>
      </c>
      <c r="D165" s="563">
        <v>4680115886537</v>
      </c>
      <c r="E165" s="56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5"/>
      <c r="R165" s="565"/>
      <c r="S165" s="565"/>
      <c r="T165" s="5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283</v>
      </c>
      <c r="B166" s="63" t="s">
        <v>284</v>
      </c>
      <c r="C166" s="36">
        <v>4301031202</v>
      </c>
      <c r="D166" s="563">
        <v>4680115881679</v>
      </c>
      <c r="E166" s="56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5"/>
      <c r="R166" s="565"/>
      <c r="S166" s="565"/>
      <c r="T166" s="5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285</v>
      </c>
      <c r="B167" s="63" t="s">
        <v>286</v>
      </c>
      <c r="C167" s="36">
        <v>4301031158</v>
      </c>
      <c r="D167" s="563">
        <v>4680115880191</v>
      </c>
      <c r="E167" s="56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5"/>
      <c r="R167" s="565"/>
      <c r="S167" s="565"/>
      <c r="T167" s="5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287</v>
      </c>
      <c r="B168" s="63" t="s">
        <v>288</v>
      </c>
      <c r="C168" s="36">
        <v>4301031245</v>
      </c>
      <c r="D168" s="563">
        <v>4680115883963</v>
      </c>
      <c r="E168" s="56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5"/>
      <c r="R168" s="565"/>
      <c r="S168" s="565"/>
      <c r="T168" s="5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0"/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1"/>
      <c r="P169" s="567" t="s">
        <v>40</v>
      </c>
      <c r="Q169" s="568"/>
      <c r="R169" s="568"/>
      <c r="S169" s="568"/>
      <c r="T169" s="568"/>
      <c r="U169" s="568"/>
      <c r="V169" s="56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35.714285714285715</v>
      </c>
      <c r="Y169" s="43">
        <f>IFERROR(Y160/H160,"0")+IFERROR(Y161/H161,"0")+IFERROR(Y162/H162,"0")+IFERROR(Y163/H163,"0")+IFERROR(Y164/H164,"0")+IFERROR(Y165/H165,"0")+IFERROR(Y166/H166,"0")+IFERROR(Y167/H167,"0")+IFERROR(Y168/H168,"0")</f>
        <v>36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0.32472000000000001</v>
      </c>
      <c r="AA169" s="67"/>
      <c r="AB169" s="67"/>
      <c r="AC169" s="67"/>
    </row>
    <row r="170" spans="1:68" x14ac:dyDescent="0.2">
      <c r="A170" s="570"/>
      <c r="B170" s="570"/>
      <c r="C170" s="570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1"/>
      <c r="P170" s="567" t="s">
        <v>40</v>
      </c>
      <c r="Q170" s="568"/>
      <c r="R170" s="568"/>
      <c r="S170" s="568"/>
      <c r="T170" s="568"/>
      <c r="U170" s="568"/>
      <c r="V170" s="569"/>
      <c r="W170" s="42" t="s">
        <v>0</v>
      </c>
      <c r="X170" s="43">
        <f>IFERROR(SUM(X160:X168),"0")</f>
        <v>150</v>
      </c>
      <c r="Y170" s="43">
        <f>IFERROR(SUM(Y160:Y168),"0")</f>
        <v>151.20000000000002</v>
      </c>
      <c r="Z170" s="42"/>
      <c r="AA170" s="67"/>
      <c r="AB170" s="67"/>
      <c r="AC170" s="67"/>
    </row>
    <row r="171" spans="1:68" ht="14.25" hidden="1" customHeight="1" x14ac:dyDescent="0.25">
      <c r="A171" s="562" t="s">
        <v>104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6"/>
      <c r="AB171" s="66"/>
      <c r="AC171" s="80"/>
    </row>
    <row r="172" spans="1:68" ht="27" hidden="1" customHeight="1" x14ac:dyDescent="0.25">
      <c r="A172" s="63" t="s">
        <v>290</v>
      </c>
      <c r="B172" s="63" t="s">
        <v>291</v>
      </c>
      <c r="C172" s="36">
        <v>4301032053</v>
      </c>
      <c r="D172" s="563">
        <v>4680115886780</v>
      </c>
      <c r="E172" s="56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5"/>
      <c r="R172" s="565"/>
      <c r="S172" s="565"/>
      <c r="T172" s="5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295</v>
      </c>
      <c r="B173" s="63" t="s">
        <v>296</v>
      </c>
      <c r="C173" s="36">
        <v>4301032051</v>
      </c>
      <c r="D173" s="563">
        <v>4680115886742</v>
      </c>
      <c r="E173" s="56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5"/>
      <c r="R173" s="565"/>
      <c r="S173" s="565"/>
      <c r="T173" s="56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298</v>
      </c>
      <c r="B174" s="63" t="s">
        <v>299</v>
      </c>
      <c r="C174" s="36">
        <v>4301032052</v>
      </c>
      <c r="D174" s="563">
        <v>4680115886766</v>
      </c>
      <c r="E174" s="56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5"/>
      <c r="R174" s="565"/>
      <c r="S174" s="565"/>
      <c r="T174" s="5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570"/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1"/>
      <c r="P175" s="567" t="s">
        <v>40</v>
      </c>
      <c r="Q175" s="568"/>
      <c r="R175" s="568"/>
      <c r="S175" s="568"/>
      <c r="T175" s="568"/>
      <c r="U175" s="568"/>
      <c r="V175" s="56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570"/>
      <c r="B176" s="570"/>
      <c r="C176" s="570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1"/>
      <c r="P176" s="567" t="s">
        <v>40</v>
      </c>
      <c r="Q176" s="568"/>
      <c r="R176" s="568"/>
      <c r="S176" s="568"/>
      <c r="T176" s="568"/>
      <c r="U176" s="568"/>
      <c r="V176" s="56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562" t="s">
        <v>300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6"/>
      <c r="AB177" s="66"/>
      <c r="AC177" s="80"/>
    </row>
    <row r="178" spans="1:68" ht="27" hidden="1" customHeight="1" x14ac:dyDescent="0.25">
      <c r="A178" s="63" t="s">
        <v>301</v>
      </c>
      <c r="B178" s="63" t="s">
        <v>302</v>
      </c>
      <c r="C178" s="36">
        <v>4301170013</v>
      </c>
      <c r="D178" s="563">
        <v>4680115886797</v>
      </c>
      <c r="E178" s="5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5"/>
      <c r="R178" s="565"/>
      <c r="S178" s="565"/>
      <c r="T178" s="5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70"/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1"/>
      <c r="P179" s="567" t="s">
        <v>40</v>
      </c>
      <c r="Q179" s="568"/>
      <c r="R179" s="568"/>
      <c r="S179" s="568"/>
      <c r="T179" s="568"/>
      <c r="U179" s="568"/>
      <c r="V179" s="56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70"/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1"/>
      <c r="P180" s="567" t="s">
        <v>40</v>
      </c>
      <c r="Q180" s="568"/>
      <c r="R180" s="568"/>
      <c r="S180" s="568"/>
      <c r="T180" s="568"/>
      <c r="U180" s="568"/>
      <c r="V180" s="56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78" t="s">
        <v>303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  <c r="Q181" s="578"/>
      <c r="R181" s="578"/>
      <c r="S181" s="578"/>
      <c r="T181" s="578"/>
      <c r="U181" s="578"/>
      <c r="V181" s="578"/>
      <c r="W181" s="578"/>
      <c r="X181" s="578"/>
      <c r="Y181" s="578"/>
      <c r="Z181" s="578"/>
      <c r="AA181" s="65"/>
      <c r="AB181" s="65"/>
      <c r="AC181" s="79"/>
    </row>
    <row r="182" spans="1:68" ht="14.25" hidden="1" customHeight="1" x14ac:dyDescent="0.25">
      <c r="A182" s="562" t="s">
        <v>112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6"/>
      <c r="AB182" s="66"/>
      <c r="AC182" s="80"/>
    </row>
    <row r="183" spans="1:68" ht="16.5" hidden="1" customHeight="1" x14ac:dyDescent="0.25">
      <c r="A183" s="63" t="s">
        <v>304</v>
      </c>
      <c r="B183" s="63" t="s">
        <v>305</v>
      </c>
      <c r="C183" s="36">
        <v>4301011450</v>
      </c>
      <c r="D183" s="563">
        <v>4680115881402</v>
      </c>
      <c r="E183" s="56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5"/>
      <c r="R183" s="565"/>
      <c r="S183" s="565"/>
      <c r="T183" s="56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563">
        <v>4680115881396</v>
      </c>
      <c r="E184" s="56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5"/>
      <c r="R184" s="565"/>
      <c r="S184" s="565"/>
      <c r="T184" s="566"/>
      <c r="U184" s="39" t="s">
        <v>45</v>
      </c>
      <c r="V184" s="39" t="s">
        <v>45</v>
      </c>
      <c r="W184" s="40" t="s">
        <v>0</v>
      </c>
      <c r="X184" s="58">
        <v>64</v>
      </c>
      <c r="Y184" s="55">
        <f>IFERROR(IF(X184="",0,CEILING((X184/$H184),1)*$H184),"")</f>
        <v>64.800000000000011</v>
      </c>
      <c r="Z184" s="41">
        <f>IFERROR(IF(Y184=0,"",ROUNDUP(Y184/H184,0)*0.00651),"")</f>
        <v>0.15623999999999999</v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68.266666666666666</v>
      </c>
      <c r="BN184" s="78">
        <f>IFERROR(Y184*I184/H184,"0")</f>
        <v>69.12</v>
      </c>
      <c r="BO184" s="78">
        <f>IFERROR(1/J184*(X184/H184),"0")</f>
        <v>0.13024013024013023</v>
      </c>
      <c r="BP184" s="78">
        <f>IFERROR(1/J184*(Y184/H184),"0")</f>
        <v>0.1318681318681319</v>
      </c>
    </row>
    <row r="185" spans="1:68" x14ac:dyDescent="0.2">
      <c r="A185" s="570"/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1"/>
      <c r="P185" s="567" t="s">
        <v>40</v>
      </c>
      <c r="Q185" s="568"/>
      <c r="R185" s="568"/>
      <c r="S185" s="568"/>
      <c r="T185" s="568"/>
      <c r="U185" s="568"/>
      <c r="V185" s="569"/>
      <c r="W185" s="42" t="s">
        <v>39</v>
      </c>
      <c r="X185" s="43">
        <f>IFERROR(X183/H183,"0")+IFERROR(X184/H184,"0")</f>
        <v>23.703703703703702</v>
      </c>
      <c r="Y185" s="43">
        <f>IFERROR(Y183/H183,"0")+IFERROR(Y184/H184,"0")</f>
        <v>24.000000000000004</v>
      </c>
      <c r="Z185" s="43">
        <f>IFERROR(IF(Z183="",0,Z183),"0")+IFERROR(IF(Z184="",0,Z184),"0")</f>
        <v>0.15623999999999999</v>
      </c>
      <c r="AA185" s="67"/>
      <c r="AB185" s="67"/>
      <c r="AC185" s="67"/>
    </row>
    <row r="186" spans="1:68" x14ac:dyDescent="0.2">
      <c r="A186" s="570"/>
      <c r="B186" s="570"/>
      <c r="C186" s="570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1"/>
      <c r="P186" s="567" t="s">
        <v>40</v>
      </c>
      <c r="Q186" s="568"/>
      <c r="R186" s="568"/>
      <c r="S186" s="568"/>
      <c r="T186" s="568"/>
      <c r="U186" s="568"/>
      <c r="V186" s="569"/>
      <c r="W186" s="42" t="s">
        <v>0</v>
      </c>
      <c r="X186" s="43">
        <f>IFERROR(SUM(X183:X184),"0")</f>
        <v>64</v>
      </c>
      <c r="Y186" s="43">
        <f>IFERROR(SUM(Y183:Y184),"0")</f>
        <v>64.800000000000011</v>
      </c>
      <c r="Z186" s="42"/>
      <c r="AA186" s="67"/>
      <c r="AB186" s="67"/>
      <c r="AC186" s="67"/>
    </row>
    <row r="187" spans="1:68" ht="14.25" hidden="1" customHeight="1" x14ac:dyDescent="0.25">
      <c r="A187" s="562" t="s">
        <v>144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6"/>
      <c r="AB187" s="66"/>
      <c r="AC187" s="80"/>
    </row>
    <row r="188" spans="1:68" ht="16.5" hidden="1" customHeight="1" x14ac:dyDescent="0.25">
      <c r="A188" s="63" t="s">
        <v>309</v>
      </c>
      <c r="B188" s="63" t="s">
        <v>310</v>
      </c>
      <c r="C188" s="36">
        <v>4301020262</v>
      </c>
      <c r="D188" s="563">
        <v>4680115882935</v>
      </c>
      <c r="E188" s="56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5"/>
      <c r="R188" s="565"/>
      <c r="S188" s="565"/>
      <c r="T188" s="5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312</v>
      </c>
      <c r="B189" s="63" t="s">
        <v>313</v>
      </c>
      <c r="C189" s="36">
        <v>4301020220</v>
      </c>
      <c r="D189" s="563">
        <v>4680115880764</v>
      </c>
      <c r="E189" s="56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5"/>
      <c r="R189" s="565"/>
      <c r="S189" s="565"/>
      <c r="T189" s="56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70"/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1"/>
      <c r="P190" s="567" t="s">
        <v>40</v>
      </c>
      <c r="Q190" s="568"/>
      <c r="R190" s="568"/>
      <c r="S190" s="568"/>
      <c r="T190" s="568"/>
      <c r="U190" s="568"/>
      <c r="V190" s="56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70"/>
      <c r="B191" s="570"/>
      <c r="C191" s="570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1"/>
      <c r="P191" s="567" t="s">
        <v>40</v>
      </c>
      <c r="Q191" s="568"/>
      <c r="R191" s="568"/>
      <c r="S191" s="568"/>
      <c r="T191" s="568"/>
      <c r="U191" s="568"/>
      <c r="V191" s="56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62" t="s">
        <v>76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3">
        <v>4680115882683</v>
      </c>
      <c r="E193" s="56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5"/>
      <c r="R193" s="565"/>
      <c r="S193" s="565"/>
      <c r="T193" s="566"/>
      <c r="U193" s="39" t="s">
        <v>45</v>
      </c>
      <c r="V193" s="39" t="s">
        <v>45</v>
      </c>
      <c r="W193" s="40" t="s">
        <v>0</v>
      </c>
      <c r="X193" s="58">
        <v>490</v>
      </c>
      <c r="Y193" s="55">
        <f t="shared" ref="Y193:Y200" si="16">IFERROR(IF(X193="",0,CEILING((X193/$H193),1)*$H193),"")</f>
        <v>491.40000000000003</v>
      </c>
      <c r="Z193" s="41">
        <f>IFERROR(IF(Y193=0,"",ROUNDUP(Y193/H193,0)*0.00902),"")</f>
        <v>0.82081999999999999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509.05555555555554</v>
      </c>
      <c r="BN193" s="78">
        <f t="shared" ref="BN193:BN200" si="18">IFERROR(Y193*I193/H193,"0")</f>
        <v>510.51000000000005</v>
      </c>
      <c r="BO193" s="78">
        <f t="shared" ref="BO193:BO200" si="19">IFERROR(1/J193*(X193/H193),"0")</f>
        <v>0.68742985409652069</v>
      </c>
      <c r="BP193" s="78">
        <f t="shared" ref="BP193:BP200" si="20">IFERROR(1/J193*(Y193/H193),"0")</f>
        <v>0.68939393939393945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563">
        <v>4680115882690</v>
      </c>
      <c r="E194" s="56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5"/>
      <c r="R194" s="565"/>
      <c r="S194" s="565"/>
      <c r="T194" s="566"/>
      <c r="U194" s="39" t="s">
        <v>45</v>
      </c>
      <c r="V194" s="39" t="s">
        <v>45</v>
      </c>
      <c r="W194" s="40" t="s">
        <v>0</v>
      </c>
      <c r="X194" s="58">
        <v>360</v>
      </c>
      <c r="Y194" s="55">
        <f t="shared" si="16"/>
        <v>361.8</v>
      </c>
      <c r="Z194" s="41">
        <f>IFERROR(IF(Y194=0,"",ROUNDUP(Y194/H194,0)*0.00902),"")</f>
        <v>0.60433999999999999</v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374</v>
      </c>
      <c r="BN194" s="78">
        <f t="shared" si="18"/>
        <v>375.87</v>
      </c>
      <c r="BO194" s="78">
        <f t="shared" si="19"/>
        <v>0.50505050505050497</v>
      </c>
      <c r="BP194" s="78">
        <f t="shared" si="20"/>
        <v>0.50757575757575757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3">
        <v>4680115882669</v>
      </c>
      <c r="E195" s="56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5"/>
      <c r="R195" s="565"/>
      <c r="S195" s="565"/>
      <c r="T195" s="566"/>
      <c r="U195" s="39" t="s">
        <v>45</v>
      </c>
      <c r="V195" s="39" t="s">
        <v>45</v>
      </c>
      <c r="W195" s="40" t="s">
        <v>0</v>
      </c>
      <c r="X195" s="58">
        <v>450</v>
      </c>
      <c r="Y195" s="55">
        <f t="shared" si="16"/>
        <v>453.6</v>
      </c>
      <c r="Z195" s="41">
        <f>IFERROR(IF(Y195=0,"",ROUNDUP(Y195/H195,0)*0.00902),"")</f>
        <v>0.75768000000000002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467.49999999999994</v>
      </c>
      <c r="BN195" s="78">
        <f t="shared" si="18"/>
        <v>471.24</v>
      </c>
      <c r="BO195" s="78">
        <f t="shared" si="19"/>
        <v>0.63131313131313127</v>
      </c>
      <c r="BP195" s="78">
        <f t="shared" si="20"/>
        <v>0.63636363636363635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563">
        <v>4680115882676</v>
      </c>
      <c r="E196" s="56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5"/>
      <c r="R196" s="565"/>
      <c r="S196" s="565"/>
      <c r="T196" s="566"/>
      <c r="U196" s="39" t="s">
        <v>45</v>
      </c>
      <c r="V196" s="39" t="s">
        <v>45</v>
      </c>
      <c r="W196" s="40" t="s">
        <v>0</v>
      </c>
      <c r="X196" s="58">
        <v>590</v>
      </c>
      <c r="Y196" s="55">
        <f t="shared" si="16"/>
        <v>594</v>
      </c>
      <c r="Z196" s="41">
        <f>IFERROR(IF(Y196=0,"",ROUNDUP(Y196/H196,0)*0.00902),"")</f>
        <v>0.99219999999999997</v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612.94444444444446</v>
      </c>
      <c r="BN196" s="78">
        <f t="shared" si="18"/>
        <v>617.1</v>
      </c>
      <c r="BO196" s="78">
        <f t="shared" si="19"/>
        <v>0.82772166105499434</v>
      </c>
      <c r="BP196" s="78">
        <f t="shared" si="20"/>
        <v>0.83333333333333326</v>
      </c>
    </row>
    <row r="197" spans="1:68" ht="27" hidden="1" customHeight="1" x14ac:dyDescent="0.25">
      <c r="A197" s="63" t="s">
        <v>326</v>
      </c>
      <c r="B197" s="63" t="s">
        <v>327</v>
      </c>
      <c r="C197" s="36">
        <v>4301031223</v>
      </c>
      <c r="D197" s="563">
        <v>4680115884014</v>
      </c>
      <c r="E197" s="56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5"/>
      <c r="R197" s="565"/>
      <c r="S197" s="565"/>
      <c r="T197" s="5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328</v>
      </c>
      <c r="B198" s="63" t="s">
        <v>329</v>
      </c>
      <c r="C198" s="36">
        <v>4301031222</v>
      </c>
      <c r="D198" s="563">
        <v>4680115884007</v>
      </c>
      <c r="E198" s="56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5"/>
      <c r="R198" s="565"/>
      <c r="S198" s="565"/>
      <c r="T198" s="5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330</v>
      </c>
      <c r="B199" s="63" t="s">
        <v>331</v>
      </c>
      <c r="C199" s="36">
        <v>4301031229</v>
      </c>
      <c r="D199" s="563">
        <v>4680115884038</v>
      </c>
      <c r="E199" s="56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5"/>
      <c r="R199" s="565"/>
      <c r="S199" s="565"/>
      <c r="T199" s="5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332</v>
      </c>
      <c r="B200" s="63" t="s">
        <v>333</v>
      </c>
      <c r="C200" s="36">
        <v>4301031225</v>
      </c>
      <c r="D200" s="563">
        <v>4680115884021</v>
      </c>
      <c r="E200" s="56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5"/>
      <c r="R200" s="565"/>
      <c r="S200" s="565"/>
      <c r="T200" s="5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0"/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1"/>
      <c r="P201" s="567" t="s">
        <v>40</v>
      </c>
      <c r="Q201" s="568"/>
      <c r="R201" s="568"/>
      <c r="S201" s="568"/>
      <c r="T201" s="568"/>
      <c r="U201" s="568"/>
      <c r="V201" s="56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349.99999999999994</v>
      </c>
      <c r="Y201" s="43">
        <f>IFERROR(Y193/H193,"0")+IFERROR(Y194/H194,"0")+IFERROR(Y195/H195,"0")+IFERROR(Y196/H196,"0")+IFERROR(Y197/H197,"0")+IFERROR(Y198/H198,"0")+IFERROR(Y199/H199,"0")+IFERROR(Y200/H200,"0")</f>
        <v>352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3.1750400000000001</v>
      </c>
      <c r="AA201" s="67"/>
      <c r="AB201" s="67"/>
      <c r="AC201" s="67"/>
    </row>
    <row r="202" spans="1:68" x14ac:dyDescent="0.2">
      <c r="A202" s="570"/>
      <c r="B202" s="570"/>
      <c r="C202" s="570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1"/>
      <c r="P202" s="567" t="s">
        <v>40</v>
      </c>
      <c r="Q202" s="568"/>
      <c r="R202" s="568"/>
      <c r="S202" s="568"/>
      <c r="T202" s="568"/>
      <c r="U202" s="568"/>
      <c r="V202" s="569"/>
      <c r="W202" s="42" t="s">
        <v>0</v>
      </c>
      <c r="X202" s="43">
        <f>IFERROR(SUM(X193:X200),"0")</f>
        <v>1890</v>
      </c>
      <c r="Y202" s="43">
        <f>IFERROR(SUM(Y193:Y200),"0")</f>
        <v>1900.8000000000002</v>
      </c>
      <c r="Z202" s="42"/>
      <c r="AA202" s="67"/>
      <c r="AB202" s="67"/>
      <c r="AC202" s="67"/>
    </row>
    <row r="203" spans="1:68" ht="14.25" hidden="1" customHeight="1" x14ac:dyDescent="0.25">
      <c r="A203" s="562" t="s">
        <v>82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563">
        <v>4680115881594</v>
      </c>
      <c r="E204" s="56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5"/>
      <c r="R204" s="565"/>
      <c r="S204" s="565"/>
      <c r="T204" s="566"/>
      <c r="U204" s="39" t="s">
        <v>45</v>
      </c>
      <c r="V204" s="39" t="s">
        <v>45</v>
      </c>
      <c r="W204" s="40" t="s">
        <v>0</v>
      </c>
      <c r="X204" s="58">
        <v>15</v>
      </c>
      <c r="Y204" s="55">
        <f t="shared" ref="Y204:Y212" si="21">IFERROR(IF(X204="",0,CEILING((X204/$H204),1)*$H204),"")</f>
        <v>16.2</v>
      </c>
      <c r="Z204" s="41">
        <f>IFERROR(IF(Y204=0,"",ROUNDUP(Y204/H204,0)*0.01898),"")</f>
        <v>3.7960000000000001E-2</v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15.961111111111112</v>
      </c>
      <c r="BN204" s="78">
        <f t="shared" ref="BN204:BN212" si="23">IFERROR(Y204*I204/H204,"0")</f>
        <v>17.238</v>
      </c>
      <c r="BO204" s="78">
        <f t="shared" ref="BO204:BO212" si="24">IFERROR(1/J204*(X204/H204),"0")</f>
        <v>2.8935185185185185E-2</v>
      </c>
      <c r="BP204" s="78">
        <f t="shared" ref="BP204:BP212" si="25">IFERROR(1/J204*(Y204/H204),"0")</f>
        <v>3.125E-2</v>
      </c>
    </row>
    <row r="205" spans="1:68" ht="27" hidden="1" customHeight="1" x14ac:dyDescent="0.25">
      <c r="A205" s="63" t="s">
        <v>337</v>
      </c>
      <c r="B205" s="63" t="s">
        <v>338</v>
      </c>
      <c r="C205" s="36">
        <v>4301051411</v>
      </c>
      <c r="D205" s="563">
        <v>4680115881617</v>
      </c>
      <c r="E205" s="56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5"/>
      <c r="R205" s="565"/>
      <c r="S205" s="565"/>
      <c r="T205" s="5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563">
        <v>4680115880573</v>
      </c>
      <c r="E206" s="56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5"/>
      <c r="R206" s="565"/>
      <c r="S206" s="565"/>
      <c r="T206" s="566"/>
      <c r="U206" s="39" t="s">
        <v>45</v>
      </c>
      <c r="V206" s="39" t="s">
        <v>45</v>
      </c>
      <c r="W206" s="40" t="s">
        <v>0</v>
      </c>
      <c r="X206" s="58">
        <v>230</v>
      </c>
      <c r="Y206" s="55">
        <f t="shared" si="21"/>
        <v>234.89999999999998</v>
      </c>
      <c r="Z206" s="41">
        <f>IFERROR(IF(Y206=0,"",ROUNDUP(Y206/H206,0)*0.01898),"")</f>
        <v>0.51246000000000003</v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243.72068965517241</v>
      </c>
      <c r="BN206" s="78">
        <f t="shared" si="23"/>
        <v>248.91300000000001</v>
      </c>
      <c r="BO206" s="78">
        <f t="shared" si="24"/>
        <v>0.41307471264367818</v>
      </c>
      <c r="BP206" s="78">
        <f t="shared" si="25"/>
        <v>0.421875</v>
      </c>
    </row>
    <row r="207" spans="1:68" ht="27" hidden="1" customHeight="1" x14ac:dyDescent="0.25">
      <c r="A207" s="63" t="s">
        <v>343</v>
      </c>
      <c r="B207" s="63" t="s">
        <v>344</v>
      </c>
      <c r="C207" s="36">
        <v>4301051407</v>
      </c>
      <c r="D207" s="563">
        <v>4680115882195</v>
      </c>
      <c r="E207" s="56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5"/>
      <c r="R207" s="565"/>
      <c r="S207" s="565"/>
      <c r="T207" s="56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345</v>
      </c>
      <c r="B208" s="63" t="s">
        <v>346</v>
      </c>
      <c r="C208" s="36">
        <v>4301051752</v>
      </c>
      <c r="D208" s="563">
        <v>4680115882607</v>
      </c>
      <c r="E208" s="56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5"/>
      <c r="R208" s="565"/>
      <c r="S208" s="565"/>
      <c r="T208" s="5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563">
        <v>4680115880092</v>
      </c>
      <c r="E209" s="56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5"/>
      <c r="R209" s="565"/>
      <c r="S209" s="565"/>
      <c r="T209" s="566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hidden="1" customHeight="1" x14ac:dyDescent="0.25">
      <c r="A210" s="63" t="s">
        <v>350</v>
      </c>
      <c r="B210" s="63" t="s">
        <v>351</v>
      </c>
      <c r="C210" s="36">
        <v>4301051668</v>
      </c>
      <c r="D210" s="563">
        <v>4680115880221</v>
      </c>
      <c r="E210" s="56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5"/>
      <c r="R210" s="565"/>
      <c r="S210" s="565"/>
      <c r="T210" s="5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563">
        <v>4680115880504</v>
      </c>
      <c r="E211" s="56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5"/>
      <c r="R211" s="565"/>
      <c r="S211" s="565"/>
      <c r="T211" s="566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1"/>
        <v>96</v>
      </c>
      <c r="Z211" s="41">
        <f t="shared" si="26"/>
        <v>0.26040000000000002</v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106.08000000000001</v>
      </c>
      <c r="BN211" s="78">
        <f t="shared" si="23"/>
        <v>106.08000000000001</v>
      </c>
      <c r="BO211" s="78">
        <f t="shared" si="24"/>
        <v>0.2197802197802198</v>
      </c>
      <c r="BP211" s="78">
        <f t="shared" si="25"/>
        <v>0.2197802197802198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563">
        <v>4680115882164</v>
      </c>
      <c r="E212" s="56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5"/>
      <c r="R212" s="565"/>
      <c r="S212" s="565"/>
      <c r="T212" s="566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21"/>
        <v>96</v>
      </c>
      <c r="Z212" s="41">
        <f t="shared" si="26"/>
        <v>0.26040000000000002</v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106.32000000000001</v>
      </c>
      <c r="BN212" s="78">
        <f t="shared" si="23"/>
        <v>106.32000000000001</v>
      </c>
      <c r="BO212" s="78">
        <f t="shared" si="24"/>
        <v>0.2197802197802198</v>
      </c>
      <c r="BP212" s="78">
        <f t="shared" si="25"/>
        <v>0.2197802197802198</v>
      </c>
    </row>
    <row r="213" spans="1:68" x14ac:dyDescent="0.2">
      <c r="A213" s="570"/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1"/>
      <c r="P213" s="567" t="s">
        <v>40</v>
      </c>
      <c r="Q213" s="568"/>
      <c r="R213" s="568"/>
      <c r="S213" s="568"/>
      <c r="T213" s="568"/>
      <c r="U213" s="568"/>
      <c r="V213" s="56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148.28863346104725</v>
      </c>
      <c r="Y213" s="43">
        <f>IFERROR(Y204/H204,"0")+IFERROR(Y205/H205,"0")+IFERROR(Y206/H206,"0")+IFERROR(Y207/H207,"0")+IFERROR(Y208/H208,"0")+IFERROR(Y209/H209,"0")+IFERROR(Y210/H210,"0")+IFERROR(Y211/H211,"0")+IFERROR(Y212/H212,"0")</f>
        <v>149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1.33162</v>
      </c>
      <c r="AA213" s="67"/>
      <c r="AB213" s="67"/>
      <c r="AC213" s="67"/>
    </row>
    <row r="214" spans="1:68" x14ac:dyDescent="0.2">
      <c r="A214" s="570"/>
      <c r="B214" s="570"/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1"/>
      <c r="P214" s="567" t="s">
        <v>40</v>
      </c>
      <c r="Q214" s="568"/>
      <c r="R214" s="568"/>
      <c r="S214" s="568"/>
      <c r="T214" s="568"/>
      <c r="U214" s="568"/>
      <c r="V214" s="569"/>
      <c r="W214" s="42" t="s">
        <v>0</v>
      </c>
      <c r="X214" s="43">
        <f>IFERROR(SUM(X204:X212),"0")</f>
        <v>533</v>
      </c>
      <c r="Y214" s="43">
        <f>IFERROR(SUM(Y204:Y212),"0")</f>
        <v>539.09999999999991</v>
      </c>
      <c r="Z214" s="42"/>
      <c r="AA214" s="67"/>
      <c r="AB214" s="67"/>
      <c r="AC214" s="67"/>
    </row>
    <row r="215" spans="1:68" ht="14.25" hidden="1" customHeight="1" x14ac:dyDescent="0.25">
      <c r="A215" s="562" t="s">
        <v>174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563">
        <v>4680115880818</v>
      </c>
      <c r="E216" s="56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5"/>
      <c r="R216" s="565"/>
      <c r="S216" s="565"/>
      <c r="T216" s="566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 ht="27" hidden="1" customHeight="1" x14ac:dyDescent="0.25">
      <c r="A217" s="63" t="s">
        <v>360</v>
      </c>
      <c r="B217" s="63" t="s">
        <v>361</v>
      </c>
      <c r="C217" s="36">
        <v>4301060389</v>
      </c>
      <c r="D217" s="563">
        <v>4680115880801</v>
      </c>
      <c r="E217" s="56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5"/>
      <c r="R217" s="565"/>
      <c r="S217" s="565"/>
      <c r="T217" s="56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0"/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1"/>
      <c r="P218" s="567" t="s">
        <v>40</v>
      </c>
      <c r="Q218" s="568"/>
      <c r="R218" s="568"/>
      <c r="S218" s="568"/>
      <c r="T218" s="568"/>
      <c r="U218" s="568"/>
      <c r="V218" s="569"/>
      <c r="W218" s="42" t="s">
        <v>39</v>
      </c>
      <c r="X218" s="43">
        <f>IFERROR(X216/H216,"0")+IFERROR(X217/H217,"0")</f>
        <v>10</v>
      </c>
      <c r="Y218" s="43">
        <f>IFERROR(Y216/H216,"0")+IFERROR(Y217/H217,"0")</f>
        <v>10</v>
      </c>
      <c r="Z218" s="43">
        <f>IFERROR(IF(Z216="",0,Z216),"0")+IFERROR(IF(Z217="",0,Z217),"0")</f>
        <v>6.5100000000000005E-2</v>
      </c>
      <c r="AA218" s="67"/>
      <c r="AB218" s="67"/>
      <c r="AC218" s="67"/>
    </row>
    <row r="219" spans="1:68" x14ac:dyDescent="0.2">
      <c r="A219" s="570"/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1"/>
      <c r="P219" s="567" t="s">
        <v>40</v>
      </c>
      <c r="Q219" s="568"/>
      <c r="R219" s="568"/>
      <c r="S219" s="568"/>
      <c r="T219" s="568"/>
      <c r="U219" s="568"/>
      <c r="V219" s="569"/>
      <c r="W219" s="42" t="s">
        <v>0</v>
      </c>
      <c r="X219" s="43">
        <f>IFERROR(SUM(X216:X217),"0")</f>
        <v>24</v>
      </c>
      <c r="Y219" s="43">
        <f>IFERROR(SUM(Y216:Y217),"0")</f>
        <v>24</v>
      </c>
      <c r="Z219" s="42"/>
      <c r="AA219" s="67"/>
      <c r="AB219" s="67"/>
      <c r="AC219" s="67"/>
    </row>
    <row r="220" spans="1:68" ht="16.5" hidden="1" customHeight="1" x14ac:dyDescent="0.25">
      <c r="A220" s="578" t="s">
        <v>363</v>
      </c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65"/>
      <c r="AB220" s="65"/>
      <c r="AC220" s="79"/>
    </row>
    <row r="221" spans="1:68" ht="14.25" hidden="1" customHeight="1" x14ac:dyDescent="0.25">
      <c r="A221" s="562" t="s">
        <v>112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6"/>
      <c r="AB221" s="66"/>
      <c r="AC221" s="80"/>
    </row>
    <row r="222" spans="1:68" ht="27" hidden="1" customHeight="1" x14ac:dyDescent="0.25">
      <c r="A222" s="63" t="s">
        <v>364</v>
      </c>
      <c r="B222" s="63" t="s">
        <v>365</v>
      </c>
      <c r="C222" s="36">
        <v>4301011826</v>
      </c>
      <c r="D222" s="563">
        <v>4680115884137</v>
      </c>
      <c r="E222" s="56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5"/>
      <c r="R222" s="565"/>
      <c r="S222" s="565"/>
      <c r="T222" s="5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367</v>
      </c>
      <c r="B223" s="63" t="s">
        <v>368</v>
      </c>
      <c r="C223" s="36">
        <v>4301011724</v>
      </c>
      <c r="D223" s="563">
        <v>4680115884236</v>
      </c>
      <c r="E223" s="56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5"/>
      <c r="R223" s="565"/>
      <c r="S223" s="565"/>
      <c r="T223" s="5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370</v>
      </c>
      <c r="B224" s="63" t="s">
        <v>371</v>
      </c>
      <c r="C224" s="36">
        <v>4301011721</v>
      </c>
      <c r="D224" s="563">
        <v>4680115884175</v>
      </c>
      <c r="E224" s="56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5"/>
      <c r="R224" s="565"/>
      <c r="S224" s="565"/>
      <c r="T224" s="5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373</v>
      </c>
      <c r="B225" s="63" t="s">
        <v>374</v>
      </c>
      <c r="C225" s="36">
        <v>4301011824</v>
      </c>
      <c r="D225" s="563">
        <v>4680115884144</v>
      </c>
      <c r="E225" s="56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373</v>
      </c>
      <c r="B226" s="63" t="s">
        <v>375</v>
      </c>
      <c r="C226" s="36">
        <v>4301012196</v>
      </c>
      <c r="D226" s="563">
        <v>4680115884144</v>
      </c>
      <c r="E226" s="56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5" t="s">
        <v>376</v>
      </c>
      <c r="Q226" s="565"/>
      <c r="R226" s="565"/>
      <c r="S226" s="565"/>
      <c r="T226" s="5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377</v>
      </c>
      <c r="B227" s="63" t="s">
        <v>378</v>
      </c>
      <c r="C227" s="36">
        <v>4301012149</v>
      </c>
      <c r="D227" s="563">
        <v>4680115886551</v>
      </c>
      <c r="E227" s="56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5"/>
      <c r="R227" s="565"/>
      <c r="S227" s="565"/>
      <c r="T227" s="5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380</v>
      </c>
      <c r="B228" s="63" t="s">
        <v>381</v>
      </c>
      <c r="C228" s="36">
        <v>4301011726</v>
      </c>
      <c r="D228" s="563">
        <v>4680115884182</v>
      </c>
      <c r="E228" s="56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5"/>
      <c r="R228" s="565"/>
      <c r="S228" s="565"/>
      <c r="T228" s="5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382</v>
      </c>
      <c r="B229" s="63" t="s">
        <v>383</v>
      </c>
      <c r="C229" s="36">
        <v>4301011722</v>
      </c>
      <c r="D229" s="563">
        <v>4680115884205</v>
      </c>
      <c r="E229" s="5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382</v>
      </c>
      <c r="B230" s="63" t="s">
        <v>385</v>
      </c>
      <c r="C230" s="36">
        <v>4301012195</v>
      </c>
      <c r="D230" s="563">
        <v>4680115884205</v>
      </c>
      <c r="E230" s="5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9" t="s">
        <v>386</v>
      </c>
      <c r="Q230" s="565"/>
      <c r="R230" s="565"/>
      <c r="S230" s="565"/>
      <c r="T230" s="5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70"/>
      <c r="B231" s="570"/>
      <c r="C231" s="570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1"/>
      <c r="P231" s="567" t="s">
        <v>40</v>
      </c>
      <c r="Q231" s="568"/>
      <c r="R231" s="568"/>
      <c r="S231" s="568"/>
      <c r="T231" s="568"/>
      <c r="U231" s="568"/>
      <c r="V231" s="56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0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1"/>
      <c r="P232" s="567" t="s">
        <v>40</v>
      </c>
      <c r="Q232" s="568"/>
      <c r="R232" s="568"/>
      <c r="S232" s="568"/>
      <c r="T232" s="568"/>
      <c r="U232" s="568"/>
      <c r="V232" s="56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62" t="s">
        <v>144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6"/>
      <c r="AB233" s="66"/>
      <c r="AC233" s="80"/>
    </row>
    <row r="234" spans="1:68" ht="27" hidden="1" customHeight="1" x14ac:dyDescent="0.25">
      <c r="A234" s="63" t="s">
        <v>387</v>
      </c>
      <c r="B234" s="63" t="s">
        <v>388</v>
      </c>
      <c r="C234" s="36">
        <v>4301020377</v>
      </c>
      <c r="D234" s="563">
        <v>4680115885981</v>
      </c>
      <c r="E234" s="56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5"/>
      <c r="R234" s="565"/>
      <c r="S234" s="565"/>
      <c r="T234" s="56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0"/>
      <c r="B235" s="570"/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1"/>
      <c r="P235" s="567" t="s">
        <v>40</v>
      </c>
      <c r="Q235" s="568"/>
      <c r="R235" s="568"/>
      <c r="S235" s="568"/>
      <c r="T235" s="568"/>
      <c r="U235" s="568"/>
      <c r="V235" s="56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0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1"/>
      <c r="P236" s="567" t="s">
        <v>40</v>
      </c>
      <c r="Q236" s="568"/>
      <c r="R236" s="568"/>
      <c r="S236" s="568"/>
      <c r="T236" s="568"/>
      <c r="U236" s="568"/>
      <c r="V236" s="56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62" t="s">
        <v>390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6"/>
      <c r="AB237" s="66"/>
      <c r="AC237" s="80"/>
    </row>
    <row r="238" spans="1:68" ht="27" hidden="1" customHeight="1" x14ac:dyDescent="0.25">
      <c r="A238" s="63" t="s">
        <v>391</v>
      </c>
      <c r="B238" s="63" t="s">
        <v>392</v>
      </c>
      <c r="C238" s="36">
        <v>4301040362</v>
      </c>
      <c r="D238" s="563">
        <v>4680115886803</v>
      </c>
      <c r="E238" s="56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02" t="s">
        <v>393</v>
      </c>
      <c r="Q238" s="565"/>
      <c r="R238" s="565"/>
      <c r="S238" s="565"/>
      <c r="T238" s="56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0"/>
      <c r="B239" s="570"/>
      <c r="C239" s="570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1"/>
      <c r="P239" s="567" t="s">
        <v>40</v>
      </c>
      <c r="Q239" s="568"/>
      <c r="R239" s="568"/>
      <c r="S239" s="568"/>
      <c r="T239" s="568"/>
      <c r="U239" s="568"/>
      <c r="V239" s="56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0"/>
      <c r="B240" s="570"/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1"/>
      <c r="P240" s="567" t="s">
        <v>40</v>
      </c>
      <c r="Q240" s="568"/>
      <c r="R240" s="568"/>
      <c r="S240" s="568"/>
      <c r="T240" s="568"/>
      <c r="U240" s="568"/>
      <c r="V240" s="56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62" t="s">
        <v>395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6"/>
      <c r="AB241" s="66"/>
      <c r="AC241" s="80"/>
    </row>
    <row r="242" spans="1:68" ht="27" hidden="1" customHeight="1" x14ac:dyDescent="0.25">
      <c r="A242" s="63" t="s">
        <v>396</v>
      </c>
      <c r="B242" s="63" t="s">
        <v>397</v>
      </c>
      <c r="C242" s="36">
        <v>4301041004</v>
      </c>
      <c r="D242" s="563">
        <v>4680115886704</v>
      </c>
      <c r="E242" s="56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5"/>
      <c r="R242" s="565"/>
      <c r="S242" s="565"/>
      <c r="T242" s="5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399</v>
      </c>
      <c r="B243" s="63" t="s">
        <v>400</v>
      </c>
      <c r="C243" s="36">
        <v>4301041008</v>
      </c>
      <c r="D243" s="563">
        <v>4680115886681</v>
      </c>
      <c r="E243" s="56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8" t="s">
        <v>401</v>
      </c>
      <c r="Q243" s="565"/>
      <c r="R243" s="565"/>
      <c r="S243" s="565"/>
      <c r="T243" s="56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402</v>
      </c>
      <c r="B244" s="63" t="s">
        <v>403</v>
      </c>
      <c r="C244" s="36">
        <v>4301041007</v>
      </c>
      <c r="D244" s="563">
        <v>4680115886735</v>
      </c>
      <c r="E244" s="56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5"/>
      <c r="R244" s="565"/>
      <c r="S244" s="565"/>
      <c r="T244" s="56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404</v>
      </c>
      <c r="B245" s="63" t="s">
        <v>405</v>
      </c>
      <c r="C245" s="36">
        <v>4301041006</v>
      </c>
      <c r="D245" s="563">
        <v>4680115886728</v>
      </c>
      <c r="E245" s="56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5"/>
      <c r="R245" s="565"/>
      <c r="S245" s="565"/>
      <c r="T245" s="5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406</v>
      </c>
      <c r="B246" s="63" t="s">
        <v>407</v>
      </c>
      <c r="C246" s="36">
        <v>4301041005</v>
      </c>
      <c r="D246" s="563">
        <v>4680115886711</v>
      </c>
      <c r="E246" s="5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5"/>
      <c r="R246" s="565"/>
      <c r="S246" s="565"/>
      <c r="T246" s="5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70"/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1"/>
      <c r="P247" s="567" t="s">
        <v>40</v>
      </c>
      <c r="Q247" s="568"/>
      <c r="R247" s="568"/>
      <c r="S247" s="568"/>
      <c r="T247" s="568"/>
      <c r="U247" s="568"/>
      <c r="V247" s="56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70"/>
      <c r="B248" s="570"/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1"/>
      <c r="P248" s="567" t="s">
        <v>40</v>
      </c>
      <c r="Q248" s="568"/>
      <c r="R248" s="568"/>
      <c r="S248" s="568"/>
      <c r="T248" s="568"/>
      <c r="U248" s="568"/>
      <c r="V248" s="56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78" t="s">
        <v>408</v>
      </c>
      <c r="B249" s="578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65"/>
      <c r="AB249" s="65"/>
      <c r="AC249" s="79"/>
    </row>
    <row r="250" spans="1:68" ht="14.25" hidden="1" customHeight="1" x14ac:dyDescent="0.25">
      <c r="A250" s="562" t="s">
        <v>112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563">
        <v>4680115885837</v>
      </c>
      <c r="E251" s="56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5"/>
      <c r="R251" s="565"/>
      <c r="S251" s="565"/>
      <c r="T251" s="566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563">
        <v>4680115885851</v>
      </c>
      <c r="E252" s="56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5"/>
      <c r="R252" s="565"/>
      <c r="S252" s="565"/>
      <c r="T252" s="566"/>
      <c r="U252" s="39" t="s">
        <v>45</v>
      </c>
      <c r="V252" s="39" t="s">
        <v>45</v>
      </c>
      <c r="W252" s="40" t="s">
        <v>0</v>
      </c>
      <c r="X252" s="58">
        <v>20</v>
      </c>
      <c r="Y252" s="55">
        <f>IFERROR(IF(X252="",0,CEILING((X252/$H252),1)*$H252),"")</f>
        <v>21.6</v>
      </c>
      <c r="Z252" s="41">
        <f>IFERROR(IF(Y252=0,"",ROUNDUP(Y252/H252,0)*0.01898),"")</f>
        <v>3.7960000000000001E-2</v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20.805555555555554</v>
      </c>
      <c r="BN252" s="78">
        <f>IFERROR(Y252*I252/H252,"0")</f>
        <v>22.47</v>
      </c>
      <c r="BO252" s="78">
        <f>IFERROR(1/J252*(X252/H252),"0")</f>
        <v>2.8935185185185182E-2</v>
      </c>
      <c r="BP252" s="78">
        <f>IFERROR(1/J252*(Y252/H252),"0")</f>
        <v>3.125E-2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563">
        <v>4680115885806</v>
      </c>
      <c r="E253" s="56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5"/>
      <c r="R253" s="565"/>
      <c r="S253" s="565"/>
      <c r="T253" s="566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43.2</v>
      </c>
      <c r="Z253" s="41">
        <f>IFERROR(IF(Y253=0,"",ROUNDUP(Y253/H253,0)*0.01898),"")</f>
        <v>7.5920000000000001E-2</v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41.611111111111107</v>
      </c>
      <c r="BN253" s="78">
        <f>IFERROR(Y253*I253/H253,"0")</f>
        <v>44.94</v>
      </c>
      <c r="BO253" s="78">
        <f>IFERROR(1/J253*(X253/H253),"0")</f>
        <v>5.7870370370370364E-2</v>
      </c>
      <c r="BP253" s="78">
        <f>IFERROR(1/J253*(Y253/H253),"0")</f>
        <v>6.25E-2</v>
      </c>
    </row>
    <row r="254" spans="1:68" ht="27" hidden="1" customHeight="1" x14ac:dyDescent="0.25">
      <c r="A254" s="63" t="s">
        <v>418</v>
      </c>
      <c r="B254" s="63" t="s">
        <v>419</v>
      </c>
      <c r="C254" s="36">
        <v>4301011852</v>
      </c>
      <c r="D254" s="563">
        <v>4680115885844</v>
      </c>
      <c r="E254" s="56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5"/>
      <c r="R254" s="565"/>
      <c r="S254" s="565"/>
      <c r="T254" s="56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hidden="1" customHeight="1" x14ac:dyDescent="0.25">
      <c r="A255" s="63" t="s">
        <v>421</v>
      </c>
      <c r="B255" s="63" t="s">
        <v>422</v>
      </c>
      <c r="C255" s="36">
        <v>4301011851</v>
      </c>
      <c r="D255" s="563">
        <v>4680115885820</v>
      </c>
      <c r="E255" s="56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5"/>
      <c r="R255" s="565"/>
      <c r="S255" s="565"/>
      <c r="T255" s="56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70"/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1"/>
      <c r="P256" s="567" t="s">
        <v>40</v>
      </c>
      <c r="Q256" s="568"/>
      <c r="R256" s="568"/>
      <c r="S256" s="568"/>
      <c r="T256" s="568"/>
      <c r="U256" s="568"/>
      <c r="V256" s="569"/>
      <c r="W256" s="42" t="s">
        <v>39</v>
      </c>
      <c r="X256" s="43">
        <f>IFERROR(X251/H251,"0")+IFERROR(X252/H252,"0")+IFERROR(X253/H253,"0")+IFERROR(X254/H254,"0")+IFERROR(X255/H255,"0")</f>
        <v>7.4074074074074066</v>
      </c>
      <c r="Y256" s="43">
        <f>IFERROR(Y251/H251,"0")+IFERROR(Y252/H252,"0")+IFERROR(Y253/H253,"0")+IFERROR(Y254/H254,"0")+IFERROR(Y255/H255,"0")</f>
        <v>8</v>
      </c>
      <c r="Z256" s="43">
        <f>IFERROR(IF(Z251="",0,Z251),"0")+IFERROR(IF(Z252="",0,Z252),"0")+IFERROR(IF(Z253="",0,Z253),"0")+IFERROR(IF(Z254="",0,Z254),"0")+IFERROR(IF(Z255="",0,Z255),"0")</f>
        <v>0.15184</v>
      </c>
      <c r="AA256" s="67"/>
      <c r="AB256" s="67"/>
      <c r="AC256" s="67"/>
    </row>
    <row r="257" spans="1:68" x14ac:dyDescent="0.2">
      <c r="A257" s="570"/>
      <c r="B257" s="570"/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1"/>
      <c r="P257" s="567" t="s">
        <v>40</v>
      </c>
      <c r="Q257" s="568"/>
      <c r="R257" s="568"/>
      <c r="S257" s="568"/>
      <c r="T257" s="568"/>
      <c r="U257" s="568"/>
      <c r="V257" s="569"/>
      <c r="W257" s="42" t="s">
        <v>0</v>
      </c>
      <c r="X257" s="43">
        <f>IFERROR(SUM(X251:X255),"0")</f>
        <v>80</v>
      </c>
      <c r="Y257" s="43">
        <f>IFERROR(SUM(Y251:Y255),"0")</f>
        <v>86.4</v>
      </c>
      <c r="Z257" s="42"/>
      <c r="AA257" s="67"/>
      <c r="AB257" s="67"/>
      <c r="AC257" s="67"/>
    </row>
    <row r="258" spans="1:68" ht="16.5" hidden="1" customHeight="1" x14ac:dyDescent="0.25">
      <c r="A258" s="578" t="s">
        <v>424</v>
      </c>
      <c r="B258" s="578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65"/>
      <c r="AB258" s="65"/>
      <c r="AC258" s="79"/>
    </row>
    <row r="259" spans="1:68" ht="14.25" hidden="1" customHeight="1" x14ac:dyDescent="0.25">
      <c r="A259" s="562" t="s">
        <v>112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6"/>
      <c r="AB259" s="66"/>
      <c r="AC259" s="80"/>
    </row>
    <row r="260" spans="1:68" ht="27" hidden="1" customHeight="1" x14ac:dyDescent="0.25">
      <c r="A260" s="63" t="s">
        <v>425</v>
      </c>
      <c r="B260" s="63" t="s">
        <v>426</v>
      </c>
      <c r="C260" s="36">
        <v>4301011223</v>
      </c>
      <c r="D260" s="563">
        <v>4607091383423</v>
      </c>
      <c r="E260" s="56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5"/>
      <c r="R260" s="565"/>
      <c r="S260" s="565"/>
      <c r="T260" s="5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427</v>
      </c>
      <c r="B261" s="63" t="s">
        <v>428</v>
      </c>
      <c r="C261" s="36">
        <v>4301012199</v>
      </c>
      <c r="D261" s="563">
        <v>4680115886957</v>
      </c>
      <c r="E261" s="56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9" t="s">
        <v>429</v>
      </c>
      <c r="Q261" s="565"/>
      <c r="R261" s="565"/>
      <c r="S261" s="565"/>
      <c r="T261" s="56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431</v>
      </c>
      <c r="B262" s="63" t="s">
        <v>432</v>
      </c>
      <c r="C262" s="36">
        <v>4301012098</v>
      </c>
      <c r="D262" s="563">
        <v>4680115885660</v>
      </c>
      <c r="E262" s="56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5"/>
      <c r="R262" s="565"/>
      <c r="S262" s="565"/>
      <c r="T262" s="56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4301012176</v>
      </c>
      <c r="D263" s="563">
        <v>4680115886773</v>
      </c>
      <c r="E263" s="56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91" t="s">
        <v>436</v>
      </c>
      <c r="Q263" s="565"/>
      <c r="R263" s="565"/>
      <c r="S263" s="565"/>
      <c r="T263" s="56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70"/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1"/>
      <c r="P264" s="567" t="s">
        <v>40</v>
      </c>
      <c r="Q264" s="568"/>
      <c r="R264" s="568"/>
      <c r="S264" s="568"/>
      <c r="T264" s="568"/>
      <c r="U264" s="568"/>
      <c r="V264" s="56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70"/>
      <c r="B265" s="570"/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1"/>
      <c r="P265" s="567" t="s">
        <v>40</v>
      </c>
      <c r="Q265" s="568"/>
      <c r="R265" s="568"/>
      <c r="S265" s="568"/>
      <c r="T265" s="568"/>
      <c r="U265" s="568"/>
      <c r="V265" s="56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78" t="s">
        <v>438</v>
      </c>
      <c r="B266" s="578"/>
      <c r="C266" s="578"/>
      <c r="D266" s="578"/>
      <c r="E266" s="578"/>
      <c r="F266" s="578"/>
      <c r="G266" s="578"/>
      <c r="H266" s="578"/>
      <c r="I266" s="578"/>
      <c r="J266" s="578"/>
      <c r="K266" s="578"/>
      <c r="L266" s="578"/>
      <c r="M266" s="578"/>
      <c r="N266" s="578"/>
      <c r="O266" s="578"/>
      <c r="P266" s="578"/>
      <c r="Q266" s="578"/>
      <c r="R266" s="578"/>
      <c r="S266" s="578"/>
      <c r="T266" s="578"/>
      <c r="U266" s="578"/>
      <c r="V266" s="578"/>
      <c r="W266" s="578"/>
      <c r="X266" s="578"/>
      <c r="Y266" s="578"/>
      <c r="Z266" s="578"/>
      <c r="AA266" s="65"/>
      <c r="AB266" s="65"/>
      <c r="AC266" s="79"/>
    </row>
    <row r="267" spans="1:68" ht="14.25" hidden="1" customHeight="1" x14ac:dyDescent="0.25">
      <c r="A267" s="562" t="s">
        <v>82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6"/>
      <c r="AB267" s="66"/>
      <c r="AC267" s="80"/>
    </row>
    <row r="268" spans="1:68" ht="27" hidden="1" customHeight="1" x14ac:dyDescent="0.25">
      <c r="A268" s="63" t="s">
        <v>439</v>
      </c>
      <c r="B268" s="63" t="s">
        <v>440</v>
      </c>
      <c r="C268" s="36">
        <v>4301051893</v>
      </c>
      <c r="D268" s="563">
        <v>4680115886186</v>
      </c>
      <c r="E268" s="56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5"/>
      <c r="R268" s="565"/>
      <c r="S268" s="565"/>
      <c r="T268" s="5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442</v>
      </c>
      <c r="B269" s="63" t="s">
        <v>443</v>
      </c>
      <c r="C269" s="36">
        <v>4301051795</v>
      </c>
      <c r="D269" s="563">
        <v>4680115881228</v>
      </c>
      <c r="E269" s="56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5"/>
      <c r="R269" s="565"/>
      <c r="S269" s="565"/>
      <c r="T269" s="56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445</v>
      </c>
      <c r="B270" s="63" t="s">
        <v>446</v>
      </c>
      <c r="C270" s="36">
        <v>4301051388</v>
      </c>
      <c r="D270" s="563">
        <v>4680115881211</v>
      </c>
      <c r="E270" s="56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5"/>
      <c r="R270" s="565"/>
      <c r="S270" s="565"/>
      <c r="T270" s="56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70"/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1"/>
      <c r="P271" s="567" t="s">
        <v>40</v>
      </c>
      <c r="Q271" s="568"/>
      <c r="R271" s="568"/>
      <c r="S271" s="568"/>
      <c r="T271" s="568"/>
      <c r="U271" s="568"/>
      <c r="V271" s="56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70"/>
      <c r="B272" s="570"/>
      <c r="C272" s="570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1"/>
      <c r="P272" s="567" t="s">
        <v>40</v>
      </c>
      <c r="Q272" s="568"/>
      <c r="R272" s="568"/>
      <c r="S272" s="568"/>
      <c r="T272" s="568"/>
      <c r="U272" s="568"/>
      <c r="V272" s="56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78" t="s">
        <v>448</v>
      </c>
      <c r="B273" s="578"/>
      <c r="C273" s="578"/>
      <c r="D273" s="578"/>
      <c r="E273" s="578"/>
      <c r="F273" s="578"/>
      <c r="G273" s="578"/>
      <c r="H273" s="578"/>
      <c r="I273" s="578"/>
      <c r="J273" s="578"/>
      <c r="K273" s="578"/>
      <c r="L273" s="578"/>
      <c r="M273" s="578"/>
      <c r="N273" s="578"/>
      <c r="O273" s="578"/>
      <c r="P273" s="578"/>
      <c r="Q273" s="578"/>
      <c r="R273" s="578"/>
      <c r="S273" s="578"/>
      <c r="T273" s="578"/>
      <c r="U273" s="578"/>
      <c r="V273" s="578"/>
      <c r="W273" s="578"/>
      <c r="X273" s="578"/>
      <c r="Y273" s="578"/>
      <c r="Z273" s="578"/>
      <c r="AA273" s="65"/>
      <c r="AB273" s="65"/>
      <c r="AC273" s="79"/>
    </row>
    <row r="274" spans="1:68" ht="14.25" hidden="1" customHeight="1" x14ac:dyDescent="0.25">
      <c r="A274" s="562" t="s">
        <v>76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6"/>
      <c r="AB274" s="66"/>
      <c r="AC274" s="80"/>
    </row>
    <row r="275" spans="1:68" ht="27" hidden="1" customHeight="1" x14ac:dyDescent="0.25">
      <c r="A275" s="63" t="s">
        <v>449</v>
      </c>
      <c r="B275" s="63" t="s">
        <v>450</v>
      </c>
      <c r="C275" s="36">
        <v>4301031307</v>
      </c>
      <c r="D275" s="563">
        <v>4680115880344</v>
      </c>
      <c r="E275" s="56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5"/>
      <c r="R275" s="565"/>
      <c r="S275" s="565"/>
      <c r="T275" s="5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70"/>
      <c r="B276" s="570"/>
      <c r="C276" s="570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1"/>
      <c r="P276" s="567" t="s">
        <v>40</v>
      </c>
      <c r="Q276" s="568"/>
      <c r="R276" s="568"/>
      <c r="S276" s="568"/>
      <c r="T276" s="568"/>
      <c r="U276" s="568"/>
      <c r="V276" s="56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70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1"/>
      <c r="P277" s="567" t="s">
        <v>40</v>
      </c>
      <c r="Q277" s="568"/>
      <c r="R277" s="568"/>
      <c r="S277" s="568"/>
      <c r="T277" s="568"/>
      <c r="U277" s="568"/>
      <c r="V277" s="56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62" t="s">
        <v>82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6"/>
      <c r="AB278" s="66"/>
      <c r="AC278" s="80"/>
    </row>
    <row r="279" spans="1:68" ht="27" hidden="1" customHeight="1" x14ac:dyDescent="0.25">
      <c r="A279" s="63" t="s">
        <v>452</v>
      </c>
      <c r="B279" s="63" t="s">
        <v>453</v>
      </c>
      <c r="C279" s="36">
        <v>4301051782</v>
      </c>
      <c r="D279" s="563">
        <v>4680115884618</v>
      </c>
      <c r="E279" s="56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5"/>
      <c r="R279" s="565"/>
      <c r="S279" s="565"/>
      <c r="T279" s="56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70"/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1"/>
      <c r="P280" s="567" t="s">
        <v>40</v>
      </c>
      <c r="Q280" s="568"/>
      <c r="R280" s="568"/>
      <c r="S280" s="568"/>
      <c r="T280" s="568"/>
      <c r="U280" s="568"/>
      <c r="V280" s="56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70"/>
      <c r="B281" s="570"/>
      <c r="C281" s="570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1"/>
      <c r="P281" s="567" t="s">
        <v>40</v>
      </c>
      <c r="Q281" s="568"/>
      <c r="R281" s="568"/>
      <c r="S281" s="568"/>
      <c r="T281" s="568"/>
      <c r="U281" s="568"/>
      <c r="V281" s="56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78" t="s">
        <v>455</v>
      </c>
      <c r="B282" s="578"/>
      <c r="C282" s="578"/>
      <c r="D282" s="578"/>
      <c r="E282" s="578"/>
      <c r="F282" s="578"/>
      <c r="G282" s="578"/>
      <c r="H282" s="578"/>
      <c r="I282" s="578"/>
      <c r="J282" s="578"/>
      <c r="K282" s="578"/>
      <c r="L282" s="578"/>
      <c r="M282" s="578"/>
      <c r="N282" s="578"/>
      <c r="O282" s="578"/>
      <c r="P282" s="578"/>
      <c r="Q282" s="578"/>
      <c r="R282" s="578"/>
      <c r="S282" s="578"/>
      <c r="T282" s="578"/>
      <c r="U282" s="578"/>
      <c r="V282" s="578"/>
      <c r="W282" s="578"/>
      <c r="X282" s="578"/>
      <c r="Y282" s="578"/>
      <c r="Z282" s="578"/>
      <c r="AA282" s="65"/>
      <c r="AB282" s="65"/>
      <c r="AC282" s="79"/>
    </row>
    <row r="283" spans="1:68" ht="14.25" hidden="1" customHeight="1" x14ac:dyDescent="0.25">
      <c r="A283" s="562" t="s">
        <v>112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6"/>
      <c r="AB283" s="66"/>
      <c r="AC283" s="80"/>
    </row>
    <row r="284" spans="1:68" ht="27" hidden="1" customHeight="1" x14ac:dyDescent="0.25">
      <c r="A284" s="63" t="s">
        <v>456</v>
      </c>
      <c r="B284" s="63" t="s">
        <v>457</v>
      </c>
      <c r="C284" s="36">
        <v>4301011662</v>
      </c>
      <c r="D284" s="563">
        <v>4680115883703</v>
      </c>
      <c r="E284" s="56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5"/>
      <c r="R284" s="565"/>
      <c r="S284" s="565"/>
      <c r="T284" s="5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70"/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1"/>
      <c r="P285" s="567" t="s">
        <v>40</v>
      </c>
      <c r="Q285" s="568"/>
      <c r="R285" s="568"/>
      <c r="S285" s="568"/>
      <c r="T285" s="568"/>
      <c r="U285" s="568"/>
      <c r="V285" s="5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70"/>
      <c r="B286" s="570"/>
      <c r="C286" s="570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1"/>
      <c r="P286" s="567" t="s">
        <v>40</v>
      </c>
      <c r="Q286" s="568"/>
      <c r="R286" s="568"/>
      <c r="S286" s="568"/>
      <c r="T286" s="568"/>
      <c r="U286" s="568"/>
      <c r="V286" s="5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78" t="s">
        <v>460</v>
      </c>
      <c r="B287" s="578"/>
      <c r="C287" s="578"/>
      <c r="D287" s="578"/>
      <c r="E287" s="578"/>
      <c r="F287" s="578"/>
      <c r="G287" s="578"/>
      <c r="H287" s="578"/>
      <c r="I287" s="578"/>
      <c r="J287" s="578"/>
      <c r="K287" s="578"/>
      <c r="L287" s="578"/>
      <c r="M287" s="578"/>
      <c r="N287" s="578"/>
      <c r="O287" s="578"/>
      <c r="P287" s="578"/>
      <c r="Q287" s="578"/>
      <c r="R287" s="578"/>
      <c r="S287" s="578"/>
      <c r="T287" s="578"/>
      <c r="U287" s="578"/>
      <c r="V287" s="578"/>
      <c r="W287" s="578"/>
      <c r="X287" s="578"/>
      <c r="Y287" s="578"/>
      <c r="Z287" s="578"/>
      <c r="AA287" s="65"/>
      <c r="AB287" s="65"/>
      <c r="AC287" s="79"/>
    </row>
    <row r="288" spans="1:68" ht="14.25" hidden="1" customHeight="1" x14ac:dyDescent="0.25">
      <c r="A288" s="562" t="s">
        <v>112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6"/>
      <c r="AB288" s="66"/>
      <c r="AC288" s="80"/>
    </row>
    <row r="289" spans="1:68" ht="27" hidden="1" customHeight="1" x14ac:dyDescent="0.25">
      <c r="A289" s="63" t="s">
        <v>461</v>
      </c>
      <c r="B289" s="63" t="s">
        <v>462</v>
      </c>
      <c r="C289" s="36">
        <v>4301012126</v>
      </c>
      <c r="D289" s="563">
        <v>4607091386004</v>
      </c>
      <c r="E289" s="5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5"/>
      <c r="R289" s="565"/>
      <c r="S289" s="565"/>
      <c r="T289" s="5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hidden="1" customHeight="1" x14ac:dyDescent="0.25">
      <c r="A290" s="63" t="s">
        <v>464</v>
      </c>
      <c r="B290" s="63" t="s">
        <v>465</v>
      </c>
      <c r="C290" s="36">
        <v>4301012024</v>
      </c>
      <c r="D290" s="563">
        <v>4680115885615</v>
      </c>
      <c r="E290" s="56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6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5"/>
      <c r="R290" s="565"/>
      <c r="S290" s="565"/>
      <c r="T290" s="5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hidden="1" customHeight="1" x14ac:dyDescent="0.25">
      <c r="A291" s="63" t="s">
        <v>467</v>
      </c>
      <c r="B291" s="63" t="s">
        <v>468</v>
      </c>
      <c r="C291" s="36">
        <v>4301011858</v>
      </c>
      <c r="D291" s="563">
        <v>4680115885646</v>
      </c>
      <c r="E291" s="56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5"/>
      <c r="R291" s="565"/>
      <c r="S291" s="565"/>
      <c r="T291" s="5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470</v>
      </c>
      <c r="B292" s="63" t="s">
        <v>471</v>
      </c>
      <c r="C292" s="36">
        <v>4301012016</v>
      </c>
      <c r="D292" s="563">
        <v>4680115885554</v>
      </c>
      <c r="E292" s="56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5"/>
      <c r="R292" s="565"/>
      <c r="S292" s="565"/>
      <c r="T292" s="5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4301011857</v>
      </c>
      <c r="D293" s="563">
        <v>4680115885622</v>
      </c>
      <c r="E293" s="56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5"/>
      <c r="R293" s="565"/>
      <c r="S293" s="565"/>
      <c r="T293" s="56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hidden="1" customHeight="1" x14ac:dyDescent="0.25">
      <c r="A294" s="63" t="s">
        <v>475</v>
      </c>
      <c r="B294" s="63" t="s">
        <v>476</v>
      </c>
      <c r="C294" s="36">
        <v>4301011859</v>
      </c>
      <c r="D294" s="563">
        <v>4680115885608</v>
      </c>
      <c r="E294" s="56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5"/>
      <c r="R294" s="565"/>
      <c r="S294" s="565"/>
      <c r="T294" s="5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hidden="1" x14ac:dyDescent="0.2">
      <c r="A295" s="570"/>
      <c r="B295" s="570"/>
      <c r="C295" s="570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1"/>
      <c r="P295" s="567" t="s">
        <v>40</v>
      </c>
      <c r="Q295" s="568"/>
      <c r="R295" s="568"/>
      <c r="S295" s="568"/>
      <c r="T295" s="568"/>
      <c r="U295" s="568"/>
      <c r="V295" s="569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hidden="1" x14ac:dyDescent="0.2">
      <c r="A296" s="570"/>
      <c r="B296" s="570"/>
      <c r="C296" s="570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1"/>
      <c r="P296" s="567" t="s">
        <v>40</v>
      </c>
      <c r="Q296" s="568"/>
      <c r="R296" s="568"/>
      <c r="S296" s="568"/>
      <c r="T296" s="568"/>
      <c r="U296" s="568"/>
      <c r="V296" s="569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hidden="1" customHeight="1" x14ac:dyDescent="0.25">
      <c r="A297" s="562" t="s">
        <v>76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6"/>
      <c r="AB297" s="66"/>
      <c r="AC297" s="80"/>
    </row>
    <row r="298" spans="1:68" ht="27" hidden="1" customHeight="1" x14ac:dyDescent="0.25">
      <c r="A298" s="63" t="s">
        <v>478</v>
      </c>
      <c r="B298" s="63" t="s">
        <v>479</v>
      </c>
      <c r="C298" s="36">
        <v>4301030878</v>
      </c>
      <c r="D298" s="563">
        <v>4607091387193</v>
      </c>
      <c r="E298" s="56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5"/>
      <c r="R298" s="565"/>
      <c r="S298" s="565"/>
      <c r="T298" s="5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563">
        <v>4607091387230</v>
      </c>
      <c r="E299" s="56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6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5"/>
      <c r="R299" s="565"/>
      <c r="S299" s="565"/>
      <c r="T299" s="566"/>
      <c r="U299" s="39" t="s">
        <v>45</v>
      </c>
      <c r="V299" s="39" t="s">
        <v>45</v>
      </c>
      <c r="W299" s="40" t="s">
        <v>0</v>
      </c>
      <c r="X299" s="58">
        <v>40</v>
      </c>
      <c r="Y299" s="55">
        <f t="shared" si="38"/>
        <v>42</v>
      </c>
      <c r="Z299" s="41">
        <f>IFERROR(IF(Y299=0,"",ROUNDUP(Y299/H299,0)*0.00902),"")</f>
        <v>9.0200000000000002E-2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42.571428571428562</v>
      </c>
      <c r="BN299" s="78">
        <f t="shared" si="40"/>
        <v>44.699999999999996</v>
      </c>
      <c r="BO299" s="78">
        <f t="shared" si="41"/>
        <v>7.2150072150072145E-2</v>
      </c>
      <c r="BP299" s="78">
        <f t="shared" si="42"/>
        <v>7.575757575757576E-2</v>
      </c>
    </row>
    <row r="300" spans="1:68" ht="27" hidden="1" customHeight="1" x14ac:dyDescent="0.25">
      <c r="A300" s="63" t="s">
        <v>484</v>
      </c>
      <c r="B300" s="63" t="s">
        <v>485</v>
      </c>
      <c r="C300" s="36">
        <v>4301031154</v>
      </c>
      <c r="D300" s="563">
        <v>4607091387292</v>
      </c>
      <c r="E300" s="56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6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5"/>
      <c r="R300" s="565"/>
      <c r="S300" s="565"/>
      <c r="T300" s="56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487</v>
      </c>
      <c r="B301" s="63" t="s">
        <v>488</v>
      </c>
      <c r="C301" s="36">
        <v>4301031152</v>
      </c>
      <c r="D301" s="563">
        <v>4607091387285</v>
      </c>
      <c r="E301" s="56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5"/>
      <c r="R301" s="565"/>
      <c r="S301" s="565"/>
      <c r="T301" s="56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4301031305</v>
      </c>
      <c r="D302" s="563">
        <v>4607091389845</v>
      </c>
      <c r="E302" s="56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5"/>
      <c r="R302" s="565"/>
      <c r="S302" s="565"/>
      <c r="T302" s="56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4301031306</v>
      </c>
      <c r="D303" s="563">
        <v>4680115882881</v>
      </c>
      <c r="E303" s="56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6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5"/>
      <c r="R303" s="565"/>
      <c r="S303" s="565"/>
      <c r="T303" s="5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hidden="1" customHeight="1" x14ac:dyDescent="0.25">
      <c r="A304" s="63" t="s">
        <v>494</v>
      </c>
      <c r="B304" s="63" t="s">
        <v>495</v>
      </c>
      <c r="C304" s="36">
        <v>4301031066</v>
      </c>
      <c r="D304" s="563">
        <v>4607091383836</v>
      </c>
      <c r="E304" s="56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66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5"/>
      <c r="R304" s="565"/>
      <c r="S304" s="565"/>
      <c r="T304" s="5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570"/>
      <c r="B305" s="570"/>
      <c r="C305" s="570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1"/>
      <c r="P305" s="567" t="s">
        <v>40</v>
      </c>
      <c r="Q305" s="568"/>
      <c r="R305" s="568"/>
      <c r="S305" s="568"/>
      <c r="T305" s="568"/>
      <c r="U305" s="568"/>
      <c r="V305" s="569"/>
      <c r="W305" s="42" t="s">
        <v>39</v>
      </c>
      <c r="X305" s="43">
        <f>IFERROR(X298/H298,"0")+IFERROR(X299/H299,"0")+IFERROR(X300/H300,"0")+IFERROR(X301/H301,"0")+IFERROR(X302/H302,"0")+IFERROR(X303/H303,"0")+IFERROR(X304/H304,"0")</f>
        <v>9.5238095238095237</v>
      </c>
      <c r="Y305" s="43">
        <f>IFERROR(Y298/H298,"0")+IFERROR(Y299/H299,"0")+IFERROR(Y300/H300,"0")+IFERROR(Y301/H301,"0")+IFERROR(Y302/H302,"0")+IFERROR(Y303/H303,"0")+IFERROR(Y304/H304,"0")</f>
        <v>10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67"/>
      <c r="AB305" s="67"/>
      <c r="AC305" s="67"/>
    </row>
    <row r="306" spans="1:68" x14ac:dyDescent="0.2">
      <c r="A306" s="570"/>
      <c r="B306" s="570"/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1"/>
      <c r="P306" s="567" t="s">
        <v>40</v>
      </c>
      <c r="Q306" s="568"/>
      <c r="R306" s="568"/>
      <c r="S306" s="568"/>
      <c r="T306" s="568"/>
      <c r="U306" s="568"/>
      <c r="V306" s="569"/>
      <c r="W306" s="42" t="s">
        <v>0</v>
      </c>
      <c r="X306" s="43">
        <f>IFERROR(SUM(X298:X304),"0")</f>
        <v>40</v>
      </c>
      <c r="Y306" s="43">
        <f>IFERROR(SUM(Y298:Y304),"0")</f>
        <v>42</v>
      </c>
      <c r="Z306" s="42"/>
      <c r="AA306" s="67"/>
      <c r="AB306" s="67"/>
      <c r="AC306" s="67"/>
    </row>
    <row r="307" spans="1:68" ht="14.25" hidden="1" customHeight="1" x14ac:dyDescent="0.25">
      <c r="A307" s="562" t="s">
        <v>82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563">
        <v>4607091387766</v>
      </c>
      <c r="E308" s="56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5"/>
      <c r="R308" s="565"/>
      <c r="S308" s="565"/>
      <c r="T308" s="566"/>
      <c r="U308" s="39" t="s">
        <v>45</v>
      </c>
      <c r="V308" s="39" t="s">
        <v>45</v>
      </c>
      <c r="W308" s="40" t="s">
        <v>0</v>
      </c>
      <c r="X308" s="58">
        <v>5770</v>
      </c>
      <c r="Y308" s="55">
        <f>IFERROR(IF(X308="",0,CEILING((X308/$H308),1)*$H308),"")</f>
        <v>5772</v>
      </c>
      <c r="Z308" s="41">
        <f>IFERROR(IF(Y308=0,"",ROUNDUP(Y308/H308,0)*0.01898),"")</f>
        <v>14.045199999999999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6149.4884615384617</v>
      </c>
      <c r="BN308" s="78">
        <f>IFERROR(Y308*I308/H308,"0")</f>
        <v>6151.6200000000008</v>
      </c>
      <c r="BO308" s="78">
        <f>IFERROR(1/J308*(X308/H308),"0")</f>
        <v>11.558493589743589</v>
      </c>
      <c r="BP308" s="78">
        <f>IFERROR(1/J308*(Y308/H308),"0")</f>
        <v>11.5625</v>
      </c>
    </row>
    <row r="309" spans="1:68" ht="27" hidden="1" customHeight="1" x14ac:dyDescent="0.25">
      <c r="A309" s="63" t="s">
        <v>500</v>
      </c>
      <c r="B309" s="63" t="s">
        <v>501</v>
      </c>
      <c r="C309" s="36">
        <v>4301051818</v>
      </c>
      <c r="D309" s="563">
        <v>4607091387957</v>
      </c>
      <c r="E309" s="56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5"/>
      <c r="R309" s="565"/>
      <c r="S309" s="565"/>
      <c r="T309" s="56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503</v>
      </c>
      <c r="B310" s="63" t="s">
        <v>504</v>
      </c>
      <c r="C310" s="36">
        <v>4301051819</v>
      </c>
      <c r="D310" s="563">
        <v>4607091387964</v>
      </c>
      <c r="E310" s="56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5"/>
      <c r="R310" s="565"/>
      <c r="S310" s="565"/>
      <c r="T310" s="56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506</v>
      </c>
      <c r="B311" s="63" t="s">
        <v>507</v>
      </c>
      <c r="C311" s="36">
        <v>4301051734</v>
      </c>
      <c r="D311" s="563">
        <v>4680115884588</v>
      </c>
      <c r="E311" s="56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6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5"/>
      <c r="R311" s="565"/>
      <c r="S311" s="565"/>
      <c r="T311" s="56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4301051578</v>
      </c>
      <c r="D312" s="563">
        <v>4607091387513</v>
      </c>
      <c r="E312" s="56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5"/>
      <c r="R312" s="565"/>
      <c r="S312" s="565"/>
      <c r="T312" s="56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70"/>
      <c r="B313" s="570"/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1"/>
      <c r="P313" s="567" t="s">
        <v>40</v>
      </c>
      <c r="Q313" s="568"/>
      <c r="R313" s="568"/>
      <c r="S313" s="568"/>
      <c r="T313" s="568"/>
      <c r="U313" s="568"/>
      <c r="V313" s="569"/>
      <c r="W313" s="42" t="s">
        <v>39</v>
      </c>
      <c r="X313" s="43">
        <f>IFERROR(X308/H308,"0")+IFERROR(X309/H309,"0")+IFERROR(X310/H310,"0")+IFERROR(X311/H311,"0")+IFERROR(X312/H312,"0")</f>
        <v>739.74358974358972</v>
      </c>
      <c r="Y313" s="43">
        <f>IFERROR(Y308/H308,"0")+IFERROR(Y309/H309,"0")+IFERROR(Y310/H310,"0")+IFERROR(Y311/H311,"0")+IFERROR(Y312/H312,"0")</f>
        <v>740</v>
      </c>
      <c r="Z313" s="43">
        <f>IFERROR(IF(Z308="",0,Z308),"0")+IFERROR(IF(Z309="",0,Z309),"0")+IFERROR(IF(Z310="",0,Z310),"0")+IFERROR(IF(Z311="",0,Z311),"0")+IFERROR(IF(Z312="",0,Z312),"0")</f>
        <v>14.045199999999999</v>
      </c>
      <c r="AA313" s="67"/>
      <c r="AB313" s="67"/>
      <c r="AC313" s="67"/>
    </row>
    <row r="314" spans="1:68" x14ac:dyDescent="0.2">
      <c r="A314" s="570"/>
      <c r="B314" s="570"/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567" t="s">
        <v>40</v>
      </c>
      <c r="Q314" s="568"/>
      <c r="R314" s="568"/>
      <c r="S314" s="568"/>
      <c r="T314" s="568"/>
      <c r="U314" s="568"/>
      <c r="V314" s="569"/>
      <c r="W314" s="42" t="s">
        <v>0</v>
      </c>
      <c r="X314" s="43">
        <f>IFERROR(SUM(X308:X312),"0")</f>
        <v>5770</v>
      </c>
      <c r="Y314" s="43">
        <f>IFERROR(SUM(Y308:Y312),"0")</f>
        <v>5772</v>
      </c>
      <c r="Z314" s="42"/>
      <c r="AA314" s="67"/>
      <c r="AB314" s="67"/>
      <c r="AC314" s="67"/>
    </row>
    <row r="315" spans="1:68" ht="14.25" hidden="1" customHeight="1" x14ac:dyDescent="0.25">
      <c r="A315" s="562" t="s">
        <v>174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563">
        <v>4607091380880</v>
      </c>
      <c r="E316" s="56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5"/>
      <c r="R316" s="565"/>
      <c r="S316" s="565"/>
      <c r="T316" s="566"/>
      <c r="U316" s="39" t="s">
        <v>45</v>
      </c>
      <c r="V316" s="39" t="s">
        <v>45</v>
      </c>
      <c r="W316" s="40" t="s">
        <v>0</v>
      </c>
      <c r="X316" s="58">
        <v>240</v>
      </c>
      <c r="Y316" s="55">
        <f>IFERROR(IF(X316="",0,CEILING((X316/$H316),1)*$H316),"")</f>
        <v>243.60000000000002</v>
      </c>
      <c r="Z316" s="41">
        <f>IFERROR(IF(Y316=0,"",ROUNDUP(Y316/H316,0)*0.01898),"")</f>
        <v>0.55042000000000002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254.82857142857142</v>
      </c>
      <c r="BN316" s="78">
        <f>IFERROR(Y316*I316/H316,"0")</f>
        <v>258.65100000000007</v>
      </c>
      <c r="BO316" s="78">
        <f>IFERROR(1/J316*(X316/H316),"0")</f>
        <v>0.4464285714285714</v>
      </c>
      <c r="BP316" s="78">
        <f>IFERROR(1/J316*(Y316/H316),"0")</f>
        <v>0.453125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63">
        <v>4607091384482</v>
      </c>
      <c r="E317" s="56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6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5"/>
      <c r="R317" s="565"/>
      <c r="S317" s="565"/>
      <c r="T317" s="566"/>
      <c r="U317" s="39" t="s">
        <v>45</v>
      </c>
      <c r="V317" s="39" t="s">
        <v>45</v>
      </c>
      <c r="W317" s="40" t="s">
        <v>0</v>
      </c>
      <c r="X317" s="58">
        <v>50</v>
      </c>
      <c r="Y317" s="55">
        <f>IFERROR(IF(X317="",0,CEILING((X317/$H317),1)*$H317),"")</f>
        <v>54.6</v>
      </c>
      <c r="Z317" s="41">
        <f>IFERROR(IF(Y317=0,"",ROUNDUP(Y317/H317,0)*0.01898),"")</f>
        <v>0.13286000000000001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53.326923076923087</v>
      </c>
      <c r="BN317" s="78">
        <f>IFERROR(Y317*I317/H317,"0")</f>
        <v>58.233000000000011</v>
      </c>
      <c r="BO317" s="78">
        <f>IFERROR(1/J317*(X317/H317),"0")</f>
        <v>0.10016025641025642</v>
      </c>
      <c r="BP317" s="78">
        <f>IFERROR(1/J317*(Y317/H317),"0")</f>
        <v>0.109375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563">
        <v>4607091380897</v>
      </c>
      <c r="E318" s="56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5"/>
      <c r="R318" s="565"/>
      <c r="S318" s="565"/>
      <c r="T318" s="566"/>
      <c r="U318" s="39" t="s">
        <v>45</v>
      </c>
      <c r="V318" s="39" t="s">
        <v>45</v>
      </c>
      <c r="W318" s="40" t="s">
        <v>0</v>
      </c>
      <c r="X318" s="58">
        <v>70</v>
      </c>
      <c r="Y318" s="55">
        <f>IFERROR(IF(X318="",0,CEILING((X318/$H318),1)*$H318),"")</f>
        <v>75.600000000000009</v>
      </c>
      <c r="Z318" s="41">
        <f>IFERROR(IF(Y318=0,"",ROUNDUP(Y318/H318,0)*0.01898),"")</f>
        <v>0.17082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74.325000000000003</v>
      </c>
      <c r="BN318" s="78">
        <f>IFERROR(Y318*I318/H318,"0")</f>
        <v>80.271000000000001</v>
      </c>
      <c r="BO318" s="78">
        <f>IFERROR(1/J318*(X318/H318),"0")</f>
        <v>0.13020833333333331</v>
      </c>
      <c r="BP318" s="78">
        <f>IFERROR(1/J318*(Y318/H318),"0")</f>
        <v>0.140625</v>
      </c>
    </row>
    <row r="319" spans="1:68" x14ac:dyDescent="0.2">
      <c r="A319" s="570"/>
      <c r="B319" s="570"/>
      <c r="C319" s="570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1"/>
      <c r="P319" s="567" t="s">
        <v>40</v>
      </c>
      <c r="Q319" s="568"/>
      <c r="R319" s="568"/>
      <c r="S319" s="568"/>
      <c r="T319" s="568"/>
      <c r="U319" s="568"/>
      <c r="V319" s="569"/>
      <c r="W319" s="42" t="s">
        <v>39</v>
      </c>
      <c r="X319" s="43">
        <f>IFERROR(X316/H316,"0")+IFERROR(X317/H317,"0")+IFERROR(X318/H318,"0")</f>
        <v>43.315018315018307</v>
      </c>
      <c r="Y319" s="43">
        <f>IFERROR(Y316/H316,"0")+IFERROR(Y317/H317,"0")+IFERROR(Y318/H318,"0")</f>
        <v>45</v>
      </c>
      <c r="Z319" s="43">
        <f>IFERROR(IF(Z316="",0,Z316),"0")+IFERROR(IF(Z317="",0,Z317),"0")+IFERROR(IF(Z318="",0,Z318),"0")</f>
        <v>0.85409999999999997</v>
      </c>
      <c r="AA319" s="67"/>
      <c r="AB319" s="67"/>
      <c r="AC319" s="67"/>
    </row>
    <row r="320" spans="1:68" x14ac:dyDescent="0.2">
      <c r="A320" s="570"/>
      <c r="B320" s="570"/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1"/>
      <c r="P320" s="567" t="s">
        <v>40</v>
      </c>
      <c r="Q320" s="568"/>
      <c r="R320" s="568"/>
      <c r="S320" s="568"/>
      <c r="T320" s="568"/>
      <c r="U320" s="568"/>
      <c r="V320" s="569"/>
      <c r="W320" s="42" t="s">
        <v>0</v>
      </c>
      <c r="X320" s="43">
        <f>IFERROR(SUM(X316:X318),"0")</f>
        <v>360</v>
      </c>
      <c r="Y320" s="43">
        <f>IFERROR(SUM(Y316:Y318),"0")</f>
        <v>373.80000000000007</v>
      </c>
      <c r="Z320" s="42"/>
      <c r="AA320" s="67"/>
      <c r="AB320" s="67"/>
      <c r="AC320" s="67"/>
    </row>
    <row r="321" spans="1:68" ht="14.25" hidden="1" customHeight="1" x14ac:dyDescent="0.25">
      <c r="A321" s="562" t="s">
        <v>104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6"/>
      <c r="AB321" s="66"/>
      <c r="AC321" s="80"/>
    </row>
    <row r="322" spans="1:68" ht="27" hidden="1" customHeight="1" x14ac:dyDescent="0.25">
      <c r="A322" s="63" t="s">
        <v>521</v>
      </c>
      <c r="B322" s="63" t="s">
        <v>522</v>
      </c>
      <c r="C322" s="36">
        <v>4301030235</v>
      </c>
      <c r="D322" s="563">
        <v>4607091388381</v>
      </c>
      <c r="E322" s="56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8" t="s">
        <v>523</v>
      </c>
      <c r="Q322" s="565"/>
      <c r="R322" s="565"/>
      <c r="S322" s="565"/>
      <c r="T322" s="5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525</v>
      </c>
      <c r="B323" s="63" t="s">
        <v>526</v>
      </c>
      <c r="C323" s="36">
        <v>4301030232</v>
      </c>
      <c r="D323" s="563">
        <v>4607091388374</v>
      </c>
      <c r="E323" s="56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59" t="s">
        <v>527</v>
      </c>
      <c r="Q323" s="565"/>
      <c r="R323" s="565"/>
      <c r="S323" s="565"/>
      <c r="T323" s="5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528</v>
      </c>
      <c r="B324" s="63" t="s">
        <v>529</v>
      </c>
      <c r="C324" s="36">
        <v>4301032015</v>
      </c>
      <c r="D324" s="563">
        <v>4607091383102</v>
      </c>
      <c r="E324" s="56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5"/>
      <c r="R324" s="565"/>
      <c r="S324" s="565"/>
      <c r="T324" s="56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531</v>
      </c>
      <c r="B325" s="63" t="s">
        <v>532</v>
      </c>
      <c r="C325" s="36">
        <v>4301030233</v>
      </c>
      <c r="D325" s="563">
        <v>4607091388404</v>
      </c>
      <c r="E325" s="56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5"/>
      <c r="R325" s="565"/>
      <c r="S325" s="565"/>
      <c r="T325" s="5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570"/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1"/>
      <c r="P326" s="567" t="s">
        <v>40</v>
      </c>
      <c r="Q326" s="568"/>
      <c r="R326" s="568"/>
      <c r="S326" s="568"/>
      <c r="T326" s="568"/>
      <c r="U326" s="568"/>
      <c r="V326" s="56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hidden="1" x14ac:dyDescent="0.2">
      <c r="A327" s="570"/>
      <c r="B327" s="570"/>
      <c r="C327" s="570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1"/>
      <c r="P327" s="567" t="s">
        <v>40</v>
      </c>
      <c r="Q327" s="568"/>
      <c r="R327" s="568"/>
      <c r="S327" s="568"/>
      <c r="T327" s="568"/>
      <c r="U327" s="568"/>
      <c r="V327" s="56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562" t="s">
        <v>533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6"/>
      <c r="AB328" s="66"/>
      <c r="AC328" s="80"/>
    </row>
    <row r="329" spans="1:68" ht="16.5" hidden="1" customHeight="1" x14ac:dyDescent="0.25">
      <c r="A329" s="63" t="s">
        <v>534</v>
      </c>
      <c r="B329" s="63" t="s">
        <v>535</v>
      </c>
      <c r="C329" s="36">
        <v>4301180007</v>
      </c>
      <c r="D329" s="563">
        <v>4680115881808</v>
      </c>
      <c r="E329" s="56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5"/>
      <c r="R329" s="565"/>
      <c r="S329" s="565"/>
      <c r="T329" s="5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538</v>
      </c>
      <c r="B330" s="63" t="s">
        <v>539</v>
      </c>
      <c r="C330" s="36">
        <v>4301180006</v>
      </c>
      <c r="D330" s="563">
        <v>4680115881822</v>
      </c>
      <c r="E330" s="56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5"/>
      <c r="R330" s="565"/>
      <c r="S330" s="565"/>
      <c r="T330" s="5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540</v>
      </c>
      <c r="B331" s="63" t="s">
        <v>541</v>
      </c>
      <c r="C331" s="36">
        <v>4301180001</v>
      </c>
      <c r="D331" s="563">
        <v>4680115880016</v>
      </c>
      <c r="E331" s="56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5"/>
      <c r="R331" s="565"/>
      <c r="S331" s="565"/>
      <c r="T331" s="5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70"/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1"/>
      <c r="P332" s="567" t="s">
        <v>40</v>
      </c>
      <c r="Q332" s="568"/>
      <c r="R332" s="568"/>
      <c r="S332" s="568"/>
      <c r="T332" s="568"/>
      <c r="U332" s="568"/>
      <c r="V332" s="56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70"/>
      <c r="B333" s="570"/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1"/>
      <c r="P333" s="567" t="s">
        <v>40</v>
      </c>
      <c r="Q333" s="568"/>
      <c r="R333" s="568"/>
      <c r="S333" s="568"/>
      <c r="T333" s="568"/>
      <c r="U333" s="568"/>
      <c r="V333" s="56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hidden="1" customHeight="1" x14ac:dyDescent="0.25">
      <c r="A334" s="578" t="s">
        <v>542</v>
      </c>
      <c r="B334" s="578"/>
      <c r="C334" s="578"/>
      <c r="D334" s="578"/>
      <c r="E334" s="578"/>
      <c r="F334" s="578"/>
      <c r="G334" s="578"/>
      <c r="H334" s="578"/>
      <c r="I334" s="578"/>
      <c r="J334" s="578"/>
      <c r="K334" s="578"/>
      <c r="L334" s="578"/>
      <c r="M334" s="578"/>
      <c r="N334" s="578"/>
      <c r="O334" s="578"/>
      <c r="P334" s="578"/>
      <c r="Q334" s="578"/>
      <c r="R334" s="578"/>
      <c r="S334" s="578"/>
      <c r="T334" s="578"/>
      <c r="U334" s="578"/>
      <c r="V334" s="578"/>
      <c r="W334" s="578"/>
      <c r="X334" s="578"/>
      <c r="Y334" s="578"/>
      <c r="Z334" s="578"/>
      <c r="AA334" s="65"/>
      <c r="AB334" s="65"/>
      <c r="AC334" s="79"/>
    </row>
    <row r="335" spans="1:68" ht="14.25" hidden="1" customHeight="1" x14ac:dyDescent="0.25">
      <c r="A335" s="562" t="s">
        <v>82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3">
        <v>4607091387919</v>
      </c>
      <c r="E336" s="56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5"/>
      <c r="R336" s="565"/>
      <c r="S336" s="565"/>
      <c r="T336" s="566"/>
      <c r="U336" s="39" t="s">
        <v>45</v>
      </c>
      <c r="V336" s="39" t="s">
        <v>45</v>
      </c>
      <c r="W336" s="40" t="s">
        <v>0</v>
      </c>
      <c r="X336" s="58">
        <v>70</v>
      </c>
      <c r="Y336" s="55">
        <f>IFERROR(IF(X336="",0,CEILING((X336/$H336),1)*$H336),"")</f>
        <v>72.899999999999991</v>
      </c>
      <c r="Z336" s="41">
        <f>IFERROR(IF(Y336=0,"",ROUNDUP(Y336/H336,0)*0.01898),"")</f>
        <v>0.17082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74.485185185185173</v>
      </c>
      <c r="BN336" s="78">
        <f>IFERROR(Y336*I336/H336,"0")</f>
        <v>77.570999999999998</v>
      </c>
      <c r="BO336" s="78">
        <f>IFERROR(1/J336*(X336/H336),"0")</f>
        <v>0.13503086419753088</v>
      </c>
      <c r="BP336" s="78">
        <f>IFERROR(1/J336*(Y336/H336),"0")</f>
        <v>0.140625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3">
        <v>4680115883604</v>
      </c>
      <c r="E337" s="56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5"/>
      <c r="R337" s="565"/>
      <c r="S337" s="565"/>
      <c r="T337" s="566"/>
      <c r="U337" s="39" t="s">
        <v>45</v>
      </c>
      <c r="V337" s="39" t="s">
        <v>45</v>
      </c>
      <c r="W337" s="40" t="s">
        <v>0</v>
      </c>
      <c r="X337" s="58">
        <v>8</v>
      </c>
      <c r="Y337" s="55">
        <f>IFERROR(IF(X337="",0,CEILING((X337/$H337),1)*$H337),"")</f>
        <v>8.4</v>
      </c>
      <c r="Z337" s="41">
        <f>IFERROR(IF(Y337=0,"",ROUNDUP(Y337/H337,0)*0.00651),"")</f>
        <v>2.6040000000000001E-2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8.9599999999999991</v>
      </c>
      <c r="BN337" s="78">
        <f>IFERROR(Y337*I337/H337,"0")</f>
        <v>9.4079999999999995</v>
      </c>
      <c r="BO337" s="78">
        <f>IFERROR(1/J337*(X337/H337),"0")</f>
        <v>2.0931449502878074E-2</v>
      </c>
      <c r="BP337" s="78">
        <f>IFERROR(1/J337*(Y337/H337),"0")</f>
        <v>2.197802197802198E-2</v>
      </c>
    </row>
    <row r="338" spans="1:68" ht="27" hidden="1" customHeight="1" x14ac:dyDescent="0.25">
      <c r="A338" s="63" t="s">
        <v>549</v>
      </c>
      <c r="B338" s="63" t="s">
        <v>550</v>
      </c>
      <c r="C338" s="36">
        <v>4301051864</v>
      </c>
      <c r="D338" s="563">
        <v>4680115883567</v>
      </c>
      <c r="E338" s="56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5"/>
      <c r="R338" s="565"/>
      <c r="S338" s="565"/>
      <c r="T338" s="5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0"/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1"/>
      <c r="P339" s="567" t="s">
        <v>40</v>
      </c>
      <c r="Q339" s="568"/>
      <c r="R339" s="568"/>
      <c r="S339" s="568"/>
      <c r="T339" s="568"/>
      <c r="U339" s="568"/>
      <c r="V339" s="569"/>
      <c r="W339" s="42" t="s">
        <v>39</v>
      </c>
      <c r="X339" s="43">
        <f>IFERROR(X336/H336,"0")+IFERROR(X337/H337,"0")+IFERROR(X338/H338,"0")</f>
        <v>12.451499118165785</v>
      </c>
      <c r="Y339" s="43">
        <f>IFERROR(Y336/H336,"0")+IFERROR(Y337/H337,"0")+IFERROR(Y338/H338,"0")</f>
        <v>13</v>
      </c>
      <c r="Z339" s="43">
        <f>IFERROR(IF(Z336="",0,Z336),"0")+IFERROR(IF(Z337="",0,Z337),"0")+IFERROR(IF(Z338="",0,Z338),"0")</f>
        <v>0.19686000000000001</v>
      </c>
      <c r="AA339" s="67"/>
      <c r="AB339" s="67"/>
      <c r="AC339" s="67"/>
    </row>
    <row r="340" spans="1:68" x14ac:dyDescent="0.2">
      <c r="A340" s="570"/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1"/>
      <c r="P340" s="567" t="s">
        <v>40</v>
      </c>
      <c r="Q340" s="568"/>
      <c r="R340" s="568"/>
      <c r="S340" s="568"/>
      <c r="T340" s="568"/>
      <c r="U340" s="568"/>
      <c r="V340" s="569"/>
      <c r="W340" s="42" t="s">
        <v>0</v>
      </c>
      <c r="X340" s="43">
        <f>IFERROR(SUM(X336:X338),"0")</f>
        <v>78</v>
      </c>
      <c r="Y340" s="43">
        <f>IFERROR(SUM(Y336:Y338),"0")</f>
        <v>81.3</v>
      </c>
      <c r="Z340" s="42"/>
      <c r="AA340" s="67"/>
      <c r="AB340" s="67"/>
      <c r="AC340" s="67"/>
    </row>
    <row r="341" spans="1:68" ht="27.75" hidden="1" customHeight="1" x14ac:dyDescent="0.2">
      <c r="A341" s="586" t="s">
        <v>552</v>
      </c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  <c r="U341" s="586"/>
      <c r="V341" s="586"/>
      <c r="W341" s="586"/>
      <c r="X341" s="586"/>
      <c r="Y341" s="586"/>
      <c r="Z341" s="586"/>
      <c r="AA341" s="54"/>
      <c r="AB341" s="54"/>
      <c r="AC341" s="54"/>
    </row>
    <row r="342" spans="1:68" ht="16.5" hidden="1" customHeight="1" x14ac:dyDescent="0.25">
      <c r="A342" s="578" t="s">
        <v>553</v>
      </c>
      <c r="B342" s="578"/>
      <c r="C342" s="578"/>
      <c r="D342" s="578"/>
      <c r="E342" s="578"/>
      <c r="F342" s="578"/>
      <c r="G342" s="578"/>
      <c r="H342" s="578"/>
      <c r="I342" s="578"/>
      <c r="J342" s="578"/>
      <c r="K342" s="578"/>
      <c r="L342" s="578"/>
      <c r="M342" s="578"/>
      <c r="N342" s="578"/>
      <c r="O342" s="578"/>
      <c r="P342" s="578"/>
      <c r="Q342" s="578"/>
      <c r="R342" s="578"/>
      <c r="S342" s="578"/>
      <c r="T342" s="578"/>
      <c r="U342" s="578"/>
      <c r="V342" s="578"/>
      <c r="W342" s="578"/>
      <c r="X342" s="578"/>
      <c r="Y342" s="578"/>
      <c r="Z342" s="578"/>
      <c r="AA342" s="65"/>
      <c r="AB342" s="65"/>
      <c r="AC342" s="79"/>
    </row>
    <row r="343" spans="1:68" ht="14.25" hidden="1" customHeight="1" x14ac:dyDescent="0.25">
      <c r="A343" s="562" t="s">
        <v>112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63">
        <v>4680115884847</v>
      </c>
      <c r="E344" s="56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5"/>
      <c r="R344" s="565"/>
      <c r="S344" s="565"/>
      <c r="T344" s="566"/>
      <c r="U344" s="39" t="s">
        <v>45</v>
      </c>
      <c r="V344" s="39" t="s">
        <v>45</v>
      </c>
      <c r="W344" s="40" t="s">
        <v>0</v>
      </c>
      <c r="X344" s="58">
        <v>1100</v>
      </c>
      <c r="Y344" s="55">
        <f t="shared" ref="Y344:Y350" si="43">IFERROR(IF(X344="",0,CEILING((X344/$H344),1)*$H344),"")</f>
        <v>1110</v>
      </c>
      <c r="Z344" s="41">
        <f>IFERROR(IF(Y344=0,"",ROUNDUP(Y344/H344,0)*0.02175),"")</f>
        <v>1.6094999999999999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1135.2</v>
      </c>
      <c r="BN344" s="78">
        <f t="shared" ref="BN344:BN350" si="45">IFERROR(Y344*I344/H344,"0")</f>
        <v>1145.52</v>
      </c>
      <c r="BO344" s="78">
        <f t="shared" ref="BO344:BO350" si="46">IFERROR(1/J344*(X344/H344),"0")</f>
        <v>1.5277777777777777</v>
      </c>
      <c r="BP344" s="78">
        <f t="shared" ref="BP344:BP350" si="47">IFERROR(1/J344*(Y344/H344),"0")</f>
        <v>1.5416666666666665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3">
        <v>4680115884854</v>
      </c>
      <c r="E345" s="56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5"/>
      <c r="R345" s="565"/>
      <c r="S345" s="565"/>
      <c r="T345" s="566"/>
      <c r="U345" s="39" t="s">
        <v>45</v>
      </c>
      <c r="V345" s="39" t="s">
        <v>45</v>
      </c>
      <c r="W345" s="40" t="s">
        <v>0</v>
      </c>
      <c r="X345" s="58">
        <v>850</v>
      </c>
      <c r="Y345" s="55">
        <f t="shared" si="43"/>
        <v>855</v>
      </c>
      <c r="Z345" s="41">
        <f>IFERROR(IF(Y345=0,"",ROUNDUP(Y345/H345,0)*0.02175),"")</f>
        <v>1.2397499999999999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877.2</v>
      </c>
      <c r="BN345" s="78">
        <f t="shared" si="45"/>
        <v>882.36</v>
      </c>
      <c r="BO345" s="78">
        <f t="shared" si="46"/>
        <v>1.1805555555555554</v>
      </c>
      <c r="BP345" s="78">
        <f t="shared" si="47"/>
        <v>1.1875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563">
        <v>4607091383997</v>
      </c>
      <c r="E346" s="56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5"/>
      <c r="R346" s="565"/>
      <c r="S346" s="565"/>
      <c r="T346" s="566"/>
      <c r="U346" s="39" t="s">
        <v>45</v>
      </c>
      <c r="V346" s="39" t="s">
        <v>45</v>
      </c>
      <c r="W346" s="40" t="s">
        <v>0</v>
      </c>
      <c r="X346" s="58">
        <v>1980</v>
      </c>
      <c r="Y346" s="55">
        <f t="shared" si="43"/>
        <v>1980</v>
      </c>
      <c r="Z346" s="41">
        <f>IFERROR(IF(Y346=0,"",ROUNDUP(Y346/H346,0)*0.02175),"")</f>
        <v>2.871</v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2043.3600000000001</v>
      </c>
      <c r="BN346" s="78">
        <f t="shared" si="45"/>
        <v>2043.3600000000001</v>
      </c>
      <c r="BO346" s="78">
        <f t="shared" si="46"/>
        <v>2.75</v>
      </c>
      <c r="BP346" s="78">
        <f t="shared" si="47"/>
        <v>2.75</v>
      </c>
    </row>
    <row r="347" spans="1:68" ht="37.5" hidden="1" customHeight="1" x14ac:dyDescent="0.25">
      <c r="A347" s="63" t="s">
        <v>563</v>
      </c>
      <c r="B347" s="63" t="s">
        <v>564</v>
      </c>
      <c r="C347" s="36">
        <v>4301011867</v>
      </c>
      <c r="D347" s="563">
        <v>4680115884830</v>
      </c>
      <c r="E347" s="56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5"/>
      <c r="R347" s="565"/>
      <c r="S347" s="565"/>
      <c r="T347" s="56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566</v>
      </c>
      <c r="B348" s="63" t="s">
        <v>567</v>
      </c>
      <c r="C348" s="36">
        <v>4301011433</v>
      </c>
      <c r="D348" s="563">
        <v>4680115882638</v>
      </c>
      <c r="E348" s="56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5"/>
      <c r="R348" s="565"/>
      <c r="S348" s="565"/>
      <c r="T348" s="56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4301011952</v>
      </c>
      <c r="D349" s="563">
        <v>4680115884922</v>
      </c>
      <c r="E349" s="56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5"/>
      <c r="R349" s="565"/>
      <c r="S349" s="565"/>
      <c r="T349" s="56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hidden="1" customHeight="1" x14ac:dyDescent="0.25">
      <c r="A350" s="63" t="s">
        <v>571</v>
      </c>
      <c r="B350" s="63" t="s">
        <v>572</v>
      </c>
      <c r="C350" s="36">
        <v>4301011868</v>
      </c>
      <c r="D350" s="563">
        <v>4680115884861</v>
      </c>
      <c r="E350" s="56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6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5"/>
      <c r="R350" s="565"/>
      <c r="S350" s="565"/>
      <c r="T350" s="5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570"/>
      <c r="B351" s="570"/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1"/>
      <c r="P351" s="567" t="s">
        <v>40</v>
      </c>
      <c r="Q351" s="568"/>
      <c r="R351" s="568"/>
      <c r="S351" s="568"/>
      <c r="T351" s="568"/>
      <c r="U351" s="568"/>
      <c r="V351" s="569"/>
      <c r="W351" s="42" t="s">
        <v>39</v>
      </c>
      <c r="X351" s="43">
        <f>IFERROR(X344/H344,"0")+IFERROR(X345/H345,"0")+IFERROR(X346/H346,"0")+IFERROR(X347/H347,"0")+IFERROR(X348/H348,"0")+IFERROR(X349/H349,"0")+IFERROR(X350/H350,"0")</f>
        <v>262</v>
      </c>
      <c r="Y351" s="43">
        <f>IFERROR(Y344/H344,"0")+IFERROR(Y345/H345,"0")+IFERROR(Y346/H346,"0")+IFERROR(Y347/H347,"0")+IFERROR(Y348/H348,"0")+IFERROR(Y349/H349,"0")+IFERROR(Y350/H350,"0")</f>
        <v>263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5.7202500000000001</v>
      </c>
      <c r="AA351" s="67"/>
      <c r="AB351" s="67"/>
      <c r="AC351" s="67"/>
    </row>
    <row r="352" spans="1:68" x14ac:dyDescent="0.2">
      <c r="A352" s="570"/>
      <c r="B352" s="570"/>
      <c r="C352" s="570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1"/>
      <c r="P352" s="567" t="s">
        <v>40</v>
      </c>
      <c r="Q352" s="568"/>
      <c r="R352" s="568"/>
      <c r="S352" s="568"/>
      <c r="T352" s="568"/>
      <c r="U352" s="568"/>
      <c r="V352" s="569"/>
      <c r="W352" s="42" t="s">
        <v>0</v>
      </c>
      <c r="X352" s="43">
        <f>IFERROR(SUM(X344:X350),"0")</f>
        <v>3930</v>
      </c>
      <c r="Y352" s="43">
        <f>IFERROR(SUM(Y344:Y350),"0")</f>
        <v>3945</v>
      </c>
      <c r="Z352" s="42"/>
      <c r="AA352" s="67"/>
      <c r="AB352" s="67"/>
      <c r="AC352" s="67"/>
    </row>
    <row r="353" spans="1:68" ht="14.25" hidden="1" customHeight="1" x14ac:dyDescent="0.25">
      <c r="A353" s="562" t="s">
        <v>144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563">
        <v>4607091383980</v>
      </c>
      <c r="E354" s="56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5"/>
      <c r="R354" s="565"/>
      <c r="S354" s="565"/>
      <c r="T354" s="566"/>
      <c r="U354" s="39" t="s">
        <v>45</v>
      </c>
      <c r="V354" s="39" t="s">
        <v>45</v>
      </c>
      <c r="W354" s="40" t="s">
        <v>0</v>
      </c>
      <c r="X354" s="58">
        <v>1900</v>
      </c>
      <c r="Y354" s="55">
        <f>IFERROR(IF(X354="",0,CEILING((X354/$H354),1)*$H354),"")</f>
        <v>1905</v>
      </c>
      <c r="Z354" s="41">
        <f>IFERROR(IF(Y354=0,"",ROUNDUP(Y354/H354,0)*0.02175),"")</f>
        <v>2.7622499999999999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1960.8</v>
      </c>
      <c r="BN354" s="78">
        <f>IFERROR(Y354*I354/H354,"0")</f>
        <v>1965.96</v>
      </c>
      <c r="BO354" s="78">
        <f>IFERROR(1/J354*(X354/H354),"0")</f>
        <v>2.6388888888888888</v>
      </c>
      <c r="BP354" s="78">
        <f>IFERROR(1/J354*(Y354/H354),"0")</f>
        <v>2.645833333333333</v>
      </c>
    </row>
    <row r="355" spans="1:68" ht="16.5" hidden="1" customHeight="1" x14ac:dyDescent="0.25">
      <c r="A355" s="63" t="s">
        <v>576</v>
      </c>
      <c r="B355" s="63" t="s">
        <v>577</v>
      </c>
      <c r="C355" s="36">
        <v>4301020179</v>
      </c>
      <c r="D355" s="563">
        <v>4607091384178</v>
      </c>
      <c r="E355" s="56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5"/>
      <c r="R355" s="565"/>
      <c r="S355" s="565"/>
      <c r="T355" s="5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70"/>
      <c r="B356" s="570"/>
      <c r="C356" s="570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1"/>
      <c r="P356" s="567" t="s">
        <v>40</v>
      </c>
      <c r="Q356" s="568"/>
      <c r="R356" s="568"/>
      <c r="S356" s="568"/>
      <c r="T356" s="568"/>
      <c r="U356" s="568"/>
      <c r="V356" s="569"/>
      <c r="W356" s="42" t="s">
        <v>39</v>
      </c>
      <c r="X356" s="43">
        <f>IFERROR(X354/H354,"0")+IFERROR(X355/H355,"0")</f>
        <v>126.66666666666667</v>
      </c>
      <c r="Y356" s="43">
        <f>IFERROR(Y354/H354,"0")+IFERROR(Y355/H355,"0")</f>
        <v>127</v>
      </c>
      <c r="Z356" s="43">
        <f>IFERROR(IF(Z354="",0,Z354),"0")+IFERROR(IF(Z355="",0,Z355),"0")</f>
        <v>2.7622499999999999</v>
      </c>
      <c r="AA356" s="67"/>
      <c r="AB356" s="67"/>
      <c r="AC356" s="67"/>
    </row>
    <row r="357" spans="1:68" x14ac:dyDescent="0.2">
      <c r="A357" s="570"/>
      <c r="B357" s="570"/>
      <c r="C357" s="570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1"/>
      <c r="P357" s="567" t="s">
        <v>40</v>
      </c>
      <c r="Q357" s="568"/>
      <c r="R357" s="568"/>
      <c r="S357" s="568"/>
      <c r="T357" s="568"/>
      <c r="U357" s="568"/>
      <c r="V357" s="569"/>
      <c r="W357" s="42" t="s">
        <v>0</v>
      </c>
      <c r="X357" s="43">
        <f>IFERROR(SUM(X354:X355),"0")</f>
        <v>1900</v>
      </c>
      <c r="Y357" s="43">
        <f>IFERROR(SUM(Y354:Y355),"0")</f>
        <v>1905</v>
      </c>
      <c r="Z357" s="42"/>
      <c r="AA357" s="67"/>
      <c r="AB357" s="67"/>
      <c r="AC357" s="67"/>
    </row>
    <row r="358" spans="1:68" ht="14.25" hidden="1" customHeight="1" x14ac:dyDescent="0.25">
      <c r="A358" s="562" t="s">
        <v>82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563">
        <v>4607091383928</v>
      </c>
      <c r="E359" s="56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5"/>
      <c r="R359" s="565"/>
      <c r="S359" s="565"/>
      <c r="T359" s="566"/>
      <c r="U359" s="39" t="s">
        <v>45</v>
      </c>
      <c r="V359" s="39" t="s">
        <v>45</v>
      </c>
      <c r="W359" s="40" t="s">
        <v>0</v>
      </c>
      <c r="X359" s="58">
        <v>700</v>
      </c>
      <c r="Y359" s="55">
        <f>IFERROR(IF(X359="",0,CEILING((X359/$H359),1)*$H359),"")</f>
        <v>702</v>
      </c>
      <c r="Z359" s="41">
        <f>IFERROR(IF(Y359=0,"",ROUNDUP(Y359/H359,0)*0.01898),"")</f>
        <v>1.48044</v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740.83333333333337</v>
      </c>
      <c r="BN359" s="78">
        <f>IFERROR(Y359*I359/H359,"0")</f>
        <v>742.95</v>
      </c>
      <c r="BO359" s="78">
        <f>IFERROR(1/J359*(X359/H359),"0")</f>
        <v>1.2152777777777777</v>
      </c>
      <c r="BP359" s="78">
        <f>IFERROR(1/J359*(Y359/H359),"0")</f>
        <v>1.21875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563">
        <v>4607091384260</v>
      </c>
      <c r="E360" s="56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6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5"/>
      <c r="R360" s="565"/>
      <c r="S360" s="565"/>
      <c r="T360" s="566"/>
      <c r="U360" s="39" t="s">
        <v>45</v>
      </c>
      <c r="V360" s="39" t="s">
        <v>45</v>
      </c>
      <c r="W360" s="40" t="s">
        <v>0</v>
      </c>
      <c r="X360" s="58">
        <v>200</v>
      </c>
      <c r="Y360" s="55">
        <f>IFERROR(IF(X360="",0,CEILING((X360/$H360),1)*$H360),"")</f>
        <v>207</v>
      </c>
      <c r="Z360" s="41">
        <f>IFERROR(IF(Y360=0,"",ROUNDUP(Y360/H360,0)*0.01898),"")</f>
        <v>0.43653999999999998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211.53333333333333</v>
      </c>
      <c r="BN360" s="78">
        <f>IFERROR(Y360*I360/H360,"0")</f>
        <v>218.93700000000001</v>
      </c>
      <c r="BO360" s="78">
        <f>IFERROR(1/J360*(X360/H360),"0")</f>
        <v>0.34722222222222221</v>
      </c>
      <c r="BP360" s="78">
        <f>IFERROR(1/J360*(Y360/H360),"0")</f>
        <v>0.359375</v>
      </c>
    </row>
    <row r="361" spans="1:68" x14ac:dyDescent="0.2">
      <c r="A361" s="570"/>
      <c r="B361" s="570"/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1"/>
      <c r="P361" s="567" t="s">
        <v>40</v>
      </c>
      <c r="Q361" s="568"/>
      <c r="R361" s="568"/>
      <c r="S361" s="568"/>
      <c r="T361" s="568"/>
      <c r="U361" s="568"/>
      <c r="V361" s="569"/>
      <c r="W361" s="42" t="s">
        <v>39</v>
      </c>
      <c r="X361" s="43">
        <f>IFERROR(X359/H359,"0")+IFERROR(X360/H360,"0")</f>
        <v>100</v>
      </c>
      <c r="Y361" s="43">
        <f>IFERROR(Y359/H359,"0")+IFERROR(Y360/H360,"0")</f>
        <v>101</v>
      </c>
      <c r="Z361" s="43">
        <f>IFERROR(IF(Z359="",0,Z359),"0")+IFERROR(IF(Z360="",0,Z360),"0")</f>
        <v>1.9169799999999999</v>
      </c>
      <c r="AA361" s="67"/>
      <c r="AB361" s="67"/>
      <c r="AC361" s="67"/>
    </row>
    <row r="362" spans="1:68" x14ac:dyDescent="0.2">
      <c r="A362" s="570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1"/>
      <c r="P362" s="567" t="s">
        <v>40</v>
      </c>
      <c r="Q362" s="568"/>
      <c r="R362" s="568"/>
      <c r="S362" s="568"/>
      <c r="T362" s="568"/>
      <c r="U362" s="568"/>
      <c r="V362" s="569"/>
      <c r="W362" s="42" t="s">
        <v>0</v>
      </c>
      <c r="X362" s="43">
        <f>IFERROR(SUM(X359:X360),"0")</f>
        <v>900</v>
      </c>
      <c r="Y362" s="43">
        <f>IFERROR(SUM(Y359:Y360),"0")</f>
        <v>909</v>
      </c>
      <c r="Z362" s="42"/>
      <c r="AA362" s="67"/>
      <c r="AB362" s="67"/>
      <c r="AC362" s="67"/>
    </row>
    <row r="363" spans="1:68" ht="14.25" hidden="1" customHeight="1" x14ac:dyDescent="0.25">
      <c r="A363" s="562" t="s">
        <v>174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563">
        <v>4607091384673</v>
      </c>
      <c r="E364" s="56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639" t="s">
        <v>586</v>
      </c>
      <c r="Q364" s="565"/>
      <c r="R364" s="565"/>
      <c r="S364" s="565"/>
      <c r="T364" s="566"/>
      <c r="U364" s="39" t="s">
        <v>45</v>
      </c>
      <c r="V364" s="39" t="s">
        <v>45</v>
      </c>
      <c r="W364" s="40" t="s">
        <v>0</v>
      </c>
      <c r="X364" s="58">
        <v>350</v>
      </c>
      <c r="Y364" s="55">
        <f>IFERROR(IF(X364="",0,CEILING((X364/$H364),1)*$H364),"")</f>
        <v>351</v>
      </c>
      <c r="Z364" s="41">
        <f>IFERROR(IF(Y364=0,"",ROUNDUP(Y364/H364,0)*0.01898),"")</f>
        <v>0.74021999999999999</v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370.18333333333334</v>
      </c>
      <c r="BN364" s="78">
        <f>IFERROR(Y364*I364/H364,"0")</f>
        <v>371.24099999999999</v>
      </c>
      <c r="BO364" s="78">
        <f>IFERROR(1/J364*(X364/H364),"0")</f>
        <v>0.60763888888888884</v>
      </c>
      <c r="BP364" s="78">
        <f>IFERROR(1/J364*(Y364/H364),"0")</f>
        <v>0.609375</v>
      </c>
    </row>
    <row r="365" spans="1:68" x14ac:dyDescent="0.2">
      <c r="A365" s="570"/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1"/>
      <c r="P365" s="567" t="s">
        <v>40</v>
      </c>
      <c r="Q365" s="568"/>
      <c r="R365" s="568"/>
      <c r="S365" s="568"/>
      <c r="T365" s="568"/>
      <c r="U365" s="568"/>
      <c r="V365" s="569"/>
      <c r="W365" s="42" t="s">
        <v>39</v>
      </c>
      <c r="X365" s="43">
        <f>IFERROR(X364/H364,"0")</f>
        <v>38.888888888888886</v>
      </c>
      <c r="Y365" s="43">
        <f>IFERROR(Y364/H364,"0")</f>
        <v>39</v>
      </c>
      <c r="Z365" s="43">
        <f>IFERROR(IF(Z364="",0,Z364),"0")</f>
        <v>0.74021999999999999</v>
      </c>
      <c r="AA365" s="67"/>
      <c r="AB365" s="67"/>
      <c r="AC365" s="67"/>
    </row>
    <row r="366" spans="1:68" x14ac:dyDescent="0.2">
      <c r="A366" s="570"/>
      <c r="B366" s="570"/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1"/>
      <c r="P366" s="567" t="s">
        <v>40</v>
      </c>
      <c r="Q366" s="568"/>
      <c r="R366" s="568"/>
      <c r="S366" s="568"/>
      <c r="T366" s="568"/>
      <c r="U366" s="568"/>
      <c r="V366" s="569"/>
      <c r="W366" s="42" t="s">
        <v>0</v>
      </c>
      <c r="X366" s="43">
        <f>IFERROR(SUM(X364:X364),"0")</f>
        <v>350</v>
      </c>
      <c r="Y366" s="43">
        <f>IFERROR(SUM(Y364:Y364),"0")</f>
        <v>351</v>
      </c>
      <c r="Z366" s="42"/>
      <c r="AA366" s="67"/>
      <c r="AB366" s="67"/>
      <c r="AC366" s="67"/>
    </row>
    <row r="367" spans="1:68" ht="16.5" hidden="1" customHeight="1" x14ac:dyDescent="0.25">
      <c r="A367" s="578" t="s">
        <v>588</v>
      </c>
      <c r="B367" s="578"/>
      <c r="C367" s="578"/>
      <c r="D367" s="578"/>
      <c r="E367" s="578"/>
      <c r="F367" s="578"/>
      <c r="G367" s="578"/>
      <c r="H367" s="578"/>
      <c r="I367" s="578"/>
      <c r="J367" s="578"/>
      <c r="K367" s="578"/>
      <c r="L367" s="578"/>
      <c r="M367" s="578"/>
      <c r="N367" s="578"/>
      <c r="O367" s="578"/>
      <c r="P367" s="578"/>
      <c r="Q367" s="578"/>
      <c r="R367" s="578"/>
      <c r="S367" s="578"/>
      <c r="T367" s="578"/>
      <c r="U367" s="578"/>
      <c r="V367" s="578"/>
      <c r="W367" s="578"/>
      <c r="X367" s="578"/>
      <c r="Y367" s="578"/>
      <c r="Z367" s="578"/>
      <c r="AA367" s="65"/>
      <c r="AB367" s="65"/>
      <c r="AC367" s="79"/>
    </row>
    <row r="368" spans="1:68" ht="14.25" hidden="1" customHeight="1" x14ac:dyDescent="0.25">
      <c r="A368" s="562" t="s">
        <v>112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6"/>
      <c r="AB368" s="66"/>
      <c r="AC368" s="80"/>
    </row>
    <row r="369" spans="1:68" ht="37.5" hidden="1" customHeight="1" x14ac:dyDescent="0.25">
      <c r="A369" s="63" t="s">
        <v>589</v>
      </c>
      <c r="B369" s="63" t="s">
        <v>590</v>
      </c>
      <c r="C369" s="36">
        <v>4301011873</v>
      </c>
      <c r="D369" s="563">
        <v>4680115881907</v>
      </c>
      <c r="E369" s="563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5"/>
      <c r="R369" s="565"/>
      <c r="S369" s="565"/>
      <c r="T369" s="56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592</v>
      </c>
      <c r="B370" s="63" t="s">
        <v>593</v>
      </c>
      <c r="C370" s="36">
        <v>4301011875</v>
      </c>
      <c r="D370" s="563">
        <v>4680115884885</v>
      </c>
      <c r="E370" s="563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5"/>
      <c r="R370" s="565"/>
      <c r="S370" s="565"/>
      <c r="T370" s="5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595</v>
      </c>
      <c r="B371" s="63" t="s">
        <v>596</v>
      </c>
      <c r="C371" s="36">
        <v>4301011871</v>
      </c>
      <c r="D371" s="563">
        <v>4680115884908</v>
      </c>
      <c r="E371" s="56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6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5"/>
      <c r="R371" s="565"/>
      <c r="S371" s="565"/>
      <c r="T371" s="5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570"/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1"/>
      <c r="P372" s="567" t="s">
        <v>40</v>
      </c>
      <c r="Q372" s="568"/>
      <c r="R372" s="568"/>
      <c r="S372" s="568"/>
      <c r="T372" s="568"/>
      <c r="U372" s="568"/>
      <c r="V372" s="569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570"/>
      <c r="B373" s="570"/>
      <c r="C373" s="570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1"/>
      <c r="P373" s="567" t="s">
        <v>40</v>
      </c>
      <c r="Q373" s="568"/>
      <c r="R373" s="568"/>
      <c r="S373" s="568"/>
      <c r="T373" s="568"/>
      <c r="U373" s="568"/>
      <c r="V373" s="569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562" t="s">
        <v>76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563">
        <v>4607091384802</v>
      </c>
      <c r="E375" s="563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5"/>
      <c r="R375" s="565"/>
      <c r="S375" s="565"/>
      <c r="T375" s="566"/>
      <c r="U375" s="39" t="s">
        <v>45</v>
      </c>
      <c r="V375" s="39" t="s">
        <v>45</v>
      </c>
      <c r="W375" s="40" t="s">
        <v>0</v>
      </c>
      <c r="X375" s="58">
        <v>120</v>
      </c>
      <c r="Y375" s="55">
        <f>IFERROR(IF(X375="",0,CEILING((X375/$H375),1)*$H375),"")</f>
        <v>122.64</v>
      </c>
      <c r="Z375" s="41">
        <f>IFERROR(IF(Y375=0,"",ROUNDUP(Y375/H375,0)*0.00902),"")</f>
        <v>0.25256000000000001</v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127.39726027397261</v>
      </c>
      <c r="BN375" s="78">
        <f>IFERROR(Y375*I375/H375,"0")</f>
        <v>130.20000000000002</v>
      </c>
      <c r="BO375" s="78">
        <f>IFERROR(1/J375*(X375/H375),"0")</f>
        <v>0.20755500207555003</v>
      </c>
      <c r="BP375" s="78">
        <f>IFERROR(1/J375*(Y375/H375),"0")</f>
        <v>0.21212121212121213</v>
      </c>
    </row>
    <row r="376" spans="1:68" x14ac:dyDescent="0.2">
      <c r="A376" s="570"/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1"/>
      <c r="P376" s="567" t="s">
        <v>40</v>
      </c>
      <c r="Q376" s="568"/>
      <c r="R376" s="568"/>
      <c r="S376" s="568"/>
      <c r="T376" s="568"/>
      <c r="U376" s="568"/>
      <c r="V376" s="569"/>
      <c r="W376" s="42" t="s">
        <v>39</v>
      </c>
      <c r="X376" s="43">
        <f>IFERROR(X375/H375,"0")</f>
        <v>27.397260273972602</v>
      </c>
      <c r="Y376" s="43">
        <f>IFERROR(Y375/H375,"0")</f>
        <v>28</v>
      </c>
      <c r="Z376" s="43">
        <f>IFERROR(IF(Z375="",0,Z375),"0")</f>
        <v>0.25256000000000001</v>
      </c>
      <c r="AA376" s="67"/>
      <c r="AB376" s="67"/>
      <c r="AC376" s="67"/>
    </row>
    <row r="377" spans="1:68" x14ac:dyDescent="0.2">
      <c r="A377" s="570"/>
      <c r="B377" s="570"/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1"/>
      <c r="P377" s="567" t="s">
        <v>40</v>
      </c>
      <c r="Q377" s="568"/>
      <c r="R377" s="568"/>
      <c r="S377" s="568"/>
      <c r="T377" s="568"/>
      <c r="U377" s="568"/>
      <c r="V377" s="569"/>
      <c r="W377" s="42" t="s">
        <v>0</v>
      </c>
      <c r="X377" s="43">
        <f>IFERROR(SUM(X375:X375),"0")</f>
        <v>120</v>
      </c>
      <c r="Y377" s="43">
        <f>IFERROR(SUM(Y375:Y375),"0")</f>
        <v>122.64</v>
      </c>
      <c r="Z377" s="42"/>
      <c r="AA377" s="67"/>
      <c r="AB377" s="67"/>
      <c r="AC377" s="67"/>
    </row>
    <row r="378" spans="1:68" ht="14.25" hidden="1" customHeight="1" x14ac:dyDescent="0.25">
      <c r="A378" s="562" t="s">
        <v>82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563">
        <v>4607091384246</v>
      </c>
      <c r="E379" s="56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6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5"/>
      <c r="R379" s="565"/>
      <c r="S379" s="565"/>
      <c r="T379" s="566"/>
      <c r="U379" s="39" t="s">
        <v>45</v>
      </c>
      <c r="V379" s="39" t="s">
        <v>45</v>
      </c>
      <c r="W379" s="40" t="s">
        <v>0</v>
      </c>
      <c r="X379" s="58">
        <v>210</v>
      </c>
      <c r="Y379" s="55">
        <f>IFERROR(IF(X379="",0,CEILING((X379/$H379),1)*$H379),"")</f>
        <v>216</v>
      </c>
      <c r="Z379" s="41">
        <f>IFERROR(IF(Y379=0,"",ROUNDUP(Y379/H379,0)*0.01898),"")</f>
        <v>0.45552000000000004</v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222.11</v>
      </c>
      <c r="BN379" s="78">
        <f>IFERROR(Y379*I379/H379,"0")</f>
        <v>228.45599999999999</v>
      </c>
      <c r="BO379" s="78">
        <f>IFERROR(1/J379*(X379/H379),"0")</f>
        <v>0.36458333333333331</v>
      </c>
      <c r="BP379" s="78">
        <f>IFERROR(1/J379*(Y379/H379),"0")</f>
        <v>0.375</v>
      </c>
    </row>
    <row r="380" spans="1:68" ht="27" hidden="1" customHeight="1" x14ac:dyDescent="0.25">
      <c r="A380" s="63" t="s">
        <v>603</v>
      </c>
      <c r="B380" s="63" t="s">
        <v>604</v>
      </c>
      <c r="C380" s="36">
        <v>4301051660</v>
      </c>
      <c r="D380" s="563">
        <v>4607091384253</v>
      </c>
      <c r="E380" s="56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6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5"/>
      <c r="R380" s="565"/>
      <c r="S380" s="565"/>
      <c r="T380" s="56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70"/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1"/>
      <c r="P381" s="567" t="s">
        <v>40</v>
      </c>
      <c r="Q381" s="568"/>
      <c r="R381" s="568"/>
      <c r="S381" s="568"/>
      <c r="T381" s="568"/>
      <c r="U381" s="568"/>
      <c r="V381" s="569"/>
      <c r="W381" s="42" t="s">
        <v>39</v>
      </c>
      <c r="X381" s="43">
        <f>IFERROR(X379/H379,"0")+IFERROR(X380/H380,"0")</f>
        <v>23.333333333333332</v>
      </c>
      <c r="Y381" s="43">
        <f>IFERROR(Y379/H379,"0")+IFERROR(Y380/H380,"0")</f>
        <v>24</v>
      </c>
      <c r="Z381" s="43">
        <f>IFERROR(IF(Z379="",0,Z379),"0")+IFERROR(IF(Z380="",0,Z380),"0")</f>
        <v>0.45552000000000004</v>
      </c>
      <c r="AA381" s="67"/>
      <c r="AB381" s="67"/>
      <c r="AC381" s="67"/>
    </row>
    <row r="382" spans="1:68" x14ac:dyDescent="0.2">
      <c r="A382" s="570"/>
      <c r="B382" s="570"/>
      <c r="C382" s="570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1"/>
      <c r="P382" s="567" t="s">
        <v>40</v>
      </c>
      <c r="Q382" s="568"/>
      <c r="R382" s="568"/>
      <c r="S382" s="568"/>
      <c r="T382" s="568"/>
      <c r="U382" s="568"/>
      <c r="V382" s="569"/>
      <c r="W382" s="42" t="s">
        <v>0</v>
      </c>
      <c r="X382" s="43">
        <f>IFERROR(SUM(X379:X380),"0")</f>
        <v>210</v>
      </c>
      <c r="Y382" s="43">
        <f>IFERROR(SUM(Y379:Y380),"0")</f>
        <v>216</v>
      </c>
      <c r="Z382" s="42"/>
      <c r="AA382" s="67"/>
      <c r="AB382" s="67"/>
      <c r="AC382" s="67"/>
    </row>
    <row r="383" spans="1:68" ht="14.25" hidden="1" customHeight="1" x14ac:dyDescent="0.25">
      <c r="A383" s="562" t="s">
        <v>174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563">
        <v>4607091389357</v>
      </c>
      <c r="E384" s="563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5"/>
      <c r="R384" s="565"/>
      <c r="S384" s="565"/>
      <c r="T384" s="566"/>
      <c r="U384" s="39" t="s">
        <v>45</v>
      </c>
      <c r="V384" s="39" t="s">
        <v>45</v>
      </c>
      <c r="W384" s="40" t="s">
        <v>0</v>
      </c>
      <c r="X384" s="58">
        <v>20</v>
      </c>
      <c r="Y384" s="55">
        <f>IFERROR(IF(X384="",0,CEILING((X384/$H384),1)*$H384),"")</f>
        <v>27</v>
      </c>
      <c r="Z384" s="41">
        <f>IFERROR(IF(Y384=0,"",ROUNDUP(Y384/H384,0)*0.01898),"")</f>
        <v>5.6940000000000004E-2</v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20.966666666666669</v>
      </c>
      <c r="BN384" s="78">
        <f>IFERROR(Y384*I384/H384,"0")</f>
        <v>28.305</v>
      </c>
      <c r="BO384" s="78">
        <f>IFERROR(1/J384*(X384/H384),"0")</f>
        <v>3.4722222222222224E-2</v>
      </c>
      <c r="BP384" s="78">
        <f>IFERROR(1/J384*(Y384/H384),"0")</f>
        <v>4.6875E-2</v>
      </c>
    </row>
    <row r="385" spans="1:68" x14ac:dyDescent="0.2">
      <c r="A385" s="570"/>
      <c r="B385" s="570"/>
      <c r="C385" s="570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1"/>
      <c r="P385" s="567" t="s">
        <v>40</v>
      </c>
      <c r="Q385" s="568"/>
      <c r="R385" s="568"/>
      <c r="S385" s="568"/>
      <c r="T385" s="568"/>
      <c r="U385" s="568"/>
      <c r="V385" s="569"/>
      <c r="W385" s="42" t="s">
        <v>39</v>
      </c>
      <c r="X385" s="43">
        <f>IFERROR(X384/H384,"0")</f>
        <v>2.2222222222222223</v>
      </c>
      <c r="Y385" s="43">
        <f>IFERROR(Y384/H384,"0")</f>
        <v>3</v>
      </c>
      <c r="Z385" s="43">
        <f>IFERROR(IF(Z384="",0,Z384),"0")</f>
        <v>5.6940000000000004E-2</v>
      </c>
      <c r="AA385" s="67"/>
      <c r="AB385" s="67"/>
      <c r="AC385" s="67"/>
    </row>
    <row r="386" spans="1:68" x14ac:dyDescent="0.2">
      <c r="A386" s="570"/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1"/>
      <c r="P386" s="567" t="s">
        <v>40</v>
      </c>
      <c r="Q386" s="568"/>
      <c r="R386" s="568"/>
      <c r="S386" s="568"/>
      <c r="T386" s="568"/>
      <c r="U386" s="568"/>
      <c r="V386" s="569"/>
      <c r="W386" s="42" t="s">
        <v>0</v>
      </c>
      <c r="X386" s="43">
        <f>IFERROR(SUM(X384:X384),"0")</f>
        <v>20</v>
      </c>
      <c r="Y386" s="43">
        <f>IFERROR(SUM(Y384:Y384),"0")</f>
        <v>27</v>
      </c>
      <c r="Z386" s="42"/>
      <c r="AA386" s="67"/>
      <c r="AB386" s="67"/>
      <c r="AC386" s="67"/>
    </row>
    <row r="387" spans="1:68" ht="27.75" hidden="1" customHeight="1" x14ac:dyDescent="0.2">
      <c r="A387" s="586" t="s">
        <v>608</v>
      </c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4"/>
      <c r="AB387" s="54"/>
      <c r="AC387" s="54"/>
    </row>
    <row r="388" spans="1:68" ht="16.5" hidden="1" customHeight="1" x14ac:dyDescent="0.25">
      <c r="A388" s="578" t="s">
        <v>609</v>
      </c>
      <c r="B388" s="578"/>
      <c r="C388" s="578"/>
      <c r="D388" s="578"/>
      <c r="E388" s="578"/>
      <c r="F388" s="578"/>
      <c r="G388" s="578"/>
      <c r="H388" s="578"/>
      <c r="I388" s="578"/>
      <c r="J388" s="578"/>
      <c r="K388" s="578"/>
      <c r="L388" s="578"/>
      <c r="M388" s="578"/>
      <c r="N388" s="578"/>
      <c r="O388" s="578"/>
      <c r="P388" s="578"/>
      <c r="Q388" s="578"/>
      <c r="R388" s="578"/>
      <c r="S388" s="578"/>
      <c r="T388" s="578"/>
      <c r="U388" s="578"/>
      <c r="V388" s="578"/>
      <c r="W388" s="578"/>
      <c r="X388" s="578"/>
      <c r="Y388" s="578"/>
      <c r="Z388" s="578"/>
      <c r="AA388" s="65"/>
      <c r="AB388" s="65"/>
      <c r="AC388" s="79"/>
    </row>
    <row r="389" spans="1:68" ht="14.25" hidden="1" customHeight="1" x14ac:dyDescent="0.25">
      <c r="A389" s="562" t="s">
        <v>76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563">
        <v>4680115886100</v>
      </c>
      <c r="E390" s="56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5"/>
      <c r="R390" s="565"/>
      <c r="S390" s="565"/>
      <c r="T390" s="566"/>
      <c r="U390" s="39" t="s">
        <v>45</v>
      </c>
      <c r="V390" s="39" t="s">
        <v>45</v>
      </c>
      <c r="W390" s="40" t="s">
        <v>0</v>
      </c>
      <c r="X390" s="58">
        <v>70</v>
      </c>
      <c r="Y390" s="55">
        <f t="shared" ref="Y390:Y399" si="48">IFERROR(IF(X390="",0,CEILING((X390/$H390),1)*$H390),"")</f>
        <v>70.2</v>
      </c>
      <c r="Z390" s="41">
        <f>IFERROR(IF(Y390=0,"",ROUNDUP(Y390/H390,0)*0.00902),"")</f>
        <v>0.11726</v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72.722222222222229</v>
      </c>
      <c r="BN390" s="78">
        <f t="shared" ref="BN390:BN399" si="50">IFERROR(Y390*I390/H390,"0")</f>
        <v>72.930000000000007</v>
      </c>
      <c r="BO390" s="78">
        <f t="shared" ref="BO390:BO399" si="51">IFERROR(1/J390*(X390/H390),"0")</f>
        <v>9.8204264870931535E-2</v>
      </c>
      <c r="BP390" s="78">
        <f t="shared" ref="BP390:BP399" si="52">IFERROR(1/J390*(Y390/H390),"0")</f>
        <v>9.8484848484848481E-2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563">
        <v>4680115886117</v>
      </c>
      <c r="E391" s="56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8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41.555555555555557</v>
      </c>
      <c r="BN391" s="78">
        <f t="shared" si="50"/>
        <v>44.88</v>
      </c>
      <c r="BO391" s="78">
        <f t="shared" si="51"/>
        <v>5.6116722783389444E-2</v>
      </c>
      <c r="BP391" s="78">
        <f t="shared" si="52"/>
        <v>6.0606060606060608E-2</v>
      </c>
    </row>
    <row r="392" spans="1:68" ht="27" hidden="1" customHeight="1" x14ac:dyDescent="0.25">
      <c r="A392" s="63" t="s">
        <v>613</v>
      </c>
      <c r="B392" s="63" t="s">
        <v>616</v>
      </c>
      <c r="C392" s="36">
        <v>4301031382</v>
      </c>
      <c r="D392" s="563">
        <v>4680115886117</v>
      </c>
      <c r="E392" s="56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5"/>
      <c r="R392" s="565"/>
      <c r="S392" s="565"/>
      <c r="T392" s="56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563">
        <v>4680115886124</v>
      </c>
      <c r="E393" s="56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5"/>
      <c r="R393" s="565"/>
      <c r="S393" s="565"/>
      <c r="T393" s="566"/>
      <c r="U393" s="39" t="s">
        <v>45</v>
      </c>
      <c r="V393" s="39" t="s">
        <v>45</v>
      </c>
      <c r="W393" s="40" t="s">
        <v>0</v>
      </c>
      <c r="X393" s="58">
        <v>100</v>
      </c>
      <c r="Y393" s="55">
        <f t="shared" si="48"/>
        <v>102.60000000000001</v>
      </c>
      <c r="Z393" s="41">
        <f>IFERROR(IF(Y393=0,"",ROUNDUP(Y393/H393,0)*0.00902),"")</f>
        <v>0.17138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103.88888888888889</v>
      </c>
      <c r="BN393" s="78">
        <f t="shared" si="50"/>
        <v>106.59000000000002</v>
      </c>
      <c r="BO393" s="78">
        <f t="shared" si="51"/>
        <v>0.14029180695847362</v>
      </c>
      <c r="BP393" s="78">
        <f t="shared" si="52"/>
        <v>0.14393939393939395</v>
      </c>
    </row>
    <row r="394" spans="1:68" ht="27" hidden="1" customHeight="1" x14ac:dyDescent="0.25">
      <c r="A394" s="63" t="s">
        <v>620</v>
      </c>
      <c r="B394" s="63" t="s">
        <v>621</v>
      </c>
      <c r="C394" s="36">
        <v>4301031366</v>
      </c>
      <c r="D394" s="563">
        <v>4680115883147</v>
      </c>
      <c r="E394" s="56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5"/>
      <c r="R394" s="565"/>
      <c r="S394" s="565"/>
      <c r="T394" s="56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622</v>
      </c>
      <c r="B395" s="63" t="s">
        <v>623</v>
      </c>
      <c r="C395" s="36">
        <v>4301031362</v>
      </c>
      <c r="D395" s="563">
        <v>4607091384338</v>
      </c>
      <c r="E395" s="56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5"/>
      <c r="R395" s="565"/>
      <c r="S395" s="565"/>
      <c r="T395" s="56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hidden="1" customHeight="1" x14ac:dyDescent="0.25">
      <c r="A396" s="63" t="s">
        <v>624</v>
      </c>
      <c r="B396" s="63" t="s">
        <v>625</v>
      </c>
      <c r="C396" s="36">
        <v>4301031361</v>
      </c>
      <c r="D396" s="563">
        <v>4607091389524</v>
      </c>
      <c r="E396" s="56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5"/>
      <c r="R396" s="565"/>
      <c r="S396" s="565"/>
      <c r="T396" s="56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4301031364</v>
      </c>
      <c r="D397" s="563">
        <v>4680115883161</v>
      </c>
      <c r="E397" s="56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5"/>
      <c r="R397" s="565"/>
      <c r="S397" s="565"/>
      <c r="T397" s="5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4301031358</v>
      </c>
      <c r="D398" s="563">
        <v>4607091389531</v>
      </c>
      <c r="E398" s="56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5"/>
      <c r="R398" s="565"/>
      <c r="S398" s="565"/>
      <c r="T398" s="5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hidden="1" customHeight="1" x14ac:dyDescent="0.25">
      <c r="A399" s="63" t="s">
        <v>633</v>
      </c>
      <c r="B399" s="63" t="s">
        <v>634</v>
      </c>
      <c r="C399" s="36">
        <v>4301031360</v>
      </c>
      <c r="D399" s="563">
        <v>4607091384345</v>
      </c>
      <c r="E399" s="56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6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5"/>
      <c r="R399" s="565"/>
      <c r="S399" s="565"/>
      <c r="T399" s="5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570"/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1"/>
      <c r="P400" s="567" t="s">
        <v>40</v>
      </c>
      <c r="Q400" s="568"/>
      <c r="R400" s="568"/>
      <c r="S400" s="568"/>
      <c r="T400" s="568"/>
      <c r="U400" s="568"/>
      <c r="V400" s="569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38.888888888888886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40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0.36080000000000001</v>
      </c>
      <c r="AA400" s="67"/>
      <c r="AB400" s="67"/>
      <c r="AC400" s="67"/>
    </row>
    <row r="401" spans="1:68" x14ac:dyDescent="0.2">
      <c r="A401" s="570"/>
      <c r="B401" s="570"/>
      <c r="C401" s="570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1"/>
      <c r="P401" s="567" t="s">
        <v>40</v>
      </c>
      <c r="Q401" s="568"/>
      <c r="R401" s="568"/>
      <c r="S401" s="568"/>
      <c r="T401" s="568"/>
      <c r="U401" s="568"/>
      <c r="V401" s="569"/>
      <c r="W401" s="42" t="s">
        <v>0</v>
      </c>
      <c r="X401" s="43">
        <f>IFERROR(SUM(X390:X399),"0")</f>
        <v>210</v>
      </c>
      <c r="Y401" s="43">
        <f>IFERROR(SUM(Y390:Y399),"0")</f>
        <v>216</v>
      </c>
      <c r="Z401" s="42"/>
      <c r="AA401" s="67"/>
      <c r="AB401" s="67"/>
      <c r="AC401" s="67"/>
    </row>
    <row r="402" spans="1:68" ht="14.25" hidden="1" customHeight="1" x14ac:dyDescent="0.25">
      <c r="A402" s="562" t="s">
        <v>82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6"/>
      <c r="AB402" s="66"/>
      <c r="AC402" s="80"/>
    </row>
    <row r="403" spans="1:68" ht="27" hidden="1" customHeight="1" x14ac:dyDescent="0.25">
      <c r="A403" s="63" t="s">
        <v>635</v>
      </c>
      <c r="B403" s="63" t="s">
        <v>636</v>
      </c>
      <c r="C403" s="36">
        <v>4301051284</v>
      </c>
      <c r="D403" s="563">
        <v>4607091384352</v>
      </c>
      <c r="E403" s="563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5"/>
      <c r="R403" s="565"/>
      <c r="S403" s="565"/>
      <c r="T403" s="5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638</v>
      </c>
      <c r="B404" s="63" t="s">
        <v>639</v>
      </c>
      <c r="C404" s="36">
        <v>4301051431</v>
      </c>
      <c r="D404" s="563">
        <v>4607091389654</v>
      </c>
      <c r="E404" s="563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6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5"/>
      <c r="R404" s="565"/>
      <c r="S404" s="565"/>
      <c r="T404" s="56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570"/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1"/>
      <c r="P405" s="567" t="s">
        <v>40</v>
      </c>
      <c r="Q405" s="568"/>
      <c r="R405" s="568"/>
      <c r="S405" s="568"/>
      <c r="T405" s="568"/>
      <c r="U405" s="568"/>
      <c r="V405" s="569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hidden="1" x14ac:dyDescent="0.2">
      <c r="A406" s="570"/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1"/>
      <c r="P406" s="567" t="s">
        <v>40</v>
      </c>
      <c r="Q406" s="568"/>
      <c r="R406" s="568"/>
      <c r="S406" s="568"/>
      <c r="T406" s="568"/>
      <c r="U406" s="568"/>
      <c r="V406" s="569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hidden="1" customHeight="1" x14ac:dyDescent="0.25">
      <c r="A407" s="578" t="s">
        <v>641</v>
      </c>
      <c r="B407" s="578"/>
      <c r="C407" s="578"/>
      <c r="D407" s="578"/>
      <c r="E407" s="578"/>
      <c r="F407" s="578"/>
      <c r="G407" s="578"/>
      <c r="H407" s="578"/>
      <c r="I407" s="578"/>
      <c r="J407" s="578"/>
      <c r="K407" s="578"/>
      <c r="L407" s="578"/>
      <c r="M407" s="578"/>
      <c r="N407" s="578"/>
      <c r="O407" s="578"/>
      <c r="P407" s="578"/>
      <c r="Q407" s="578"/>
      <c r="R407" s="578"/>
      <c r="S407" s="578"/>
      <c r="T407" s="578"/>
      <c r="U407" s="578"/>
      <c r="V407" s="578"/>
      <c r="W407" s="578"/>
      <c r="X407" s="578"/>
      <c r="Y407" s="578"/>
      <c r="Z407" s="578"/>
      <c r="AA407" s="65"/>
      <c r="AB407" s="65"/>
      <c r="AC407" s="79"/>
    </row>
    <row r="408" spans="1:68" ht="14.25" hidden="1" customHeight="1" x14ac:dyDescent="0.25">
      <c r="A408" s="562" t="s">
        <v>144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6"/>
      <c r="AB408" s="66"/>
      <c r="AC408" s="80"/>
    </row>
    <row r="409" spans="1:68" ht="27" hidden="1" customHeight="1" x14ac:dyDescent="0.25">
      <c r="A409" s="63" t="s">
        <v>642</v>
      </c>
      <c r="B409" s="63" t="s">
        <v>643</v>
      </c>
      <c r="C409" s="36">
        <v>4301020319</v>
      </c>
      <c r="D409" s="563">
        <v>4680115885240</v>
      </c>
      <c r="E409" s="563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6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5"/>
      <c r="R409" s="565"/>
      <c r="S409" s="565"/>
      <c r="T409" s="56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570"/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1"/>
      <c r="P410" s="567" t="s">
        <v>40</v>
      </c>
      <c r="Q410" s="568"/>
      <c r="R410" s="568"/>
      <c r="S410" s="568"/>
      <c r="T410" s="568"/>
      <c r="U410" s="568"/>
      <c r="V410" s="56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570"/>
      <c r="B411" s="570"/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1"/>
      <c r="P411" s="567" t="s">
        <v>40</v>
      </c>
      <c r="Q411" s="568"/>
      <c r="R411" s="568"/>
      <c r="S411" s="568"/>
      <c r="T411" s="568"/>
      <c r="U411" s="568"/>
      <c r="V411" s="56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562" t="s">
        <v>76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563">
        <v>4680115886094</v>
      </c>
      <c r="E413" s="563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5"/>
      <c r="R413" s="565"/>
      <c r="S413" s="565"/>
      <c r="T413" s="566"/>
      <c r="U413" s="39" t="s">
        <v>45</v>
      </c>
      <c r="V413" s="39" t="s">
        <v>45</v>
      </c>
      <c r="W413" s="40" t="s">
        <v>0</v>
      </c>
      <c r="X413" s="58">
        <v>80</v>
      </c>
      <c r="Y413" s="55">
        <f>IFERROR(IF(X413="",0,CEILING((X413/$H413),1)*$H413),"")</f>
        <v>81</v>
      </c>
      <c r="Z413" s="41">
        <f>IFERROR(IF(Y413=0,"",ROUNDUP(Y413/H413,0)*0.00902),"")</f>
        <v>0.1353</v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83.111111111111114</v>
      </c>
      <c r="BN413" s="78">
        <f>IFERROR(Y413*I413/H413,"0")</f>
        <v>84.15</v>
      </c>
      <c r="BO413" s="78">
        <f>IFERROR(1/J413*(X413/H413),"0")</f>
        <v>0.11223344556677889</v>
      </c>
      <c r="BP413" s="78">
        <f>IFERROR(1/J413*(Y413/H413),"0")</f>
        <v>0.11363636363636363</v>
      </c>
    </row>
    <row r="414" spans="1:68" ht="27" hidden="1" customHeight="1" x14ac:dyDescent="0.25">
      <c r="A414" s="63" t="s">
        <v>648</v>
      </c>
      <c r="B414" s="63" t="s">
        <v>649</v>
      </c>
      <c r="C414" s="36">
        <v>4301031363</v>
      </c>
      <c r="D414" s="563">
        <v>4607091389425</v>
      </c>
      <c r="E414" s="56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5"/>
      <c r="R414" s="565"/>
      <c r="S414" s="565"/>
      <c r="T414" s="5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651</v>
      </c>
      <c r="B415" s="63" t="s">
        <v>652</v>
      </c>
      <c r="C415" s="36">
        <v>4301031373</v>
      </c>
      <c r="D415" s="563">
        <v>4680115880771</v>
      </c>
      <c r="E415" s="563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5"/>
      <c r="R415" s="565"/>
      <c r="S415" s="565"/>
      <c r="T415" s="56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654</v>
      </c>
      <c r="B416" s="63" t="s">
        <v>655</v>
      </c>
      <c r="C416" s="36">
        <v>4301031359</v>
      </c>
      <c r="D416" s="563">
        <v>4607091389500</v>
      </c>
      <c r="E416" s="563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6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5"/>
      <c r="R416" s="565"/>
      <c r="S416" s="565"/>
      <c r="T416" s="5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70"/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1"/>
      <c r="P417" s="567" t="s">
        <v>40</v>
      </c>
      <c r="Q417" s="568"/>
      <c r="R417" s="568"/>
      <c r="S417" s="568"/>
      <c r="T417" s="568"/>
      <c r="U417" s="568"/>
      <c r="V417" s="569"/>
      <c r="W417" s="42" t="s">
        <v>39</v>
      </c>
      <c r="X417" s="43">
        <f>IFERROR(X413/H413,"0")+IFERROR(X414/H414,"0")+IFERROR(X415/H415,"0")+IFERROR(X416/H416,"0")</f>
        <v>14.814814814814813</v>
      </c>
      <c r="Y417" s="43">
        <f>IFERROR(Y413/H413,"0")+IFERROR(Y414/H414,"0")+IFERROR(Y415/H415,"0")+IFERROR(Y416/H416,"0")</f>
        <v>14.999999999999998</v>
      </c>
      <c r="Z417" s="43">
        <f>IFERROR(IF(Z413="",0,Z413),"0")+IFERROR(IF(Z414="",0,Z414),"0")+IFERROR(IF(Z415="",0,Z415),"0")+IFERROR(IF(Z416="",0,Z416),"0")</f>
        <v>0.1353</v>
      </c>
      <c r="AA417" s="67"/>
      <c r="AB417" s="67"/>
      <c r="AC417" s="67"/>
    </row>
    <row r="418" spans="1:68" x14ac:dyDescent="0.2">
      <c r="A418" s="570"/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1"/>
      <c r="P418" s="567" t="s">
        <v>40</v>
      </c>
      <c r="Q418" s="568"/>
      <c r="R418" s="568"/>
      <c r="S418" s="568"/>
      <c r="T418" s="568"/>
      <c r="U418" s="568"/>
      <c r="V418" s="569"/>
      <c r="W418" s="42" t="s">
        <v>0</v>
      </c>
      <c r="X418" s="43">
        <f>IFERROR(SUM(X413:X416),"0")</f>
        <v>80</v>
      </c>
      <c r="Y418" s="43">
        <f>IFERROR(SUM(Y413:Y416),"0")</f>
        <v>81</v>
      </c>
      <c r="Z418" s="42"/>
      <c r="AA418" s="67"/>
      <c r="AB418" s="67"/>
      <c r="AC418" s="67"/>
    </row>
    <row r="419" spans="1:68" ht="16.5" hidden="1" customHeight="1" x14ac:dyDescent="0.25">
      <c r="A419" s="578" t="s">
        <v>656</v>
      </c>
      <c r="B419" s="578"/>
      <c r="C419" s="578"/>
      <c r="D419" s="578"/>
      <c r="E419" s="578"/>
      <c r="F419" s="578"/>
      <c r="G419" s="578"/>
      <c r="H419" s="578"/>
      <c r="I419" s="578"/>
      <c r="J419" s="578"/>
      <c r="K419" s="578"/>
      <c r="L419" s="578"/>
      <c r="M419" s="578"/>
      <c r="N419" s="578"/>
      <c r="O419" s="578"/>
      <c r="P419" s="578"/>
      <c r="Q419" s="578"/>
      <c r="R419" s="578"/>
      <c r="S419" s="578"/>
      <c r="T419" s="578"/>
      <c r="U419" s="578"/>
      <c r="V419" s="578"/>
      <c r="W419" s="578"/>
      <c r="X419" s="578"/>
      <c r="Y419" s="578"/>
      <c r="Z419" s="578"/>
      <c r="AA419" s="65"/>
      <c r="AB419" s="65"/>
      <c r="AC419" s="79"/>
    </row>
    <row r="420" spans="1:68" ht="14.25" hidden="1" customHeight="1" x14ac:dyDescent="0.25">
      <c r="A420" s="562" t="s">
        <v>76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6"/>
      <c r="AB420" s="66"/>
      <c r="AC420" s="80"/>
    </row>
    <row r="421" spans="1:68" ht="27" hidden="1" customHeight="1" x14ac:dyDescent="0.25">
      <c r="A421" s="63" t="s">
        <v>657</v>
      </c>
      <c r="B421" s="63" t="s">
        <v>658</v>
      </c>
      <c r="C421" s="36">
        <v>4301031347</v>
      </c>
      <c r="D421" s="563">
        <v>4680115885110</v>
      </c>
      <c r="E421" s="563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6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5"/>
      <c r="R421" s="565"/>
      <c r="S421" s="565"/>
      <c r="T421" s="5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570"/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1"/>
      <c r="P422" s="567" t="s">
        <v>40</v>
      </c>
      <c r="Q422" s="568"/>
      <c r="R422" s="568"/>
      <c r="S422" s="568"/>
      <c r="T422" s="568"/>
      <c r="U422" s="568"/>
      <c r="V422" s="569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570"/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1"/>
      <c r="P423" s="567" t="s">
        <v>40</v>
      </c>
      <c r="Q423" s="568"/>
      <c r="R423" s="568"/>
      <c r="S423" s="568"/>
      <c r="T423" s="568"/>
      <c r="U423" s="568"/>
      <c r="V423" s="569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578" t="s">
        <v>660</v>
      </c>
      <c r="B424" s="578"/>
      <c r="C424" s="578"/>
      <c r="D424" s="578"/>
      <c r="E424" s="578"/>
      <c r="F424" s="578"/>
      <c r="G424" s="578"/>
      <c r="H424" s="578"/>
      <c r="I424" s="578"/>
      <c r="J424" s="578"/>
      <c r="K424" s="578"/>
      <c r="L424" s="578"/>
      <c r="M424" s="578"/>
      <c r="N424" s="578"/>
      <c r="O424" s="578"/>
      <c r="P424" s="578"/>
      <c r="Q424" s="578"/>
      <c r="R424" s="578"/>
      <c r="S424" s="578"/>
      <c r="T424" s="578"/>
      <c r="U424" s="578"/>
      <c r="V424" s="578"/>
      <c r="W424" s="578"/>
      <c r="X424" s="578"/>
      <c r="Y424" s="578"/>
      <c r="Z424" s="578"/>
      <c r="AA424" s="65"/>
      <c r="AB424" s="65"/>
      <c r="AC424" s="79"/>
    </row>
    <row r="425" spans="1:68" ht="14.25" hidden="1" customHeight="1" x14ac:dyDescent="0.25">
      <c r="A425" s="562" t="s">
        <v>76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6"/>
      <c r="AB425" s="66"/>
      <c r="AC425" s="80"/>
    </row>
    <row r="426" spans="1:68" ht="27" hidden="1" customHeight="1" x14ac:dyDescent="0.25">
      <c r="A426" s="63" t="s">
        <v>661</v>
      </c>
      <c r="B426" s="63" t="s">
        <v>662</v>
      </c>
      <c r="C426" s="36">
        <v>4301031261</v>
      </c>
      <c r="D426" s="563">
        <v>4680115885103</v>
      </c>
      <c r="E426" s="563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6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5"/>
      <c r="R426" s="565"/>
      <c r="S426" s="565"/>
      <c r="T426" s="566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570"/>
      <c r="B427" s="570"/>
      <c r="C427" s="570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1"/>
      <c r="P427" s="567" t="s">
        <v>40</v>
      </c>
      <c r="Q427" s="568"/>
      <c r="R427" s="568"/>
      <c r="S427" s="568"/>
      <c r="T427" s="568"/>
      <c r="U427" s="568"/>
      <c r="V427" s="569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570"/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1"/>
      <c r="P428" s="567" t="s">
        <v>40</v>
      </c>
      <c r="Q428" s="568"/>
      <c r="R428" s="568"/>
      <c r="S428" s="568"/>
      <c r="T428" s="568"/>
      <c r="U428" s="568"/>
      <c r="V428" s="569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586" t="s">
        <v>664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  <c r="U429" s="586"/>
      <c r="V429" s="586"/>
      <c r="W429" s="586"/>
      <c r="X429" s="586"/>
      <c r="Y429" s="586"/>
      <c r="Z429" s="586"/>
      <c r="AA429" s="54"/>
      <c r="AB429" s="54"/>
      <c r="AC429" s="54"/>
    </row>
    <row r="430" spans="1:68" ht="16.5" hidden="1" customHeight="1" x14ac:dyDescent="0.25">
      <c r="A430" s="578" t="s">
        <v>664</v>
      </c>
      <c r="B430" s="578"/>
      <c r="C430" s="578"/>
      <c r="D430" s="578"/>
      <c r="E430" s="578"/>
      <c r="F430" s="578"/>
      <c r="G430" s="578"/>
      <c r="H430" s="578"/>
      <c r="I430" s="578"/>
      <c r="J430" s="578"/>
      <c r="K430" s="578"/>
      <c r="L430" s="578"/>
      <c r="M430" s="578"/>
      <c r="N430" s="578"/>
      <c r="O430" s="578"/>
      <c r="P430" s="578"/>
      <c r="Q430" s="578"/>
      <c r="R430" s="578"/>
      <c r="S430" s="578"/>
      <c r="T430" s="578"/>
      <c r="U430" s="578"/>
      <c r="V430" s="578"/>
      <c r="W430" s="578"/>
      <c r="X430" s="578"/>
      <c r="Y430" s="578"/>
      <c r="Z430" s="578"/>
      <c r="AA430" s="65"/>
      <c r="AB430" s="65"/>
      <c r="AC430" s="79"/>
    </row>
    <row r="431" spans="1:68" ht="14.25" hidden="1" customHeight="1" x14ac:dyDescent="0.25">
      <c r="A431" s="562" t="s">
        <v>112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6"/>
      <c r="AB431" s="66"/>
      <c r="AC431" s="80"/>
    </row>
    <row r="432" spans="1:68" ht="27" hidden="1" customHeight="1" x14ac:dyDescent="0.25">
      <c r="A432" s="63" t="s">
        <v>665</v>
      </c>
      <c r="B432" s="63" t="s">
        <v>666</v>
      </c>
      <c r="C432" s="36">
        <v>4301011795</v>
      </c>
      <c r="D432" s="563">
        <v>4607091389067</v>
      </c>
      <c r="E432" s="56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5"/>
      <c r="R432" s="565"/>
      <c r="S432" s="565"/>
      <c r="T432" s="56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hidden="1" customHeight="1" x14ac:dyDescent="0.25">
      <c r="A433" s="63" t="s">
        <v>668</v>
      </c>
      <c r="B433" s="63" t="s">
        <v>669</v>
      </c>
      <c r="C433" s="36">
        <v>4301011961</v>
      </c>
      <c r="D433" s="563">
        <v>4680115885271</v>
      </c>
      <c r="E433" s="56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5"/>
      <c r="R433" s="565"/>
      <c r="S433" s="565"/>
      <c r="T433" s="56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671</v>
      </c>
      <c r="B434" s="63" t="s">
        <v>672</v>
      </c>
      <c r="C434" s="36">
        <v>4301011376</v>
      </c>
      <c r="D434" s="563">
        <v>4680115885226</v>
      </c>
      <c r="E434" s="56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5"/>
      <c r="R434" s="565"/>
      <c r="S434" s="565"/>
      <c r="T434" s="56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563">
        <v>4607091383522</v>
      </c>
      <c r="E435" s="56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10" t="s">
        <v>676</v>
      </c>
      <c r="Q435" s="565"/>
      <c r="R435" s="565"/>
      <c r="S435" s="565"/>
      <c r="T435" s="566"/>
      <c r="U435" s="39" t="s">
        <v>45</v>
      </c>
      <c r="V435" s="39" t="s">
        <v>45</v>
      </c>
      <c r="W435" s="40" t="s">
        <v>0</v>
      </c>
      <c r="X435" s="58">
        <v>250</v>
      </c>
      <c r="Y435" s="55">
        <f t="shared" si="54"/>
        <v>253.44</v>
      </c>
      <c r="Z435" s="41">
        <f t="shared" si="55"/>
        <v>0.57408000000000003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267.04545454545456</v>
      </c>
      <c r="BN435" s="78">
        <f t="shared" si="57"/>
        <v>270.71999999999997</v>
      </c>
      <c r="BO435" s="78">
        <f t="shared" si="58"/>
        <v>0.45527389277389274</v>
      </c>
      <c r="BP435" s="78">
        <f t="shared" si="59"/>
        <v>0.46153846153846156</v>
      </c>
    </row>
    <row r="436" spans="1:68" ht="16.5" hidden="1" customHeight="1" x14ac:dyDescent="0.25">
      <c r="A436" s="63" t="s">
        <v>678</v>
      </c>
      <c r="B436" s="63" t="s">
        <v>679</v>
      </c>
      <c r="C436" s="36">
        <v>4301011774</v>
      </c>
      <c r="D436" s="563">
        <v>4680115884502</v>
      </c>
      <c r="E436" s="56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5"/>
      <c r="R436" s="565"/>
      <c r="S436" s="565"/>
      <c r="T436" s="56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563">
        <v>4607091389104</v>
      </c>
      <c r="E437" s="56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5"/>
      <c r="R437" s="565"/>
      <c r="S437" s="565"/>
      <c r="T437" s="566"/>
      <c r="U437" s="39" t="s">
        <v>45</v>
      </c>
      <c r="V437" s="39" t="s">
        <v>45</v>
      </c>
      <c r="W437" s="40" t="s">
        <v>0</v>
      </c>
      <c r="X437" s="58">
        <v>50</v>
      </c>
      <c r="Y437" s="55">
        <f t="shared" si="54"/>
        <v>52.800000000000004</v>
      </c>
      <c r="Z437" s="41">
        <f t="shared" si="55"/>
        <v>0.1196</v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53.409090909090907</v>
      </c>
      <c r="BN437" s="78">
        <f t="shared" si="57"/>
        <v>56.400000000000006</v>
      </c>
      <c r="BO437" s="78">
        <f t="shared" si="58"/>
        <v>9.1054778554778545E-2</v>
      </c>
      <c r="BP437" s="78">
        <f t="shared" si="59"/>
        <v>9.6153846153846159E-2</v>
      </c>
    </row>
    <row r="438" spans="1:68" ht="27" hidden="1" customHeight="1" x14ac:dyDescent="0.25">
      <c r="A438" s="63" t="s">
        <v>684</v>
      </c>
      <c r="B438" s="63" t="s">
        <v>685</v>
      </c>
      <c r="C438" s="36">
        <v>4301012125</v>
      </c>
      <c r="D438" s="563">
        <v>4680115886391</v>
      </c>
      <c r="E438" s="56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6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686</v>
      </c>
      <c r="B439" s="63" t="s">
        <v>687</v>
      </c>
      <c r="C439" s="36">
        <v>4301012035</v>
      </c>
      <c r="D439" s="563">
        <v>4680115880603</v>
      </c>
      <c r="E439" s="56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4301012146</v>
      </c>
      <c r="D440" s="563">
        <v>4607091389999</v>
      </c>
      <c r="E440" s="56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5" t="s">
        <v>690</v>
      </c>
      <c r="Q440" s="565"/>
      <c r="R440" s="565"/>
      <c r="S440" s="565"/>
      <c r="T440" s="5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4301012036</v>
      </c>
      <c r="D441" s="563">
        <v>4680115882782</v>
      </c>
      <c r="E441" s="56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693</v>
      </c>
      <c r="B442" s="63" t="s">
        <v>694</v>
      </c>
      <c r="C442" s="36">
        <v>4301012050</v>
      </c>
      <c r="D442" s="563">
        <v>4680115885479</v>
      </c>
      <c r="E442" s="56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695</v>
      </c>
      <c r="B443" s="63" t="s">
        <v>696</v>
      </c>
      <c r="C443" s="36">
        <v>4301012034</v>
      </c>
      <c r="D443" s="563">
        <v>4607091389982</v>
      </c>
      <c r="E443" s="56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0"/>
      <c r="B444" s="570"/>
      <c r="C444" s="570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1"/>
      <c r="P444" s="567" t="s">
        <v>40</v>
      </c>
      <c r="Q444" s="568"/>
      <c r="R444" s="568"/>
      <c r="S444" s="568"/>
      <c r="T444" s="568"/>
      <c r="U444" s="568"/>
      <c r="V444" s="569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0.69368000000000007</v>
      </c>
      <c r="AA444" s="67"/>
      <c r="AB444" s="67"/>
      <c r="AC444" s="67"/>
    </row>
    <row r="445" spans="1:68" x14ac:dyDescent="0.2">
      <c r="A445" s="570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1"/>
      <c r="P445" s="567" t="s">
        <v>40</v>
      </c>
      <c r="Q445" s="568"/>
      <c r="R445" s="568"/>
      <c r="S445" s="568"/>
      <c r="T445" s="568"/>
      <c r="U445" s="568"/>
      <c r="V445" s="569"/>
      <c r="W445" s="42" t="s">
        <v>0</v>
      </c>
      <c r="X445" s="43">
        <f>IFERROR(SUM(X432:X443),"0")</f>
        <v>300</v>
      </c>
      <c r="Y445" s="43">
        <f>IFERROR(SUM(Y432:Y443),"0")</f>
        <v>306.24</v>
      </c>
      <c r="Z445" s="42"/>
      <c r="AA445" s="67"/>
      <c r="AB445" s="67"/>
      <c r="AC445" s="67"/>
    </row>
    <row r="446" spans="1:68" ht="14.25" hidden="1" customHeight="1" x14ac:dyDescent="0.25">
      <c r="A446" s="562" t="s">
        <v>144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563">
        <v>4607091388930</v>
      </c>
      <c r="E447" s="563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60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9" t="s">
        <v>45</v>
      </c>
      <c r="V447" s="39" t="s">
        <v>45</v>
      </c>
      <c r="W447" s="40" t="s">
        <v>0</v>
      </c>
      <c r="X447" s="58">
        <v>120</v>
      </c>
      <c r="Y447" s="55">
        <f>IFERROR(IF(X447="",0,CEILING((X447/$H447),1)*$H447),"")</f>
        <v>121.44000000000001</v>
      </c>
      <c r="Z447" s="41">
        <f>IFERROR(IF(Y447=0,"",ROUNDUP(Y447/H447,0)*0.01196),"")</f>
        <v>0.27507999999999999</v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128.18181818181816</v>
      </c>
      <c r="BN447" s="78">
        <f>IFERROR(Y447*I447/H447,"0")</f>
        <v>129.72</v>
      </c>
      <c r="BO447" s="78">
        <f>IFERROR(1/J447*(X447/H447),"0")</f>
        <v>0.21853146853146854</v>
      </c>
      <c r="BP447" s="78">
        <f>IFERROR(1/J447*(Y447/H447),"0")</f>
        <v>0.22115384615384617</v>
      </c>
    </row>
    <row r="448" spans="1:68" ht="16.5" hidden="1" customHeight="1" x14ac:dyDescent="0.25">
      <c r="A448" s="63" t="s">
        <v>700</v>
      </c>
      <c r="B448" s="63" t="s">
        <v>701</v>
      </c>
      <c r="C448" s="36">
        <v>4301020384</v>
      </c>
      <c r="D448" s="563">
        <v>4680115886407</v>
      </c>
      <c r="E448" s="563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702</v>
      </c>
      <c r="B449" s="63" t="s">
        <v>703</v>
      </c>
      <c r="C449" s="36">
        <v>4301020385</v>
      </c>
      <c r="D449" s="563">
        <v>4680115880054</v>
      </c>
      <c r="E449" s="5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0"/>
      <c r="B450" s="570"/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1"/>
      <c r="P450" s="567" t="s">
        <v>40</v>
      </c>
      <c r="Q450" s="568"/>
      <c r="R450" s="568"/>
      <c r="S450" s="568"/>
      <c r="T450" s="568"/>
      <c r="U450" s="568"/>
      <c r="V450" s="569"/>
      <c r="W450" s="42" t="s">
        <v>39</v>
      </c>
      <c r="X450" s="43">
        <f>IFERROR(X447/H447,"0")+IFERROR(X448/H448,"0")+IFERROR(X449/H449,"0")</f>
        <v>22.727272727272727</v>
      </c>
      <c r="Y450" s="43">
        <f>IFERROR(Y447/H447,"0")+IFERROR(Y448/H448,"0")+IFERROR(Y449/H449,"0")</f>
        <v>23</v>
      </c>
      <c r="Z450" s="43">
        <f>IFERROR(IF(Z447="",0,Z447),"0")+IFERROR(IF(Z448="",0,Z448),"0")+IFERROR(IF(Z449="",0,Z449),"0")</f>
        <v>0.27507999999999999</v>
      </c>
      <c r="AA450" s="67"/>
      <c r="AB450" s="67"/>
      <c r="AC450" s="67"/>
    </row>
    <row r="451" spans="1:68" x14ac:dyDescent="0.2">
      <c r="A451" s="570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1"/>
      <c r="P451" s="567" t="s">
        <v>40</v>
      </c>
      <c r="Q451" s="568"/>
      <c r="R451" s="568"/>
      <c r="S451" s="568"/>
      <c r="T451" s="568"/>
      <c r="U451" s="568"/>
      <c r="V451" s="569"/>
      <c r="W451" s="42" t="s">
        <v>0</v>
      </c>
      <c r="X451" s="43">
        <f>IFERROR(SUM(X447:X449),"0")</f>
        <v>120</v>
      </c>
      <c r="Y451" s="43">
        <f>IFERROR(SUM(Y447:Y449),"0")</f>
        <v>121.44000000000001</v>
      </c>
      <c r="Z451" s="42"/>
      <c r="AA451" s="67"/>
      <c r="AB451" s="67"/>
      <c r="AC451" s="67"/>
    </row>
    <row r="452" spans="1:68" ht="14.25" hidden="1" customHeight="1" x14ac:dyDescent="0.25">
      <c r="A452" s="562" t="s">
        <v>76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563">
        <v>4680115883116</v>
      </c>
      <c r="E453" s="563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563">
        <v>4680115883093</v>
      </c>
      <c r="E454" s="56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9" t="s">
        <v>45</v>
      </c>
      <c r="V454" s="39" t="s">
        <v>45</v>
      </c>
      <c r="W454" s="40" t="s">
        <v>0</v>
      </c>
      <c r="X454" s="58">
        <v>50</v>
      </c>
      <c r="Y454" s="55">
        <f t="shared" si="60"/>
        <v>52.800000000000004</v>
      </c>
      <c r="Z454" s="41">
        <f>IFERROR(IF(Y454=0,"",ROUNDUP(Y454/H454,0)*0.01196),"")</f>
        <v>0.1196</v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53.409090909090907</v>
      </c>
      <c r="BN454" s="78">
        <f t="shared" si="62"/>
        <v>56.400000000000006</v>
      </c>
      <c r="BO454" s="78">
        <f t="shared" si="63"/>
        <v>9.1054778554778545E-2</v>
      </c>
      <c r="BP454" s="78">
        <f t="shared" si="64"/>
        <v>9.6153846153846159E-2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563">
        <v>4680115883109</v>
      </c>
      <c r="E455" s="56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9" t="s">
        <v>45</v>
      </c>
      <c r="V455" s="39" t="s">
        <v>45</v>
      </c>
      <c r="W455" s="40" t="s">
        <v>0</v>
      </c>
      <c r="X455" s="58">
        <v>50</v>
      </c>
      <c r="Y455" s="55">
        <f t="shared" si="60"/>
        <v>52.800000000000004</v>
      </c>
      <c r="Z455" s="41">
        <f>IFERROR(IF(Y455=0,"",ROUNDUP(Y455/H455,0)*0.01196),"")</f>
        <v>0.1196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53.409090909090907</v>
      </c>
      <c r="BN455" s="78">
        <f t="shared" si="62"/>
        <v>56.400000000000006</v>
      </c>
      <c r="BO455" s="78">
        <f t="shared" si="63"/>
        <v>9.1054778554778545E-2</v>
      </c>
      <c r="BP455" s="78">
        <f t="shared" si="64"/>
        <v>9.6153846153846159E-2</v>
      </c>
    </row>
    <row r="456" spans="1:68" ht="27" hidden="1" customHeight="1" x14ac:dyDescent="0.25">
      <c r="A456" s="63" t="s">
        <v>713</v>
      </c>
      <c r="B456" s="63" t="s">
        <v>714</v>
      </c>
      <c r="C456" s="36">
        <v>4301031419</v>
      </c>
      <c r="D456" s="563">
        <v>4680115882072</v>
      </c>
      <c r="E456" s="563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715</v>
      </c>
      <c r="B457" s="63" t="s">
        <v>716</v>
      </c>
      <c r="C457" s="36">
        <v>4301031418</v>
      </c>
      <c r="D457" s="563">
        <v>4680115882102</v>
      </c>
      <c r="E457" s="563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717</v>
      </c>
      <c r="B458" s="63" t="s">
        <v>718</v>
      </c>
      <c r="C458" s="36">
        <v>4301031417</v>
      </c>
      <c r="D458" s="563">
        <v>4680115882096</v>
      </c>
      <c r="E458" s="563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0"/>
      <c r="B459" s="570"/>
      <c r="C459" s="570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1"/>
      <c r="P459" s="567" t="s">
        <v>40</v>
      </c>
      <c r="Q459" s="568"/>
      <c r="R459" s="568"/>
      <c r="S459" s="568"/>
      <c r="T459" s="568"/>
      <c r="U459" s="568"/>
      <c r="V459" s="569"/>
      <c r="W459" s="42" t="s">
        <v>39</v>
      </c>
      <c r="X459" s="43">
        <f>IFERROR(X453/H453,"0")+IFERROR(X454/H454,"0")+IFERROR(X455/H455,"0")+IFERROR(X456/H456,"0")+IFERROR(X457/H457,"0")+IFERROR(X458/H458,"0")</f>
        <v>28.409090909090907</v>
      </c>
      <c r="Y459" s="43">
        <f>IFERROR(Y453/H453,"0")+IFERROR(Y454/H454,"0")+IFERROR(Y455/H455,"0")+IFERROR(Y456/H456,"0")+IFERROR(Y457/H457,"0")+IFERROR(Y458/H458,"0")</f>
        <v>30</v>
      </c>
      <c r="Z459" s="43">
        <f>IFERROR(IF(Z453="",0,Z453),"0")+IFERROR(IF(Z454="",0,Z454),"0")+IFERROR(IF(Z455="",0,Z455),"0")+IFERROR(IF(Z456="",0,Z456),"0")+IFERROR(IF(Z457="",0,Z457),"0")+IFERROR(IF(Z458="",0,Z458),"0")</f>
        <v>0.35880000000000001</v>
      </c>
      <c r="AA459" s="67"/>
      <c r="AB459" s="67"/>
      <c r="AC459" s="67"/>
    </row>
    <row r="460" spans="1:68" x14ac:dyDescent="0.2">
      <c r="A460" s="570"/>
      <c r="B460" s="570"/>
      <c r="C460" s="570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1"/>
      <c r="P460" s="567" t="s">
        <v>40</v>
      </c>
      <c r="Q460" s="568"/>
      <c r="R460" s="568"/>
      <c r="S460" s="568"/>
      <c r="T460" s="568"/>
      <c r="U460" s="568"/>
      <c r="V460" s="569"/>
      <c r="W460" s="42" t="s">
        <v>0</v>
      </c>
      <c r="X460" s="43">
        <f>IFERROR(SUM(X453:X458),"0")</f>
        <v>150</v>
      </c>
      <c r="Y460" s="43">
        <f>IFERROR(SUM(Y453:Y458),"0")</f>
        <v>158.4</v>
      </c>
      <c r="Z460" s="42"/>
      <c r="AA460" s="67"/>
      <c r="AB460" s="67"/>
      <c r="AC460" s="67"/>
    </row>
    <row r="461" spans="1:68" ht="14.25" hidden="1" customHeight="1" x14ac:dyDescent="0.25">
      <c r="A461" s="562" t="s">
        <v>82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6"/>
      <c r="AB461" s="66"/>
      <c r="AC461" s="80"/>
    </row>
    <row r="462" spans="1:68" ht="16.5" hidden="1" customHeight="1" x14ac:dyDescent="0.25">
      <c r="A462" s="63" t="s">
        <v>719</v>
      </c>
      <c r="B462" s="63" t="s">
        <v>720</v>
      </c>
      <c r="C462" s="36">
        <v>4301051232</v>
      </c>
      <c r="D462" s="563">
        <v>4607091383409</v>
      </c>
      <c r="E462" s="563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722</v>
      </c>
      <c r="B463" s="63" t="s">
        <v>723</v>
      </c>
      <c r="C463" s="36">
        <v>4301051233</v>
      </c>
      <c r="D463" s="563">
        <v>4607091383416</v>
      </c>
      <c r="E463" s="563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5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725</v>
      </c>
      <c r="B464" s="63" t="s">
        <v>726</v>
      </c>
      <c r="C464" s="36">
        <v>4301051064</v>
      </c>
      <c r="D464" s="563">
        <v>4680115883536</v>
      </c>
      <c r="E464" s="563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0"/>
      <c r="B465" s="570"/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1"/>
      <c r="P465" s="567" t="s">
        <v>40</v>
      </c>
      <c r="Q465" s="568"/>
      <c r="R465" s="568"/>
      <c r="S465" s="568"/>
      <c r="T465" s="568"/>
      <c r="U465" s="568"/>
      <c r="V465" s="569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0"/>
      <c r="B466" s="570"/>
      <c r="C466" s="570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1"/>
      <c r="P466" s="567" t="s">
        <v>40</v>
      </c>
      <c r="Q466" s="568"/>
      <c r="R466" s="568"/>
      <c r="S466" s="568"/>
      <c r="T466" s="568"/>
      <c r="U466" s="568"/>
      <c r="V466" s="569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86" t="s">
        <v>728</v>
      </c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  <c r="U467" s="586"/>
      <c r="V467" s="586"/>
      <c r="W467" s="586"/>
      <c r="X467" s="586"/>
      <c r="Y467" s="586"/>
      <c r="Z467" s="586"/>
      <c r="AA467" s="54"/>
      <c r="AB467" s="54"/>
      <c r="AC467" s="54"/>
    </row>
    <row r="468" spans="1:68" ht="16.5" hidden="1" customHeight="1" x14ac:dyDescent="0.25">
      <c r="A468" s="578" t="s">
        <v>728</v>
      </c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8"/>
      <c r="P468" s="578"/>
      <c r="Q468" s="578"/>
      <c r="R468" s="578"/>
      <c r="S468" s="578"/>
      <c r="T468" s="578"/>
      <c r="U468" s="578"/>
      <c r="V468" s="578"/>
      <c r="W468" s="578"/>
      <c r="X468" s="578"/>
      <c r="Y468" s="578"/>
      <c r="Z468" s="578"/>
      <c r="AA468" s="65"/>
      <c r="AB468" s="65"/>
      <c r="AC468" s="79"/>
    </row>
    <row r="469" spans="1:68" ht="14.25" hidden="1" customHeight="1" x14ac:dyDescent="0.25">
      <c r="A469" s="562" t="s">
        <v>112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6"/>
      <c r="AB469" s="66"/>
      <c r="AC469" s="80"/>
    </row>
    <row r="470" spans="1:68" ht="27" hidden="1" customHeight="1" x14ac:dyDescent="0.25">
      <c r="A470" s="63" t="s">
        <v>729</v>
      </c>
      <c r="B470" s="63" t="s">
        <v>730</v>
      </c>
      <c r="C470" s="36">
        <v>4301011763</v>
      </c>
      <c r="D470" s="563">
        <v>4640242181011</v>
      </c>
      <c r="E470" s="563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5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732</v>
      </c>
      <c r="B471" s="63" t="s">
        <v>733</v>
      </c>
      <c r="C471" s="36">
        <v>4301011585</v>
      </c>
      <c r="D471" s="563">
        <v>4640242180441</v>
      </c>
      <c r="E471" s="563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563">
        <v>4640242180564</v>
      </c>
      <c r="E472" s="563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9" t="s">
        <v>45</v>
      </c>
      <c r="V472" s="39" t="s">
        <v>45</v>
      </c>
      <c r="W472" s="40" t="s">
        <v>0</v>
      </c>
      <c r="X472" s="58">
        <v>160</v>
      </c>
      <c r="Y472" s="55">
        <f>IFERROR(IF(X472="",0,CEILING((X472/$H472),1)*$H472),"")</f>
        <v>168</v>
      </c>
      <c r="Z472" s="41">
        <f>IFERROR(IF(Y472=0,"",ROUNDUP(Y472/H472,0)*0.01898),"")</f>
        <v>0.26572000000000001</v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165.8</v>
      </c>
      <c r="BN472" s="78">
        <f>IFERROR(Y472*I472/H472,"0")</f>
        <v>174.09</v>
      </c>
      <c r="BO472" s="78">
        <f>IFERROR(1/J472*(X472/H472),"0")</f>
        <v>0.20833333333333334</v>
      </c>
      <c r="BP472" s="78">
        <f>IFERROR(1/J472*(Y472/H472),"0")</f>
        <v>0.21875</v>
      </c>
    </row>
    <row r="473" spans="1:68" ht="27" hidden="1" customHeight="1" x14ac:dyDescent="0.25">
      <c r="A473" s="63" t="s">
        <v>738</v>
      </c>
      <c r="B473" s="63" t="s">
        <v>739</v>
      </c>
      <c r="C473" s="36">
        <v>4301011764</v>
      </c>
      <c r="D473" s="563">
        <v>4640242181189</v>
      </c>
      <c r="E473" s="563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58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0"/>
      <c r="B474" s="570"/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1"/>
      <c r="P474" s="567" t="s">
        <v>40</v>
      </c>
      <c r="Q474" s="568"/>
      <c r="R474" s="568"/>
      <c r="S474" s="568"/>
      <c r="T474" s="568"/>
      <c r="U474" s="568"/>
      <c r="V474" s="569"/>
      <c r="W474" s="42" t="s">
        <v>39</v>
      </c>
      <c r="X474" s="43">
        <f>IFERROR(X470/H470,"0")+IFERROR(X471/H471,"0")+IFERROR(X472/H472,"0")+IFERROR(X473/H473,"0")</f>
        <v>13.333333333333334</v>
      </c>
      <c r="Y474" s="43">
        <f>IFERROR(Y470/H470,"0")+IFERROR(Y471/H471,"0")+IFERROR(Y472/H472,"0")+IFERROR(Y473/H473,"0")</f>
        <v>14</v>
      </c>
      <c r="Z474" s="43">
        <f>IFERROR(IF(Z470="",0,Z470),"0")+IFERROR(IF(Z471="",0,Z471),"0")+IFERROR(IF(Z472="",0,Z472),"0")+IFERROR(IF(Z473="",0,Z473),"0")</f>
        <v>0.26572000000000001</v>
      </c>
      <c r="AA474" s="67"/>
      <c r="AB474" s="67"/>
      <c r="AC474" s="67"/>
    </row>
    <row r="475" spans="1:68" x14ac:dyDescent="0.2">
      <c r="A475" s="570"/>
      <c r="B475" s="570"/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1"/>
      <c r="P475" s="567" t="s">
        <v>40</v>
      </c>
      <c r="Q475" s="568"/>
      <c r="R475" s="568"/>
      <c r="S475" s="568"/>
      <c r="T475" s="568"/>
      <c r="U475" s="568"/>
      <c r="V475" s="569"/>
      <c r="W475" s="42" t="s">
        <v>0</v>
      </c>
      <c r="X475" s="43">
        <f>IFERROR(SUM(X470:X473),"0")</f>
        <v>160</v>
      </c>
      <c r="Y475" s="43">
        <f>IFERROR(SUM(Y470:Y473),"0")</f>
        <v>168</v>
      </c>
      <c r="Z475" s="42"/>
      <c r="AA475" s="67"/>
      <c r="AB475" s="67"/>
      <c r="AC475" s="67"/>
    </row>
    <row r="476" spans="1:68" ht="14.25" hidden="1" customHeight="1" x14ac:dyDescent="0.25">
      <c r="A476" s="562" t="s">
        <v>144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6"/>
      <c r="AB476" s="66"/>
      <c r="AC476" s="80"/>
    </row>
    <row r="477" spans="1:68" ht="27" hidden="1" customHeight="1" x14ac:dyDescent="0.25">
      <c r="A477" s="63" t="s">
        <v>740</v>
      </c>
      <c r="B477" s="63" t="s">
        <v>741</v>
      </c>
      <c r="C477" s="36">
        <v>4301020400</v>
      </c>
      <c r="D477" s="563">
        <v>4640242180519</v>
      </c>
      <c r="E477" s="563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743</v>
      </c>
      <c r="B478" s="63" t="s">
        <v>744</v>
      </c>
      <c r="C478" s="36">
        <v>4301020260</v>
      </c>
      <c r="D478" s="563">
        <v>4640242180526</v>
      </c>
      <c r="E478" s="563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585" t="s">
        <v>745</v>
      </c>
      <c r="Q478" s="565"/>
      <c r="R478" s="565"/>
      <c r="S478" s="565"/>
      <c r="T478" s="5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747</v>
      </c>
      <c r="B479" s="63" t="s">
        <v>748</v>
      </c>
      <c r="C479" s="36">
        <v>4301020295</v>
      </c>
      <c r="D479" s="563">
        <v>4640242181363</v>
      </c>
      <c r="E479" s="563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0"/>
      <c r="B480" s="570"/>
      <c r="C480" s="570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1"/>
      <c r="P480" s="567" t="s">
        <v>40</v>
      </c>
      <c r="Q480" s="568"/>
      <c r="R480" s="568"/>
      <c r="S480" s="568"/>
      <c r="T480" s="568"/>
      <c r="U480" s="568"/>
      <c r="V480" s="569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0"/>
      <c r="B481" s="570"/>
      <c r="C481" s="570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1"/>
      <c r="P481" s="567" t="s">
        <v>40</v>
      </c>
      <c r="Q481" s="568"/>
      <c r="R481" s="568"/>
      <c r="S481" s="568"/>
      <c r="T481" s="568"/>
      <c r="U481" s="568"/>
      <c r="V481" s="569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2" t="s">
        <v>76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563">
        <v>4640242180816</v>
      </c>
      <c r="E483" s="563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563">
        <v>4640242180595</v>
      </c>
      <c r="E484" s="563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5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9" t="s">
        <v>45</v>
      </c>
      <c r="V484" s="39" t="s">
        <v>45</v>
      </c>
      <c r="W484" s="40" t="s">
        <v>0</v>
      </c>
      <c r="X484" s="58">
        <v>40</v>
      </c>
      <c r="Y484" s="55">
        <f>IFERROR(IF(X484="",0,CEILING((X484/$H484),1)*$H484),"")</f>
        <v>42</v>
      </c>
      <c r="Z484" s="41">
        <f>IFERROR(IF(Y484=0,"",ROUNDUP(Y484/H484,0)*0.00902),"")</f>
        <v>9.0200000000000002E-2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42.571428571428562</v>
      </c>
      <c r="BN484" s="78">
        <f>IFERROR(Y484*I484/H484,"0")</f>
        <v>44.699999999999996</v>
      </c>
      <c r="BO484" s="78">
        <f>IFERROR(1/J484*(X484/H484),"0")</f>
        <v>7.2150072150072145E-2</v>
      </c>
      <c r="BP484" s="78">
        <f>IFERROR(1/J484*(Y484/H484),"0")</f>
        <v>7.575757575757576E-2</v>
      </c>
    </row>
    <row r="485" spans="1:68" x14ac:dyDescent="0.2">
      <c r="A485" s="570"/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1"/>
      <c r="P485" s="567" t="s">
        <v>40</v>
      </c>
      <c r="Q485" s="568"/>
      <c r="R485" s="568"/>
      <c r="S485" s="568"/>
      <c r="T485" s="568"/>
      <c r="U485" s="568"/>
      <c r="V485" s="569"/>
      <c r="W485" s="42" t="s">
        <v>39</v>
      </c>
      <c r="X485" s="43">
        <f>IFERROR(X483/H483,"0")+IFERROR(X484/H484,"0")</f>
        <v>23.80952380952381</v>
      </c>
      <c r="Y485" s="43">
        <f>IFERROR(Y483/H483,"0")+IFERROR(Y484/H484,"0")</f>
        <v>25</v>
      </c>
      <c r="Z485" s="43">
        <f>IFERROR(IF(Z483="",0,Z483),"0")+IFERROR(IF(Z484="",0,Z484),"0")</f>
        <v>0.22550000000000001</v>
      </c>
      <c r="AA485" s="67"/>
      <c r="AB485" s="67"/>
      <c r="AC485" s="67"/>
    </row>
    <row r="486" spans="1:68" x14ac:dyDescent="0.2">
      <c r="A486" s="570"/>
      <c r="B486" s="570"/>
      <c r="C486" s="570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1"/>
      <c r="P486" s="567" t="s">
        <v>40</v>
      </c>
      <c r="Q486" s="568"/>
      <c r="R486" s="568"/>
      <c r="S486" s="568"/>
      <c r="T486" s="568"/>
      <c r="U486" s="568"/>
      <c r="V486" s="569"/>
      <c r="W486" s="42" t="s">
        <v>0</v>
      </c>
      <c r="X486" s="43">
        <f>IFERROR(SUM(X483:X484),"0")</f>
        <v>100</v>
      </c>
      <c r="Y486" s="43">
        <f>IFERROR(SUM(Y483:Y484),"0")</f>
        <v>105</v>
      </c>
      <c r="Z486" s="42"/>
      <c r="AA486" s="67"/>
      <c r="AB486" s="67"/>
      <c r="AC486" s="67"/>
    </row>
    <row r="487" spans="1:68" ht="14.25" hidden="1" customHeight="1" x14ac:dyDescent="0.25">
      <c r="A487" s="562" t="s">
        <v>82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6"/>
      <c r="AB487" s="66"/>
      <c r="AC487" s="80"/>
    </row>
    <row r="488" spans="1:68" ht="27" hidden="1" customHeight="1" x14ac:dyDescent="0.25">
      <c r="A488" s="63" t="s">
        <v>756</v>
      </c>
      <c r="B488" s="63" t="s">
        <v>757</v>
      </c>
      <c r="C488" s="36">
        <v>4301052046</v>
      </c>
      <c r="D488" s="563">
        <v>4640242180533</v>
      </c>
      <c r="E488" s="563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57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1"/>
      <c r="P489" s="567" t="s">
        <v>40</v>
      </c>
      <c r="Q489" s="568"/>
      <c r="R489" s="568"/>
      <c r="S489" s="568"/>
      <c r="T489" s="568"/>
      <c r="U489" s="568"/>
      <c r="V489" s="56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hidden="1" x14ac:dyDescent="0.2">
      <c r="A490" s="570"/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1"/>
      <c r="P490" s="567" t="s">
        <v>40</v>
      </c>
      <c r="Q490" s="568"/>
      <c r="R490" s="568"/>
      <c r="S490" s="568"/>
      <c r="T490" s="568"/>
      <c r="U490" s="568"/>
      <c r="V490" s="56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62" t="s">
        <v>174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6"/>
      <c r="AB491" s="66"/>
      <c r="AC491" s="80"/>
    </row>
    <row r="492" spans="1:68" ht="27" hidden="1" customHeight="1" x14ac:dyDescent="0.25">
      <c r="A492" s="63" t="s">
        <v>759</v>
      </c>
      <c r="B492" s="63" t="s">
        <v>760</v>
      </c>
      <c r="C492" s="36">
        <v>4301060491</v>
      </c>
      <c r="D492" s="563">
        <v>4640242180120</v>
      </c>
      <c r="E492" s="563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5"/>
      <c r="R492" s="565"/>
      <c r="S492" s="565"/>
      <c r="T492" s="5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762</v>
      </c>
      <c r="B493" s="63" t="s">
        <v>763</v>
      </c>
      <c r="C493" s="36">
        <v>4301060493</v>
      </c>
      <c r="D493" s="563">
        <v>4640242180137</v>
      </c>
      <c r="E493" s="563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5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5"/>
      <c r="R493" s="565"/>
      <c r="S493" s="565"/>
      <c r="T493" s="56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1"/>
      <c r="P494" s="567" t="s">
        <v>40</v>
      </c>
      <c r="Q494" s="568"/>
      <c r="R494" s="568"/>
      <c r="S494" s="568"/>
      <c r="T494" s="568"/>
      <c r="U494" s="568"/>
      <c r="V494" s="56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70"/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1"/>
      <c r="P495" s="567" t="s">
        <v>40</v>
      </c>
      <c r="Q495" s="568"/>
      <c r="R495" s="568"/>
      <c r="S495" s="568"/>
      <c r="T495" s="568"/>
      <c r="U495" s="568"/>
      <c r="V495" s="56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hidden="1" customHeight="1" x14ac:dyDescent="0.25">
      <c r="A496" s="578" t="s">
        <v>765</v>
      </c>
      <c r="B496" s="578"/>
      <c r="C496" s="578"/>
      <c r="D496" s="578"/>
      <c r="E496" s="578"/>
      <c r="F496" s="578"/>
      <c r="G496" s="578"/>
      <c r="H496" s="578"/>
      <c r="I496" s="578"/>
      <c r="J496" s="578"/>
      <c r="K496" s="578"/>
      <c r="L496" s="578"/>
      <c r="M496" s="578"/>
      <c r="N496" s="578"/>
      <c r="O496" s="578"/>
      <c r="P496" s="578"/>
      <c r="Q496" s="578"/>
      <c r="R496" s="578"/>
      <c r="S496" s="578"/>
      <c r="T496" s="578"/>
      <c r="U496" s="578"/>
      <c r="V496" s="578"/>
      <c r="W496" s="578"/>
      <c r="X496" s="578"/>
      <c r="Y496" s="578"/>
      <c r="Z496" s="578"/>
      <c r="AA496" s="65"/>
      <c r="AB496" s="65"/>
      <c r="AC496" s="79"/>
    </row>
    <row r="497" spans="1:68" ht="14.25" hidden="1" customHeight="1" x14ac:dyDescent="0.25">
      <c r="A497" s="562" t="s">
        <v>144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6"/>
      <c r="AB497" s="66"/>
      <c r="AC497" s="80"/>
    </row>
    <row r="498" spans="1:68" ht="27" hidden="1" customHeight="1" x14ac:dyDescent="0.25">
      <c r="A498" s="63" t="s">
        <v>766</v>
      </c>
      <c r="B498" s="63" t="s">
        <v>767</v>
      </c>
      <c r="C498" s="36">
        <v>4301020314</v>
      </c>
      <c r="D498" s="563">
        <v>4640242180090</v>
      </c>
      <c r="E498" s="563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564" t="s">
        <v>768</v>
      </c>
      <c r="Q498" s="565"/>
      <c r="R498" s="565"/>
      <c r="S498" s="565"/>
      <c r="T498" s="56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1"/>
      <c r="P499" s="567" t="s">
        <v>40</v>
      </c>
      <c r="Q499" s="568"/>
      <c r="R499" s="568"/>
      <c r="S499" s="568"/>
      <c r="T499" s="568"/>
      <c r="U499" s="568"/>
      <c r="V499" s="569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hidden="1" x14ac:dyDescent="0.2">
      <c r="A500" s="570"/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1"/>
      <c r="P500" s="567" t="s">
        <v>40</v>
      </c>
      <c r="Q500" s="568"/>
      <c r="R500" s="568"/>
      <c r="S500" s="568"/>
      <c r="T500" s="568"/>
      <c r="U500" s="568"/>
      <c r="V500" s="569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570"/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5"/>
      <c r="P501" s="572" t="s">
        <v>33</v>
      </c>
      <c r="Q501" s="573"/>
      <c r="R501" s="573"/>
      <c r="S501" s="573"/>
      <c r="T501" s="573"/>
      <c r="U501" s="573"/>
      <c r="V501" s="574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17959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18107.38</v>
      </c>
      <c r="Z501" s="42"/>
      <c r="AA501" s="67"/>
      <c r="AB501" s="67"/>
      <c r="AC501" s="67"/>
    </row>
    <row r="502" spans="1:68" x14ac:dyDescent="0.2">
      <c r="A502" s="570"/>
      <c r="B502" s="570"/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5"/>
      <c r="P502" s="572" t="s">
        <v>34</v>
      </c>
      <c r="Q502" s="573"/>
      <c r="R502" s="573"/>
      <c r="S502" s="573"/>
      <c r="T502" s="573"/>
      <c r="U502" s="573"/>
      <c r="V502" s="574"/>
      <c r="W502" s="42" t="s">
        <v>0</v>
      </c>
      <c r="X502" s="43">
        <f>IFERROR(SUM(BM22:BM498),"0")</f>
        <v>18870.815146436351</v>
      </c>
      <c r="Y502" s="43">
        <f>IFERROR(SUM(BN22:BN498),"0")</f>
        <v>19026.794000000016</v>
      </c>
      <c r="Z502" s="42"/>
      <c r="AA502" s="67"/>
      <c r="AB502" s="67"/>
      <c r="AC502" s="67"/>
    </row>
    <row r="503" spans="1:68" x14ac:dyDescent="0.2">
      <c r="A503" s="570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5"/>
      <c r="P503" s="572" t="s">
        <v>35</v>
      </c>
      <c r="Q503" s="573"/>
      <c r="R503" s="573"/>
      <c r="S503" s="573"/>
      <c r="T503" s="573"/>
      <c r="U503" s="573"/>
      <c r="V503" s="574"/>
      <c r="W503" s="42" t="s">
        <v>20</v>
      </c>
      <c r="X503" s="44">
        <f>ROUNDUP(SUM(BO22:BO498),0)</f>
        <v>31</v>
      </c>
      <c r="Y503" s="44">
        <f>ROUNDUP(SUM(BP22:BP498),0)</f>
        <v>31</v>
      </c>
      <c r="Z503" s="42"/>
      <c r="AA503" s="67"/>
      <c r="AB503" s="67"/>
      <c r="AC503" s="67"/>
    </row>
    <row r="504" spans="1:68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5"/>
      <c r="P504" s="572" t="s">
        <v>36</v>
      </c>
      <c r="Q504" s="573"/>
      <c r="R504" s="573"/>
      <c r="S504" s="573"/>
      <c r="T504" s="573"/>
      <c r="U504" s="573"/>
      <c r="V504" s="574"/>
      <c r="W504" s="42" t="s">
        <v>0</v>
      </c>
      <c r="X504" s="43">
        <f>GrossWeightTotal+PalletQtyTotal*25</f>
        <v>19645.815146436351</v>
      </c>
      <c r="Y504" s="43">
        <f>GrossWeightTotalR+PalletQtyTotalR*25</f>
        <v>19801.794000000016</v>
      </c>
      <c r="Z504" s="42"/>
      <c r="AA504" s="67"/>
      <c r="AB504" s="67"/>
      <c r="AC504" s="67"/>
    </row>
    <row r="505" spans="1:68" x14ac:dyDescent="0.2">
      <c r="A505" s="570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5"/>
      <c r="P505" s="572" t="s">
        <v>37</v>
      </c>
      <c r="Q505" s="573"/>
      <c r="R505" s="573"/>
      <c r="S505" s="573"/>
      <c r="T505" s="573"/>
      <c r="U505" s="573"/>
      <c r="V505" s="574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2216.8198523689784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2237</v>
      </c>
      <c r="Z505" s="42"/>
      <c r="AA505" s="67"/>
      <c r="AB505" s="67"/>
      <c r="AC505" s="67"/>
    </row>
    <row r="506" spans="1:68" ht="14.25" hidden="1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5"/>
      <c r="P506" s="572" t="s">
        <v>38</v>
      </c>
      <c r="Q506" s="573"/>
      <c r="R506" s="573"/>
      <c r="S506" s="573"/>
      <c r="T506" s="573"/>
      <c r="U506" s="573"/>
      <c r="V506" s="574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35.559839999999994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558" t="s">
        <v>110</v>
      </c>
      <c r="D508" s="558" t="s">
        <v>110</v>
      </c>
      <c r="E508" s="558" t="s">
        <v>110</v>
      </c>
      <c r="F508" s="558" t="s">
        <v>110</v>
      </c>
      <c r="G508" s="558" t="s">
        <v>110</v>
      </c>
      <c r="H508" s="558" t="s">
        <v>110</v>
      </c>
      <c r="I508" s="558" t="s">
        <v>262</v>
      </c>
      <c r="J508" s="558" t="s">
        <v>262</v>
      </c>
      <c r="K508" s="558" t="s">
        <v>262</v>
      </c>
      <c r="L508" s="558" t="s">
        <v>262</v>
      </c>
      <c r="M508" s="558" t="s">
        <v>262</v>
      </c>
      <c r="N508" s="559"/>
      <c r="O508" s="558" t="s">
        <v>262</v>
      </c>
      <c r="P508" s="558" t="s">
        <v>262</v>
      </c>
      <c r="Q508" s="558" t="s">
        <v>262</v>
      </c>
      <c r="R508" s="558" t="s">
        <v>262</v>
      </c>
      <c r="S508" s="558" t="s">
        <v>262</v>
      </c>
      <c r="T508" s="558" t="s">
        <v>552</v>
      </c>
      <c r="U508" s="558" t="s">
        <v>552</v>
      </c>
      <c r="V508" s="558" t="s">
        <v>608</v>
      </c>
      <c r="W508" s="558" t="s">
        <v>608</v>
      </c>
      <c r="X508" s="558" t="s">
        <v>608</v>
      </c>
      <c r="Y508" s="558" t="s">
        <v>608</v>
      </c>
      <c r="Z508" s="85" t="s">
        <v>664</v>
      </c>
      <c r="AA508" s="558" t="s">
        <v>728</v>
      </c>
      <c r="AB508" s="558" t="s">
        <v>728</v>
      </c>
      <c r="AC508" s="60"/>
      <c r="AF508" s="1"/>
    </row>
    <row r="509" spans="1:68" ht="14.25" customHeight="1" thickTop="1" x14ac:dyDescent="0.2">
      <c r="A509" s="560" t="s">
        <v>10</v>
      </c>
      <c r="B509" s="558" t="s">
        <v>75</v>
      </c>
      <c r="C509" s="558" t="s">
        <v>111</v>
      </c>
      <c r="D509" s="558" t="s">
        <v>126</v>
      </c>
      <c r="E509" s="558" t="s">
        <v>181</v>
      </c>
      <c r="F509" s="558" t="s">
        <v>201</v>
      </c>
      <c r="G509" s="558" t="s">
        <v>234</v>
      </c>
      <c r="H509" s="558" t="s">
        <v>110</v>
      </c>
      <c r="I509" s="558" t="s">
        <v>263</v>
      </c>
      <c r="J509" s="558" t="s">
        <v>303</v>
      </c>
      <c r="K509" s="558" t="s">
        <v>363</v>
      </c>
      <c r="L509" s="558" t="s">
        <v>408</v>
      </c>
      <c r="M509" s="558" t="s">
        <v>424</v>
      </c>
      <c r="N509" s="1"/>
      <c r="O509" s="558" t="s">
        <v>438</v>
      </c>
      <c r="P509" s="558" t="s">
        <v>448</v>
      </c>
      <c r="Q509" s="558" t="s">
        <v>455</v>
      </c>
      <c r="R509" s="558" t="s">
        <v>460</v>
      </c>
      <c r="S509" s="558" t="s">
        <v>542</v>
      </c>
      <c r="T509" s="558" t="s">
        <v>553</v>
      </c>
      <c r="U509" s="558" t="s">
        <v>588</v>
      </c>
      <c r="V509" s="558" t="s">
        <v>609</v>
      </c>
      <c r="W509" s="558" t="s">
        <v>641</v>
      </c>
      <c r="X509" s="558" t="s">
        <v>656</v>
      </c>
      <c r="Y509" s="558" t="s">
        <v>660</v>
      </c>
      <c r="Z509" s="558" t="s">
        <v>664</v>
      </c>
      <c r="AA509" s="558" t="s">
        <v>728</v>
      </c>
      <c r="AB509" s="558" t="s">
        <v>765</v>
      </c>
      <c r="AC509" s="60"/>
      <c r="AF509" s="1"/>
    </row>
    <row r="510" spans="1:68" ht="13.5" thickBot="1" x14ac:dyDescent="0.25">
      <c r="A510" s="561"/>
      <c r="B510" s="558"/>
      <c r="C510" s="558"/>
      <c r="D510" s="558"/>
      <c r="E510" s="558"/>
      <c r="F510" s="558"/>
      <c r="G510" s="558"/>
      <c r="H510" s="558"/>
      <c r="I510" s="558"/>
      <c r="J510" s="558"/>
      <c r="K510" s="558"/>
      <c r="L510" s="558"/>
      <c r="M510" s="558"/>
      <c r="N510" s="1"/>
      <c r="O510" s="558"/>
      <c r="P510" s="558"/>
      <c r="Q510" s="558"/>
      <c r="R510" s="558"/>
      <c r="S510" s="558"/>
      <c r="T510" s="558"/>
      <c r="U510" s="558"/>
      <c r="V510" s="558"/>
      <c r="W510" s="558"/>
      <c r="X510" s="558"/>
      <c r="Y510" s="558"/>
      <c r="Z510" s="558"/>
      <c r="AA510" s="558"/>
      <c r="AB510" s="558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</v>
      </c>
      <c r="E511" s="52">
        <f>IFERROR(Y87*1,"0")+IFERROR(Y88*1,"0")+IFERROR(Y89*1,"0")+IFERROR(Y93*1,"0")+IFERROR(Y94*1,"0")+IFERROR(Y95*1,"0")+IFERROR(Y96*1,"0")</f>
        <v>43.2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170.1</v>
      </c>
      <c r="G511" s="52">
        <f>IFERROR(Y127*1,"0")+IFERROR(Y128*1,"0")+IFERROR(Y132*1,"0")+IFERROR(Y133*1,"0")+IFERROR(Y137*1,"0")+IFERROR(Y138*1,"0")</f>
        <v>34.96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151.20000000000002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2528.6999999999998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86.4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6187.8000000000011</v>
      </c>
      <c r="S511" s="52">
        <f>IFERROR(Y336*1,"0")+IFERROR(Y337*1,"0")+IFERROR(Y338*1,"0")</f>
        <v>81.3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7110</v>
      </c>
      <c r="U511" s="52">
        <f>IFERROR(Y369*1,"0")+IFERROR(Y370*1,"0")+IFERROR(Y371*1,"0")+IFERROR(Y375*1,"0")+IFERROR(Y379*1,"0")+IFERROR(Y380*1,"0")+IFERROR(Y384*1,"0")</f>
        <v>365.64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216</v>
      </c>
      <c r="W511" s="52">
        <f>IFERROR(Y409*1,"0")+IFERROR(Y413*1,"0")+IFERROR(Y414*1,"0")+IFERROR(Y415*1,"0")+IFERROR(Y416*1,"0")</f>
        <v>81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586.07999999999993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273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900,00"/>
        <filter val="1 910,00"/>
        <filter val="10,00"/>
        <filter val="100,00"/>
        <filter val="12,45"/>
        <filter val="120,00"/>
        <filter val="126,67"/>
        <filter val="13,33"/>
        <filter val="14,81"/>
        <filter val="148,29"/>
        <filter val="15,00"/>
        <filter val="150,00"/>
        <filter val="16,00"/>
        <filter val="160,00"/>
        <filter val="170,00"/>
        <filter val="18 029,00"/>
        <filter val="18 944,21"/>
        <filter val="19 719,21"/>
        <filter val="2 000,00"/>
        <filter val="2 225,70"/>
        <filter val="2,22"/>
        <filter val="2,78"/>
        <filter val="2,86"/>
        <filter val="20,00"/>
        <filter val="20,99"/>
        <filter val="200,00"/>
        <filter val="210,00"/>
        <filter val="22,73"/>
        <filter val="23,33"/>
        <filter val="23,70"/>
        <filter val="23,81"/>
        <filter val="230,00"/>
        <filter val="24,00"/>
        <filter val="240,00"/>
        <filter val="250,00"/>
        <filter val="263,33"/>
        <filter val="27,40"/>
        <filter val="28,41"/>
        <filter val="3 950,00"/>
        <filter val="3,70"/>
        <filter val="3,79"/>
        <filter val="3,85"/>
        <filter val="30,00"/>
        <filter val="300,00"/>
        <filter val="31"/>
        <filter val="35,71"/>
        <filter val="350,00"/>
        <filter val="353,70"/>
        <filter val="360,00"/>
        <filter val="38,89"/>
        <filter val="40,00"/>
        <filter val="43,32"/>
        <filter val="450,00"/>
        <filter val="5 800,00"/>
        <filter val="5,00"/>
        <filter val="50,00"/>
        <filter val="500,00"/>
        <filter val="533,00"/>
        <filter val="56,00"/>
        <filter val="56,82"/>
        <filter val="60,00"/>
        <filter val="600,00"/>
        <filter val="64,00"/>
        <filter val="7,14"/>
        <filter val="7,26"/>
        <filter val="7,41"/>
        <filter val="70,00"/>
        <filter val="700,00"/>
        <filter val="743,59"/>
        <filter val="78,00"/>
        <filter val="8,00"/>
        <filter val="80,00"/>
        <filter val="850,00"/>
        <filter val="9,52"/>
        <filter val="900,00"/>
        <filter val="96,00"/>
      </filters>
    </filterColumn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