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9,25 Пушкарный\"/>
    </mc:Choice>
  </mc:AlternateContent>
  <xr:revisionPtr revIDLastSave="0" documentId="13_ncr:1_{5B988623-65ED-427F-BECB-FFD5716FE3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P462" i="2"/>
  <c r="BO462" i="2"/>
  <c r="BN462" i="2"/>
  <c r="BM462" i="2"/>
  <c r="Z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BN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Z414" i="2"/>
  <c r="Y414" i="2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Z404" i="2"/>
  <c r="Y404" i="2"/>
  <c r="BN404" i="2" s="1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P390" i="2"/>
  <c r="BO390" i="2"/>
  <c r="BN390" i="2"/>
  <c r="BM390" i="2"/>
  <c r="Z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P369" i="2"/>
  <c r="Y366" i="2"/>
  <c r="X366" i="2"/>
  <c r="X365" i="2"/>
  <c r="BO364" i="2"/>
  <c r="BM364" i="2"/>
  <c r="Y364" i="2"/>
  <c r="Y365" i="2" s="1"/>
  <c r="X362" i="2"/>
  <c r="X361" i="2"/>
  <c r="BO360" i="2"/>
  <c r="BM360" i="2"/>
  <c r="Y360" i="2"/>
  <c r="BP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Y322" i="2"/>
  <c r="BP322" i="2" s="1"/>
  <c r="X320" i="2"/>
  <c r="X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N303" i="2"/>
  <c r="BM303" i="2"/>
  <c r="Z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X286" i="2"/>
  <c r="Y285" i="2"/>
  <c r="X285" i="2"/>
  <c r="BP284" i="2"/>
  <c r="BO284" i="2"/>
  <c r="BN284" i="2"/>
  <c r="BM284" i="2"/>
  <c r="Z284" i="2"/>
  <c r="Z285" i="2" s="1"/>
  <c r="Y284" i="2"/>
  <c r="Q511" i="2" s="1"/>
  <c r="P284" i="2"/>
  <c r="X281" i="2"/>
  <c r="X280" i="2"/>
  <c r="BO279" i="2"/>
  <c r="BM279" i="2"/>
  <c r="Y279" i="2"/>
  <c r="P279" i="2"/>
  <c r="X277" i="2"/>
  <c r="Y276" i="2"/>
  <c r="X276" i="2"/>
  <c r="BP275" i="2"/>
  <c r="BO275" i="2"/>
  <c r="BN275" i="2"/>
  <c r="BM275" i="2"/>
  <c r="Z275" i="2"/>
  <c r="Z276" i="2" s="1"/>
  <c r="Y275" i="2"/>
  <c r="Y277" i="2" s="1"/>
  <c r="P275" i="2"/>
  <c r="X272" i="2"/>
  <c r="Y271" i="2"/>
  <c r="X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Z261" i="2"/>
  <c r="Y261" i="2"/>
  <c r="BN261" i="2" s="1"/>
  <c r="BO260" i="2"/>
  <c r="BM260" i="2"/>
  <c r="Y260" i="2"/>
  <c r="Y264" i="2" s="1"/>
  <c r="P260" i="2"/>
  <c r="X257" i="2"/>
  <c r="X256" i="2"/>
  <c r="BO255" i="2"/>
  <c r="BM255" i="2"/>
  <c r="Z255" i="2"/>
  <c r="Y255" i="2"/>
  <c r="BN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K511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P188" i="2"/>
  <c r="BO188" i="2"/>
  <c r="BN188" i="2"/>
  <c r="BM188" i="2"/>
  <c r="Z188" i="2"/>
  <c r="Y188" i="2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BP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Z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Z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Y145" i="2" l="1"/>
  <c r="Y361" i="2"/>
  <c r="Y362" i="2"/>
  <c r="Y490" i="2"/>
  <c r="BN195" i="2"/>
  <c r="Z31" i="2"/>
  <c r="BN31" i="2"/>
  <c r="Z73" i="2"/>
  <c r="BN73" i="2"/>
  <c r="Y79" i="2"/>
  <c r="Z88" i="2"/>
  <c r="BN88" i="2"/>
  <c r="Z94" i="2"/>
  <c r="BN94" i="2"/>
  <c r="Z127" i="2"/>
  <c r="BN127" i="2"/>
  <c r="BP148" i="2"/>
  <c r="Z168" i="2"/>
  <c r="BN168" i="2"/>
  <c r="Z204" i="2"/>
  <c r="Z205" i="2"/>
  <c r="BN205" i="2"/>
  <c r="Z208" i="2"/>
  <c r="BN208" i="2"/>
  <c r="Z229" i="2"/>
  <c r="Y248" i="2"/>
  <c r="Z252" i="2"/>
  <c r="BN252" i="2"/>
  <c r="Y257" i="2"/>
  <c r="Z292" i="2"/>
  <c r="Z302" i="2"/>
  <c r="Z312" i="2"/>
  <c r="Z322" i="2"/>
  <c r="BN322" i="2"/>
  <c r="Z323" i="2"/>
  <c r="Z325" i="2"/>
  <c r="BN325" i="2"/>
  <c r="Z360" i="2"/>
  <c r="BN360" i="2"/>
  <c r="Z397" i="2"/>
  <c r="BN397" i="2"/>
  <c r="Y406" i="2"/>
  <c r="BN435" i="2"/>
  <c r="Z436" i="2"/>
  <c r="Y465" i="2"/>
  <c r="Z195" i="2"/>
  <c r="Y152" i="2"/>
  <c r="BN317" i="2"/>
  <c r="BP317" i="2"/>
  <c r="Z435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Z90" i="2" s="1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Z97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Z450" i="2" s="1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17" i="2" s="1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Z465" i="2" s="1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Z32" i="2" s="1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Z326" i="2" s="1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Z264" i="2" s="1"/>
  <c r="BP364" i="2"/>
  <c r="Y427" i="2"/>
  <c r="BN483" i="2"/>
  <c r="Z493" i="2"/>
  <c r="Y511" i="2"/>
  <c r="BN143" i="2"/>
  <c r="BN148" i="2"/>
  <c r="AA511" i="2"/>
  <c r="Z64" i="2" l="1"/>
  <c r="Z400" i="2"/>
  <c r="X504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<sst xmlns="http://schemas.openxmlformats.org/spreadsheetml/2006/main" count="3687" uniqueCount="800">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</sst>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0" t="s">
        <v>26</v>
      </c>
      <c r="E1" s="870"/>
      <c r="F1" s="870"/>
      <c r="G1" s="14" t="s">
        <v>66</v>
      </c>
      <c r="H1" s="870" t="s">
        <v>46</v>
      </c>
      <c r="I1" s="870"/>
      <c r="J1" s="870"/>
      <c r="K1" s="870"/>
      <c r="L1" s="870"/>
      <c r="M1" s="870"/>
      <c r="N1" s="870"/>
      <c r="O1" s="870"/>
      <c r="P1" s="870"/>
      <c r="Q1" s="870"/>
      <c r="R1" s="871" t="s">
        <v>67</v>
      </c>
      <c r="S1" s="872"/>
      <c r="T1" s="8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3"/>
      <c r="R2" s="873"/>
      <c r="S2" s="873"/>
      <c r="T2" s="873"/>
      <c r="U2" s="873"/>
      <c r="V2" s="873"/>
      <c r="W2" s="8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3"/>
      <c r="Q3" s="873"/>
      <c r="R3" s="873"/>
      <c r="S3" s="873"/>
      <c r="T3" s="873"/>
      <c r="U3" s="873"/>
      <c r="V3" s="873"/>
      <c r="W3" s="8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2" t="s">
        <v>8</v>
      </c>
      <c r="B5" s="852"/>
      <c r="C5" s="852"/>
      <c r="D5" s="874"/>
      <c r="E5" s="874"/>
      <c r="F5" s="875" t="s">
        <v>14</v>
      </c>
      <c r="G5" s="875"/>
      <c r="H5" s="874"/>
      <c r="I5" s="874"/>
      <c r="J5" s="874"/>
      <c r="K5" s="874"/>
      <c r="L5" s="874"/>
      <c r="M5" s="874"/>
      <c r="N5" s="72"/>
      <c r="P5" s="27" t="s">
        <v>4</v>
      </c>
      <c r="Q5" s="876">
        <v>45925</v>
      </c>
      <c r="R5" s="876"/>
      <c r="T5" s="877" t="s">
        <v>3</v>
      </c>
      <c r="U5" s="878"/>
      <c r="V5" s="879" t="s">
        <v>772</v>
      </c>
      <c r="W5" s="880"/>
      <c r="AB5" s="59"/>
      <c r="AC5" s="59"/>
      <c r="AD5" s="59"/>
      <c r="AE5" s="59"/>
    </row>
    <row r="6" spans="1:32" s="17" customFormat="1" ht="24" customHeight="1" x14ac:dyDescent="0.2">
      <c r="A6" s="852" t="s">
        <v>1</v>
      </c>
      <c r="B6" s="852"/>
      <c r="C6" s="852"/>
      <c r="D6" s="853" t="s">
        <v>782</v>
      </c>
      <c r="E6" s="853"/>
      <c r="F6" s="853"/>
      <c r="G6" s="853"/>
      <c r="H6" s="853"/>
      <c r="I6" s="853"/>
      <c r="J6" s="853"/>
      <c r="K6" s="853"/>
      <c r="L6" s="853"/>
      <c r="M6" s="853"/>
      <c r="N6" s="73"/>
      <c r="P6" s="27" t="s">
        <v>27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854"/>
      <c r="T6" s="855" t="s">
        <v>5</v>
      </c>
      <c r="U6" s="856"/>
      <c r="V6" s="857" t="s">
        <v>69</v>
      </c>
      <c r="W6" s="8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3" t="str">
        <f>IFERROR(VLOOKUP(DeliveryAddress,Table,3,0),1)</f>
        <v>4</v>
      </c>
      <c r="E7" s="864"/>
      <c r="F7" s="864"/>
      <c r="G7" s="864"/>
      <c r="H7" s="864"/>
      <c r="I7" s="864"/>
      <c r="J7" s="864"/>
      <c r="K7" s="864"/>
      <c r="L7" s="864"/>
      <c r="M7" s="865"/>
      <c r="N7" s="74"/>
      <c r="P7" s="29"/>
      <c r="Q7" s="48"/>
      <c r="R7" s="48"/>
      <c r="T7" s="855"/>
      <c r="U7" s="856"/>
      <c r="V7" s="859"/>
      <c r="W7" s="860"/>
      <c r="AB7" s="59"/>
      <c r="AC7" s="59"/>
      <c r="AD7" s="59"/>
      <c r="AE7" s="59"/>
    </row>
    <row r="8" spans="1:32" s="17" customFormat="1" ht="25.5" customHeight="1" x14ac:dyDescent="0.2">
      <c r="A8" s="866" t="s">
        <v>57</v>
      </c>
      <c r="B8" s="866"/>
      <c r="C8" s="866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75"/>
      <c r="P8" s="27" t="s">
        <v>11</v>
      </c>
      <c r="Q8" s="850">
        <v>0.41666666666666669</v>
      </c>
      <c r="R8" s="850"/>
      <c r="T8" s="855"/>
      <c r="U8" s="856"/>
      <c r="V8" s="859"/>
      <c r="W8" s="860"/>
      <c r="AB8" s="59"/>
      <c r="AC8" s="59"/>
      <c r="AD8" s="59"/>
      <c r="AE8" s="59"/>
    </row>
    <row r="9" spans="1:32" s="17" customFormat="1" ht="39.950000000000003" customHeight="1" x14ac:dyDescent="0.2">
      <c r="A9" s="8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2"/>
      <c r="C9" s="842"/>
      <c r="D9" s="843" t="s">
        <v>45</v>
      </c>
      <c r="E9" s="844"/>
      <c r="F9" s="8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2"/>
      <c r="H9" s="868" t="str">
        <f>IF(AND($A$9="Тип доверенности/получателя при получении в адресе перегруза:",$D$9="Разовая доверенность"),"Введите ФИО","")</f>
        <v/>
      </c>
      <c r="I9" s="868"/>
      <c r="J9" s="8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8"/>
      <c r="L9" s="868"/>
      <c r="M9" s="868"/>
      <c r="N9" s="70"/>
      <c r="P9" s="31" t="s">
        <v>15</v>
      </c>
      <c r="Q9" s="869"/>
      <c r="R9" s="869"/>
      <c r="T9" s="855"/>
      <c r="U9" s="856"/>
      <c r="V9" s="861"/>
      <c r="W9" s="8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2"/>
      <c r="C10" s="842"/>
      <c r="D10" s="843"/>
      <c r="E10" s="844"/>
      <c r="F10" s="8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2"/>
      <c r="H10" s="845" t="str">
        <f>IFERROR(VLOOKUP($D$10,Proxy,2,FALSE),"")</f>
        <v/>
      </c>
      <c r="I10" s="845"/>
      <c r="J10" s="845"/>
      <c r="K10" s="845"/>
      <c r="L10" s="845"/>
      <c r="M10" s="845"/>
      <c r="N10" s="71"/>
      <c r="P10" s="31" t="s">
        <v>32</v>
      </c>
      <c r="Q10" s="846"/>
      <c r="R10" s="846"/>
      <c r="U10" s="29" t="s">
        <v>12</v>
      </c>
      <c r="V10" s="847" t="s">
        <v>70</v>
      </c>
      <c r="W10" s="8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9"/>
      <c r="R11" s="849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50"/>
      <c r="R12" s="850"/>
      <c r="S12" s="28"/>
      <c r="T12"/>
      <c r="U12" s="29" t="s">
        <v>45</v>
      </c>
      <c r="V12" s="851"/>
      <c r="W12" s="851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3" t="s">
        <v>58</v>
      </c>
      <c r="B17" s="813" t="s">
        <v>48</v>
      </c>
      <c r="C17" s="834" t="s">
        <v>47</v>
      </c>
      <c r="D17" s="836" t="s">
        <v>49</v>
      </c>
      <c r="E17" s="837"/>
      <c r="F17" s="813" t="s">
        <v>21</v>
      </c>
      <c r="G17" s="813" t="s">
        <v>24</v>
      </c>
      <c r="H17" s="813" t="s">
        <v>22</v>
      </c>
      <c r="I17" s="813" t="s">
        <v>23</v>
      </c>
      <c r="J17" s="813" t="s">
        <v>16</v>
      </c>
      <c r="K17" s="813" t="s">
        <v>65</v>
      </c>
      <c r="L17" s="813" t="s">
        <v>63</v>
      </c>
      <c r="M17" s="813" t="s">
        <v>2</v>
      </c>
      <c r="N17" s="813" t="s">
        <v>62</v>
      </c>
      <c r="O17" s="813" t="s">
        <v>25</v>
      </c>
      <c r="P17" s="836" t="s">
        <v>17</v>
      </c>
      <c r="Q17" s="840"/>
      <c r="R17" s="840"/>
      <c r="S17" s="840"/>
      <c r="T17" s="837"/>
      <c r="U17" s="832" t="s">
        <v>55</v>
      </c>
      <c r="V17" s="833"/>
      <c r="W17" s="813" t="s">
        <v>6</v>
      </c>
      <c r="X17" s="813" t="s">
        <v>41</v>
      </c>
      <c r="Y17" s="815" t="s">
        <v>53</v>
      </c>
      <c r="Z17" s="817" t="s">
        <v>18</v>
      </c>
      <c r="AA17" s="819" t="s">
        <v>59</v>
      </c>
      <c r="AB17" s="819" t="s">
        <v>19</v>
      </c>
      <c r="AC17" s="819" t="s">
        <v>64</v>
      </c>
      <c r="AD17" s="821" t="s">
        <v>56</v>
      </c>
      <c r="AE17" s="822"/>
      <c r="AF17" s="823"/>
      <c r="AG17" s="82"/>
      <c r="BD17" s="81" t="s">
        <v>61</v>
      </c>
    </row>
    <row r="18" spans="1:68" ht="14.25" customHeight="1" x14ac:dyDescent="0.2">
      <c r="A18" s="814"/>
      <c r="B18" s="814"/>
      <c r="C18" s="835"/>
      <c r="D18" s="838"/>
      <c r="E18" s="839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14"/>
      <c r="X18" s="814"/>
      <c r="Y18" s="816"/>
      <c r="Z18" s="818"/>
      <c r="AA18" s="820"/>
      <c r="AB18" s="820"/>
      <c r="AC18" s="820"/>
      <c r="AD18" s="824"/>
      <c r="AE18" s="825"/>
      <c r="AF18" s="826"/>
      <c r="AG18" s="82"/>
      <c r="BD18" s="81"/>
    </row>
    <row r="19" spans="1:68" ht="27.75" customHeight="1" x14ac:dyDescent="0.2">
      <c r="A19" s="586" t="s">
        <v>75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4"/>
      <c r="AB19" s="54"/>
      <c r="AC19" s="54"/>
    </row>
    <row r="20" spans="1:68" ht="16.5" customHeight="1" x14ac:dyDescent="0.25">
      <c r="A20" s="578" t="s">
        <v>75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65"/>
      <c r="AB20" s="65"/>
      <c r="AC20" s="79"/>
    </row>
    <row r="21" spans="1:68" ht="14.25" customHeight="1" x14ac:dyDescent="0.25">
      <c r="A21" s="562" t="s">
        <v>76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63">
        <v>4680115886643</v>
      </c>
      <c r="E22" s="5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0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1"/>
      <c r="P23" s="567" t="s">
        <v>40</v>
      </c>
      <c r="Q23" s="568"/>
      <c r="R23" s="568"/>
      <c r="S23" s="568"/>
      <c r="T23" s="568"/>
      <c r="U23" s="568"/>
      <c r="V23" s="5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1"/>
      <c r="P24" s="567" t="s">
        <v>40</v>
      </c>
      <c r="Q24" s="568"/>
      <c r="R24" s="568"/>
      <c r="S24" s="568"/>
      <c r="T24" s="568"/>
      <c r="U24" s="568"/>
      <c r="V24" s="5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2" t="s">
        <v>82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63">
        <v>4680115885912</v>
      </c>
      <c r="E26" s="5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63">
        <v>4607091388237</v>
      </c>
      <c r="E27" s="5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563">
        <v>4680115886230</v>
      </c>
      <c r="E28" s="5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563">
        <v>4680115886247</v>
      </c>
      <c r="E29" s="5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563">
        <v>4680115885905</v>
      </c>
      <c r="E30" s="5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563">
        <v>4607091388244</v>
      </c>
      <c r="E31" s="5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0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1"/>
      <c r="P32" s="567" t="s">
        <v>40</v>
      </c>
      <c r="Q32" s="568"/>
      <c r="R32" s="568"/>
      <c r="S32" s="568"/>
      <c r="T32" s="568"/>
      <c r="U32" s="568"/>
      <c r="V32" s="5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1"/>
      <c r="P33" s="567" t="s">
        <v>40</v>
      </c>
      <c r="Q33" s="568"/>
      <c r="R33" s="568"/>
      <c r="S33" s="568"/>
      <c r="T33" s="568"/>
      <c r="U33" s="568"/>
      <c r="V33" s="5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2" t="s">
        <v>104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63">
        <v>4607091388503</v>
      </c>
      <c r="E35" s="5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0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1"/>
      <c r="P36" s="567" t="s">
        <v>40</v>
      </c>
      <c r="Q36" s="568"/>
      <c r="R36" s="568"/>
      <c r="S36" s="568"/>
      <c r="T36" s="568"/>
      <c r="U36" s="568"/>
      <c r="V36" s="5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1"/>
      <c r="P37" s="567" t="s">
        <v>40</v>
      </c>
      <c r="Q37" s="568"/>
      <c r="R37" s="568"/>
      <c r="S37" s="568"/>
      <c r="T37" s="568"/>
      <c r="U37" s="568"/>
      <c r="V37" s="5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6" t="s">
        <v>110</v>
      </c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4"/>
      <c r="AB38" s="54"/>
      <c r="AC38" s="54"/>
    </row>
    <row r="39" spans="1:68" ht="16.5" customHeight="1" x14ac:dyDescent="0.25">
      <c r="A39" s="578" t="s">
        <v>111</v>
      </c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8"/>
      <c r="Z39" s="578"/>
      <c r="AA39" s="65"/>
      <c r="AB39" s="65"/>
      <c r="AC39" s="79"/>
    </row>
    <row r="40" spans="1:68" ht="14.25" customHeight="1" x14ac:dyDescent="0.25">
      <c r="A40" s="562" t="s">
        <v>112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63">
        <v>4607091385670</v>
      </c>
      <c r="E41" s="5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63">
        <v>4607091385687</v>
      </c>
      <c r="E42" s="5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9" t="s">
        <v>45</v>
      </c>
      <c r="V42" s="39" t="s">
        <v>45</v>
      </c>
      <c r="W42" s="40" t="s">
        <v>0</v>
      </c>
      <c r="X42" s="58">
        <v>280</v>
      </c>
      <c r="Y42" s="55">
        <f>IFERROR(IF(X42="",0,CEILING((X42/$H42),1)*$H42),"")</f>
        <v>280</v>
      </c>
      <c r="Z42" s="41">
        <f>IFERROR(IF(Y42=0,"",ROUNDUP(Y42/H42,0)*0.00902),"")</f>
        <v>0.63139999999999996</v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294.7</v>
      </c>
      <c r="BN42" s="78">
        <f>IFERROR(Y42*I42/H42,"0")</f>
        <v>294.7</v>
      </c>
      <c r="BO42" s="78">
        <f>IFERROR(1/J42*(X42/H42),"0")</f>
        <v>0.53030303030303028</v>
      </c>
      <c r="BP42" s="78">
        <f>IFERROR(1/J42*(Y42/H42),"0")</f>
        <v>0.53030303030303028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63">
        <v>4680115882539</v>
      </c>
      <c r="E43" s="5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0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1"/>
      <c r="P44" s="567" t="s">
        <v>40</v>
      </c>
      <c r="Q44" s="568"/>
      <c r="R44" s="568"/>
      <c r="S44" s="568"/>
      <c r="T44" s="568"/>
      <c r="U44" s="568"/>
      <c r="V44" s="569"/>
      <c r="W44" s="42" t="s">
        <v>39</v>
      </c>
      <c r="X44" s="43">
        <f>IFERROR(X41/H41,"0")+IFERROR(X42/H42,"0")+IFERROR(X43/H43,"0")</f>
        <v>125.55555555555554</v>
      </c>
      <c r="Y44" s="43">
        <f>IFERROR(Y41/H41,"0")+IFERROR(Y42/H42,"0")+IFERROR(Y43/H43,"0")</f>
        <v>126</v>
      </c>
      <c r="Z44" s="43">
        <f>IFERROR(IF(Z41="",0,Z41),"0")+IFERROR(IF(Z42="",0,Z42),"0")+IFERROR(IF(Z43="",0,Z43),"0")</f>
        <v>1.69428</v>
      </c>
      <c r="AA44" s="67"/>
      <c r="AB44" s="67"/>
      <c r="AC44" s="67"/>
    </row>
    <row r="45" spans="1:68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1"/>
      <c r="P45" s="567" t="s">
        <v>40</v>
      </c>
      <c r="Q45" s="568"/>
      <c r="R45" s="568"/>
      <c r="S45" s="568"/>
      <c r="T45" s="568"/>
      <c r="U45" s="568"/>
      <c r="V45" s="569"/>
      <c r="W45" s="42" t="s">
        <v>0</v>
      </c>
      <c r="X45" s="43">
        <f>IFERROR(SUM(X41:X43),"0")</f>
        <v>880</v>
      </c>
      <c r="Y45" s="43">
        <f>IFERROR(SUM(Y41:Y43),"0")</f>
        <v>884.80000000000007</v>
      </c>
      <c r="Z45" s="42"/>
      <c r="AA45" s="67"/>
      <c r="AB45" s="67"/>
      <c r="AC45" s="67"/>
    </row>
    <row r="46" spans="1:68" ht="14.25" customHeight="1" x14ac:dyDescent="0.25">
      <c r="A46" s="562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63">
        <v>4680115884915</v>
      </c>
      <c r="E47" s="5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0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1"/>
      <c r="P48" s="567" t="s">
        <v>40</v>
      </c>
      <c r="Q48" s="568"/>
      <c r="R48" s="568"/>
      <c r="S48" s="568"/>
      <c r="T48" s="568"/>
      <c r="U48" s="568"/>
      <c r="V48" s="5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1"/>
      <c r="P49" s="567" t="s">
        <v>40</v>
      </c>
      <c r="Q49" s="568"/>
      <c r="R49" s="568"/>
      <c r="S49" s="568"/>
      <c r="T49" s="568"/>
      <c r="U49" s="568"/>
      <c r="V49" s="5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8" t="s">
        <v>126</v>
      </c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65"/>
      <c r="AB50" s="65"/>
      <c r="AC50" s="79"/>
    </row>
    <row r="51" spans="1:68" ht="14.25" customHeight="1" x14ac:dyDescent="0.25">
      <c r="A51" s="562" t="s">
        <v>112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63">
        <v>4680115885882</v>
      </c>
      <c r="E52" s="5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3">
        <v>4680115881426</v>
      </c>
      <c r="E53" s="5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9" t="s">
        <v>45</v>
      </c>
      <c r="V53" s="39" t="s">
        <v>45</v>
      </c>
      <c r="W53" s="40" t="s">
        <v>0</v>
      </c>
      <c r="X53" s="58">
        <v>1900</v>
      </c>
      <c r="Y53" s="55">
        <f t="shared" si="6"/>
        <v>1900.8000000000002</v>
      </c>
      <c r="Z53" s="41">
        <f>IFERROR(IF(Y53=0,"",ROUNDUP(Y53/H53,0)*0.01898),"")</f>
        <v>3.3404799999999999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1976.5277777777776</v>
      </c>
      <c r="BN53" s="78">
        <f t="shared" si="8"/>
        <v>1977.36</v>
      </c>
      <c r="BO53" s="78">
        <f t="shared" si="9"/>
        <v>2.7488425925925926</v>
      </c>
      <c r="BP53" s="78">
        <f t="shared" si="10"/>
        <v>2.75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63">
        <v>4680115880283</v>
      </c>
      <c r="E54" s="5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63">
        <v>4680115881525</v>
      </c>
      <c r="E55" s="5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63">
        <v>4680115885899</v>
      </c>
      <c r="E56" s="5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3">
        <v>4680115881419</v>
      </c>
      <c r="E57" s="5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 x14ac:dyDescent="0.2">
      <c r="A58" s="570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1"/>
      <c r="P58" s="567" t="s">
        <v>40</v>
      </c>
      <c r="Q58" s="568"/>
      <c r="R58" s="568"/>
      <c r="S58" s="568"/>
      <c r="T58" s="568"/>
      <c r="U58" s="568"/>
      <c r="V58" s="569"/>
      <c r="W58" s="42" t="s">
        <v>39</v>
      </c>
      <c r="X58" s="43">
        <f>IFERROR(X52/H52,"0")+IFERROR(X53/H53,"0")+IFERROR(X54/H54,"0")+IFERROR(X55/H55,"0")+IFERROR(X56/H56,"0")+IFERROR(X57/H57,"0")</f>
        <v>703.92592592592587</v>
      </c>
      <c r="Y58" s="43">
        <f>IFERROR(Y52/H52,"0")+IFERROR(Y53/H53,"0")+IFERROR(Y54/H54,"0")+IFERROR(Y55/H55,"0")+IFERROR(Y56/H56,"0")+IFERROR(Y57/H57,"0")</f>
        <v>704</v>
      </c>
      <c r="Z58" s="43">
        <f>IFERROR(IF(Z52="",0,Z52),"0")+IFERROR(IF(Z53="",0,Z53),"0")+IFERROR(IF(Z54="",0,Z54),"0")+IFERROR(IF(Z55="",0,Z55),"0")+IFERROR(IF(Z56="",0,Z56),"0")+IFERROR(IF(Z57="",0,Z57),"0")</f>
        <v>8.10304</v>
      </c>
      <c r="AA58" s="67"/>
      <c r="AB58" s="67"/>
      <c r="AC58" s="67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1"/>
      <c r="P59" s="567" t="s">
        <v>40</v>
      </c>
      <c r="Q59" s="568"/>
      <c r="R59" s="568"/>
      <c r="S59" s="568"/>
      <c r="T59" s="568"/>
      <c r="U59" s="568"/>
      <c r="V59" s="569"/>
      <c r="W59" s="42" t="s">
        <v>0</v>
      </c>
      <c r="X59" s="43">
        <f>IFERROR(SUM(X52:X57),"0")</f>
        <v>4276</v>
      </c>
      <c r="Y59" s="43">
        <f>IFERROR(SUM(Y52:Y57),"0")</f>
        <v>4276.8</v>
      </c>
      <c r="Z59" s="42"/>
      <c r="AA59" s="67"/>
      <c r="AB59" s="67"/>
      <c r="AC59" s="67"/>
    </row>
    <row r="60" spans="1:68" ht="14.25" customHeight="1" x14ac:dyDescent="0.25">
      <c r="A60" s="562" t="s">
        <v>144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3">
        <v>4680115881440</v>
      </c>
      <c r="E61" s="5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9" t="s">
        <v>45</v>
      </c>
      <c r="V61" s="39" t="s">
        <v>45</v>
      </c>
      <c r="W61" s="40" t="s">
        <v>0</v>
      </c>
      <c r="X61" s="58">
        <v>1300</v>
      </c>
      <c r="Y61" s="55">
        <f>IFERROR(IF(X61="",0,CEILING((X61/$H61),1)*$H61),"")</f>
        <v>1306.8000000000002</v>
      </c>
      <c r="Z61" s="41">
        <f>IFERROR(IF(Y61=0,"",ROUNDUP(Y61/H61,0)*0.01898),"")</f>
        <v>2.2965800000000001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1352.3611111111111</v>
      </c>
      <c r="BN61" s="78">
        <f>IFERROR(Y61*I61/H61,"0")</f>
        <v>1359.4349999999999</v>
      </c>
      <c r="BO61" s="78">
        <f>IFERROR(1/J61*(X61/H61),"0")</f>
        <v>1.880787037037037</v>
      </c>
      <c r="BP61" s="78">
        <f>IFERROR(1/J61*(Y61/H61),"0")</f>
        <v>1.8906250000000002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563">
        <v>4680115885950</v>
      </c>
      <c r="E62" s="56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63">
        <v>4680115881433</v>
      </c>
      <c r="E63" s="56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 x14ac:dyDescent="0.2">
      <c r="A64" s="570"/>
      <c r="B64" s="570"/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1"/>
      <c r="P64" s="567" t="s">
        <v>40</v>
      </c>
      <c r="Q64" s="568"/>
      <c r="R64" s="568"/>
      <c r="S64" s="568"/>
      <c r="T64" s="568"/>
      <c r="U64" s="568"/>
      <c r="V64" s="569"/>
      <c r="W64" s="42" t="s">
        <v>39</v>
      </c>
      <c r="X64" s="43">
        <f>IFERROR(X61/H61,"0")+IFERROR(X62/H62,"0")+IFERROR(X63/H63,"0")</f>
        <v>302.22222222222223</v>
      </c>
      <c r="Y64" s="43">
        <f>IFERROR(Y61/H61,"0")+IFERROR(Y62/H62,"0")+IFERROR(Y63/H63,"0")</f>
        <v>303</v>
      </c>
      <c r="Z64" s="43">
        <f>IFERROR(IF(Z61="",0,Z61),"0")+IFERROR(IF(Z62="",0,Z62),"0")+IFERROR(IF(Z63="",0,Z63),"0")</f>
        <v>3.4813999999999998</v>
      </c>
      <c r="AA64" s="67"/>
      <c r="AB64" s="67"/>
      <c r="AC64" s="67"/>
    </row>
    <row r="65" spans="1:68" x14ac:dyDescent="0.2">
      <c r="A65" s="570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1"/>
      <c r="P65" s="567" t="s">
        <v>40</v>
      </c>
      <c r="Q65" s="568"/>
      <c r="R65" s="568"/>
      <c r="S65" s="568"/>
      <c r="T65" s="568"/>
      <c r="U65" s="568"/>
      <c r="V65" s="569"/>
      <c r="W65" s="42" t="s">
        <v>0</v>
      </c>
      <c r="X65" s="43">
        <f>IFERROR(SUM(X61:X63),"0")</f>
        <v>1791</v>
      </c>
      <c r="Y65" s="43">
        <f>IFERROR(SUM(Y61:Y63),"0")</f>
        <v>1798.2000000000003</v>
      </c>
      <c r="Z65" s="42"/>
      <c r="AA65" s="67"/>
      <c r="AB65" s="67"/>
      <c r="AC65" s="67"/>
    </row>
    <row r="66" spans="1:68" ht="14.25" customHeight="1" x14ac:dyDescent="0.25">
      <c r="A66" s="562" t="s">
        <v>76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563">
        <v>4680115885073</v>
      </c>
      <c r="E67" s="56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563">
        <v>4680115885059</v>
      </c>
      <c r="E68" s="5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563">
        <v>4680115885097</v>
      </c>
      <c r="E69" s="5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0"/>
      <c r="B70" s="570"/>
      <c r="C70" s="570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1"/>
      <c r="P70" s="567" t="s">
        <v>40</v>
      </c>
      <c r="Q70" s="568"/>
      <c r="R70" s="568"/>
      <c r="S70" s="568"/>
      <c r="T70" s="568"/>
      <c r="U70" s="568"/>
      <c r="V70" s="56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0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1"/>
      <c r="P71" s="567" t="s">
        <v>40</v>
      </c>
      <c r="Q71" s="568"/>
      <c r="R71" s="568"/>
      <c r="S71" s="568"/>
      <c r="T71" s="568"/>
      <c r="U71" s="568"/>
      <c r="V71" s="56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2" t="s">
        <v>82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63">
        <v>4680115881891</v>
      </c>
      <c r="E73" s="56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63">
        <v>4680115885769</v>
      </c>
      <c r="E74" s="56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563">
        <v>4680115884311</v>
      </c>
      <c r="E75" s="56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563">
        <v>4680115885929</v>
      </c>
      <c r="E76" s="56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563">
        <v>4680115884403</v>
      </c>
      <c r="E77" s="56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0"/>
      <c r="B78" s="570"/>
      <c r="C78" s="570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1"/>
      <c r="P78" s="567" t="s">
        <v>40</v>
      </c>
      <c r="Q78" s="568"/>
      <c r="R78" s="568"/>
      <c r="S78" s="568"/>
      <c r="T78" s="568"/>
      <c r="U78" s="568"/>
      <c r="V78" s="56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70"/>
      <c r="B79" s="570"/>
      <c r="C79" s="570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1"/>
      <c r="P79" s="567" t="s">
        <v>40</v>
      </c>
      <c r="Q79" s="568"/>
      <c r="R79" s="568"/>
      <c r="S79" s="568"/>
      <c r="T79" s="568"/>
      <c r="U79" s="568"/>
      <c r="V79" s="56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2" t="s">
        <v>174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63">
        <v>4680115881532</v>
      </c>
      <c r="E81" s="56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563">
        <v>4680115881464</v>
      </c>
      <c r="E82" s="56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0"/>
      <c r="B83" s="570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1"/>
      <c r="P83" s="567" t="s">
        <v>40</v>
      </c>
      <c r="Q83" s="568"/>
      <c r="R83" s="568"/>
      <c r="S83" s="568"/>
      <c r="T83" s="568"/>
      <c r="U83" s="568"/>
      <c r="V83" s="56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70"/>
      <c r="B84" s="570"/>
      <c r="C84" s="570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1"/>
      <c r="P84" s="567" t="s">
        <v>40</v>
      </c>
      <c r="Q84" s="568"/>
      <c r="R84" s="568"/>
      <c r="S84" s="568"/>
      <c r="T84" s="568"/>
      <c r="U84" s="568"/>
      <c r="V84" s="56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8" t="s">
        <v>181</v>
      </c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8"/>
      <c r="P85" s="578"/>
      <c r="Q85" s="578"/>
      <c r="R85" s="578"/>
      <c r="S85" s="578"/>
      <c r="T85" s="578"/>
      <c r="U85" s="578"/>
      <c r="V85" s="578"/>
      <c r="W85" s="578"/>
      <c r="X85" s="578"/>
      <c r="Y85" s="578"/>
      <c r="Z85" s="578"/>
      <c r="AA85" s="65"/>
      <c r="AB85" s="65"/>
      <c r="AC85" s="79"/>
    </row>
    <row r="86" spans="1:68" ht="14.25" customHeight="1" x14ac:dyDescent="0.25">
      <c r="A86" s="562" t="s">
        <v>112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3">
        <v>4680115881327</v>
      </c>
      <c r="E87" s="56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9" t="s">
        <v>45</v>
      </c>
      <c r="V87" s="39" t="s">
        <v>45</v>
      </c>
      <c r="W87" s="40" t="s">
        <v>0</v>
      </c>
      <c r="X87" s="58">
        <v>600</v>
      </c>
      <c r="Y87" s="55">
        <f>IFERROR(IF(X87="",0,CEILING((X87/$H87),1)*$H87),"")</f>
        <v>604.80000000000007</v>
      </c>
      <c r="Z87" s="41">
        <f>IFERROR(IF(Y87=0,"",ROUNDUP(Y87/H87,0)*0.01898),"")</f>
        <v>1.06288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624.16666666666663</v>
      </c>
      <c r="BN87" s="78">
        <f>IFERROR(Y87*I87/H87,"0")</f>
        <v>629.16000000000008</v>
      </c>
      <c r="BO87" s="78">
        <f>IFERROR(1/J87*(X87/H87),"0")</f>
        <v>0.86805555555555547</v>
      </c>
      <c r="BP87" s="78">
        <f>IFERROR(1/J87*(Y87/H87),"0")</f>
        <v>0.875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563">
        <v>4680115881518</v>
      </c>
      <c r="E88" s="56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63">
        <v>4680115881303</v>
      </c>
      <c r="E89" s="56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 x14ac:dyDescent="0.2">
      <c r="A90" s="570"/>
      <c r="B90" s="570"/>
      <c r="C90" s="570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1"/>
      <c r="P90" s="567" t="s">
        <v>40</v>
      </c>
      <c r="Q90" s="568"/>
      <c r="R90" s="568"/>
      <c r="S90" s="568"/>
      <c r="T90" s="568"/>
      <c r="U90" s="568"/>
      <c r="V90" s="569"/>
      <c r="W90" s="42" t="s">
        <v>39</v>
      </c>
      <c r="X90" s="43">
        <f>IFERROR(X87/H87,"0")+IFERROR(X88/H88,"0")+IFERROR(X89/H89,"0")</f>
        <v>85.555555555555543</v>
      </c>
      <c r="Y90" s="43">
        <f>IFERROR(Y87/H87,"0")+IFERROR(Y88/H88,"0")+IFERROR(Y89/H89,"0")</f>
        <v>86</v>
      </c>
      <c r="Z90" s="43">
        <f>IFERROR(IF(Z87="",0,Z87),"0")+IFERROR(IF(Z88="",0,Z88),"0")+IFERROR(IF(Z89="",0,Z89),"0")</f>
        <v>1.33348</v>
      </c>
      <c r="AA90" s="67"/>
      <c r="AB90" s="67"/>
      <c r="AC90" s="67"/>
    </row>
    <row r="91" spans="1:68" x14ac:dyDescent="0.2">
      <c r="A91" s="570"/>
      <c r="B91" s="570"/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1"/>
      <c r="P91" s="567" t="s">
        <v>40</v>
      </c>
      <c r="Q91" s="568"/>
      <c r="R91" s="568"/>
      <c r="S91" s="568"/>
      <c r="T91" s="568"/>
      <c r="U91" s="568"/>
      <c r="V91" s="569"/>
      <c r="W91" s="42" t="s">
        <v>0</v>
      </c>
      <c r="X91" s="43">
        <f>IFERROR(SUM(X87:X89),"0")</f>
        <v>735</v>
      </c>
      <c r="Y91" s="43">
        <f>IFERROR(SUM(Y87:Y89),"0")</f>
        <v>739.80000000000007</v>
      </c>
      <c r="Z91" s="42"/>
      <c r="AA91" s="67"/>
      <c r="AB91" s="67"/>
      <c r="AC91" s="67"/>
    </row>
    <row r="92" spans="1:68" ht="14.25" customHeight="1" x14ac:dyDescent="0.25">
      <c r="A92" s="562" t="s">
        <v>82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63">
        <v>4607091386967</v>
      </c>
      <c r="E93" s="56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5" t="s">
        <v>191</v>
      </c>
      <c r="Q93" s="565"/>
      <c r="R93" s="565"/>
      <c r="S93" s="565"/>
      <c r="T93" s="566"/>
      <c r="U93" s="39" t="s">
        <v>45</v>
      </c>
      <c r="V93" s="39" t="s">
        <v>45</v>
      </c>
      <c r="W93" s="40" t="s">
        <v>0</v>
      </c>
      <c r="X93" s="58">
        <v>300</v>
      </c>
      <c r="Y93" s="55">
        <f>IFERROR(IF(X93="",0,CEILING((X93/$H93),1)*$H93),"")</f>
        <v>307.8</v>
      </c>
      <c r="Z93" s="41">
        <f>IFERROR(IF(Y93=0,"",ROUNDUP(Y93/H93,0)*0.01898),"")</f>
        <v>0.72123999999999999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319.22222222222223</v>
      </c>
      <c r="BN93" s="78">
        <f>IFERROR(Y93*I93/H93,"0")</f>
        <v>327.52199999999999</v>
      </c>
      <c r="BO93" s="78">
        <f>IFERROR(1/J93*(X93/H93),"0")</f>
        <v>0.57870370370370372</v>
      </c>
      <c r="BP93" s="78">
        <f>IFERROR(1/J93*(Y93/H93),"0")</f>
        <v>0.59375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563">
        <v>4680115884953</v>
      </c>
      <c r="E94" s="56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563">
        <v>4607091385731</v>
      </c>
      <c r="E95" s="56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563">
        <v>4680115880894</v>
      </c>
      <c r="E96" s="56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0"/>
      <c r="B97" s="570"/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1"/>
      <c r="P97" s="567" t="s">
        <v>40</v>
      </c>
      <c r="Q97" s="568"/>
      <c r="R97" s="568"/>
      <c r="S97" s="568"/>
      <c r="T97" s="568"/>
      <c r="U97" s="568"/>
      <c r="V97" s="569"/>
      <c r="W97" s="42" t="s">
        <v>39</v>
      </c>
      <c r="X97" s="43">
        <f>IFERROR(X93/H93,"0")+IFERROR(X94/H94,"0")+IFERROR(X95/H95,"0")+IFERROR(X96/H96,"0")</f>
        <v>37.037037037037038</v>
      </c>
      <c r="Y97" s="43">
        <f>IFERROR(Y93/H93,"0")+IFERROR(Y94/H94,"0")+IFERROR(Y95/H95,"0")+IFERROR(Y96/H96,"0")</f>
        <v>38</v>
      </c>
      <c r="Z97" s="43">
        <f>IFERROR(IF(Z93="",0,Z93),"0")+IFERROR(IF(Z94="",0,Z94),"0")+IFERROR(IF(Z95="",0,Z95),"0")+IFERROR(IF(Z96="",0,Z96),"0")</f>
        <v>0.72123999999999999</v>
      </c>
      <c r="AA97" s="67"/>
      <c r="AB97" s="67"/>
      <c r="AC97" s="67"/>
    </row>
    <row r="98" spans="1:68" x14ac:dyDescent="0.2">
      <c r="A98" s="570"/>
      <c r="B98" s="570"/>
      <c r="C98" s="570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1"/>
      <c r="P98" s="567" t="s">
        <v>40</v>
      </c>
      <c r="Q98" s="568"/>
      <c r="R98" s="568"/>
      <c r="S98" s="568"/>
      <c r="T98" s="568"/>
      <c r="U98" s="568"/>
      <c r="V98" s="569"/>
      <c r="W98" s="42" t="s">
        <v>0</v>
      </c>
      <c r="X98" s="43">
        <f>IFERROR(SUM(X93:X96),"0")</f>
        <v>300</v>
      </c>
      <c r="Y98" s="43">
        <f>IFERROR(SUM(Y93:Y96),"0")</f>
        <v>307.8</v>
      </c>
      <c r="Z98" s="42"/>
      <c r="AA98" s="67"/>
      <c r="AB98" s="67"/>
      <c r="AC98" s="67"/>
    </row>
    <row r="99" spans="1:68" ht="16.5" customHeight="1" x14ac:dyDescent="0.25">
      <c r="A99" s="578" t="s">
        <v>201</v>
      </c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65"/>
      <c r="AB99" s="65"/>
      <c r="AC99" s="79"/>
    </row>
    <row r="100" spans="1:68" ht="14.25" customHeight="1" x14ac:dyDescent="0.25">
      <c r="A100" s="562" t="s">
        <v>112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563">
        <v>4680115882133</v>
      </c>
      <c r="E101" s="56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563">
        <v>4680115880269</v>
      </c>
      <c r="E102" s="56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563">
        <v>4680115880429</v>
      </c>
      <c r="E103" s="56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563">
        <v>4680115881457</v>
      </c>
      <c r="E104" s="56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70"/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1"/>
      <c r="P105" s="567" t="s">
        <v>40</v>
      </c>
      <c r="Q105" s="568"/>
      <c r="R105" s="568"/>
      <c r="S105" s="568"/>
      <c r="T105" s="568"/>
      <c r="U105" s="568"/>
      <c r="V105" s="56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70"/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  <c r="P106" s="567" t="s">
        <v>40</v>
      </c>
      <c r="Q106" s="568"/>
      <c r="R106" s="568"/>
      <c r="S106" s="568"/>
      <c r="T106" s="568"/>
      <c r="U106" s="568"/>
      <c r="V106" s="56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2" t="s">
        <v>144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563">
        <v>4680115881488</v>
      </c>
      <c r="E108" s="56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563">
        <v>4680115882775</v>
      </c>
      <c r="E109" s="56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563">
        <v>4680115880658</v>
      </c>
      <c r="E110" s="56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70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1"/>
      <c r="P111" s="567" t="s">
        <v>40</v>
      </c>
      <c r="Q111" s="568"/>
      <c r="R111" s="568"/>
      <c r="S111" s="568"/>
      <c r="T111" s="568"/>
      <c r="U111" s="568"/>
      <c r="V111" s="56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70"/>
      <c r="B112" s="570"/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1"/>
      <c r="P112" s="567" t="s">
        <v>40</v>
      </c>
      <c r="Q112" s="568"/>
      <c r="R112" s="568"/>
      <c r="S112" s="568"/>
      <c r="T112" s="568"/>
      <c r="U112" s="568"/>
      <c r="V112" s="56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2" t="s">
        <v>82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3">
        <v>4607091385168</v>
      </c>
      <c r="E114" s="56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9" t="s">
        <v>45</v>
      </c>
      <c r="V114" s="39" t="s">
        <v>45</v>
      </c>
      <c r="W114" s="40" t="s">
        <v>0</v>
      </c>
      <c r="X114" s="58">
        <v>800</v>
      </c>
      <c r="Y114" s="55">
        <f>IFERROR(IF(X114="",0,CEILING((X114/$H114),1)*$H114),"")</f>
        <v>801.9</v>
      </c>
      <c r="Z114" s="41">
        <f>IFERROR(IF(Y114=0,"",ROUNDUP(Y114/H114,0)*0.01898),"")</f>
        <v>1.8790200000000001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850.66666666666663</v>
      </c>
      <c r="BN114" s="78">
        <f>IFERROR(Y114*I114/H114,"0")</f>
        <v>852.68700000000001</v>
      </c>
      <c r="BO114" s="78">
        <f>IFERROR(1/J114*(X114/H114),"0")</f>
        <v>1.5432098765432098</v>
      </c>
      <c r="BP114" s="78">
        <f>IFERROR(1/J114*(Y114/H114),"0")</f>
        <v>1.546875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563">
        <v>4607091383256</v>
      </c>
      <c r="E115" s="56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563">
        <v>4607091385748</v>
      </c>
      <c r="E116" s="56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563">
        <v>4680115884533</v>
      </c>
      <c r="E117" s="56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0"/>
      <c r="B118" s="570"/>
      <c r="C118" s="570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1"/>
      <c r="P118" s="567" t="s">
        <v>40</v>
      </c>
      <c r="Q118" s="568"/>
      <c r="R118" s="568"/>
      <c r="S118" s="568"/>
      <c r="T118" s="568"/>
      <c r="U118" s="568"/>
      <c r="V118" s="569"/>
      <c r="W118" s="42" t="s">
        <v>39</v>
      </c>
      <c r="X118" s="43">
        <f>IFERROR(X114/H114,"0")+IFERROR(X115/H115,"0")+IFERROR(X116/H116,"0")+IFERROR(X117/H117,"0")</f>
        <v>98.76543209876543</v>
      </c>
      <c r="Y118" s="43">
        <f>IFERROR(Y114/H114,"0")+IFERROR(Y115/H115,"0")+IFERROR(Y116/H116,"0")+IFERROR(Y117/H117,"0")</f>
        <v>99</v>
      </c>
      <c r="Z118" s="43">
        <f>IFERROR(IF(Z114="",0,Z114),"0")+IFERROR(IF(Z115="",0,Z115),"0")+IFERROR(IF(Z116="",0,Z116),"0")+IFERROR(IF(Z117="",0,Z117),"0")</f>
        <v>1.8790200000000001</v>
      </c>
      <c r="AA118" s="67"/>
      <c r="AB118" s="67"/>
      <c r="AC118" s="67"/>
    </row>
    <row r="119" spans="1:68" x14ac:dyDescent="0.2">
      <c r="A119" s="570"/>
      <c r="B119" s="570"/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1"/>
      <c r="P119" s="567" t="s">
        <v>40</v>
      </c>
      <c r="Q119" s="568"/>
      <c r="R119" s="568"/>
      <c r="S119" s="568"/>
      <c r="T119" s="568"/>
      <c r="U119" s="568"/>
      <c r="V119" s="569"/>
      <c r="W119" s="42" t="s">
        <v>0</v>
      </c>
      <c r="X119" s="43">
        <f>IFERROR(SUM(X114:X117),"0")</f>
        <v>800</v>
      </c>
      <c r="Y119" s="43">
        <f>IFERROR(SUM(Y114:Y117),"0")</f>
        <v>801.9</v>
      </c>
      <c r="Z119" s="42"/>
      <c r="AA119" s="67"/>
      <c r="AB119" s="67"/>
      <c r="AC119" s="67"/>
    </row>
    <row r="120" spans="1:68" ht="14.25" customHeight="1" x14ac:dyDescent="0.25">
      <c r="A120" s="562" t="s">
        <v>174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563">
        <v>4680115882652</v>
      </c>
      <c r="E121" s="56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563">
        <v>4680115880238</v>
      </c>
      <c r="E122" s="56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1"/>
      <c r="P123" s="567" t="s">
        <v>40</v>
      </c>
      <c r="Q123" s="568"/>
      <c r="R123" s="568"/>
      <c r="S123" s="568"/>
      <c r="T123" s="568"/>
      <c r="U123" s="568"/>
      <c r="V123" s="56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70"/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1"/>
      <c r="P124" s="567" t="s">
        <v>40</v>
      </c>
      <c r="Q124" s="568"/>
      <c r="R124" s="568"/>
      <c r="S124" s="568"/>
      <c r="T124" s="568"/>
      <c r="U124" s="568"/>
      <c r="V124" s="56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78" t="s">
        <v>234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65"/>
      <c r="AB125" s="65"/>
      <c r="AC125" s="79"/>
    </row>
    <row r="126" spans="1:68" ht="14.25" customHeight="1" x14ac:dyDescent="0.25">
      <c r="A126" s="562" t="s">
        <v>112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563">
        <v>4680115882577</v>
      </c>
      <c r="E127" s="56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5"/>
      <c r="R127" s="565"/>
      <c r="S127" s="565"/>
      <c r="T127" s="5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563">
        <v>4680115882577</v>
      </c>
      <c r="E128" s="56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5"/>
      <c r="R128" s="565"/>
      <c r="S128" s="565"/>
      <c r="T128" s="5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0"/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1"/>
      <c r="P129" s="567" t="s">
        <v>40</v>
      </c>
      <c r="Q129" s="568"/>
      <c r="R129" s="568"/>
      <c r="S129" s="568"/>
      <c r="T129" s="568"/>
      <c r="U129" s="568"/>
      <c r="V129" s="56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70"/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1"/>
      <c r="P130" s="567" t="s">
        <v>40</v>
      </c>
      <c r="Q130" s="568"/>
      <c r="R130" s="568"/>
      <c r="S130" s="568"/>
      <c r="T130" s="568"/>
      <c r="U130" s="568"/>
      <c r="V130" s="56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2" t="s">
        <v>76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563">
        <v>4680115883444</v>
      </c>
      <c r="E132" s="56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563">
        <v>4680115883444</v>
      </c>
      <c r="E133" s="56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1"/>
      <c r="P134" s="567" t="s">
        <v>40</v>
      </c>
      <c r="Q134" s="568"/>
      <c r="R134" s="568"/>
      <c r="S134" s="568"/>
      <c r="T134" s="568"/>
      <c r="U134" s="568"/>
      <c r="V134" s="5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70"/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1"/>
      <c r="P135" s="567" t="s">
        <v>40</v>
      </c>
      <c r="Q135" s="568"/>
      <c r="R135" s="568"/>
      <c r="S135" s="568"/>
      <c r="T135" s="568"/>
      <c r="U135" s="568"/>
      <c r="V135" s="5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2" t="s">
        <v>82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563">
        <v>4680115882584</v>
      </c>
      <c r="E137" s="56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563">
        <v>4680115882584</v>
      </c>
      <c r="E138" s="56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1"/>
      <c r="P139" s="567" t="s">
        <v>40</v>
      </c>
      <c r="Q139" s="568"/>
      <c r="R139" s="568"/>
      <c r="S139" s="568"/>
      <c r="T139" s="568"/>
      <c r="U139" s="568"/>
      <c r="V139" s="5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70"/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1"/>
      <c r="P140" s="567" t="s">
        <v>40</v>
      </c>
      <c r="Q140" s="568"/>
      <c r="R140" s="568"/>
      <c r="S140" s="568"/>
      <c r="T140" s="568"/>
      <c r="U140" s="568"/>
      <c r="V140" s="5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8" t="s">
        <v>110</v>
      </c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8"/>
      <c r="AA141" s="65"/>
      <c r="AB141" s="65"/>
      <c r="AC141" s="79"/>
    </row>
    <row r="142" spans="1:68" ht="14.25" customHeight="1" x14ac:dyDescent="0.25">
      <c r="A142" s="562" t="s">
        <v>112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563">
        <v>4607091384604</v>
      </c>
      <c r="E143" s="56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563">
        <v>4680115886810</v>
      </c>
      <c r="E144" s="56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52" t="s">
        <v>251</v>
      </c>
      <c r="Q144" s="565"/>
      <c r="R144" s="565"/>
      <c r="S144" s="565"/>
      <c r="T144" s="56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70"/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1"/>
      <c r="P145" s="567" t="s">
        <v>40</v>
      </c>
      <c r="Q145" s="568"/>
      <c r="R145" s="568"/>
      <c r="S145" s="568"/>
      <c r="T145" s="568"/>
      <c r="U145" s="568"/>
      <c r="V145" s="56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70"/>
      <c r="B146" s="570"/>
      <c r="C146" s="570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1"/>
      <c r="P146" s="567" t="s">
        <v>40</v>
      </c>
      <c r="Q146" s="568"/>
      <c r="R146" s="568"/>
      <c r="S146" s="568"/>
      <c r="T146" s="568"/>
      <c r="U146" s="568"/>
      <c r="V146" s="56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62" t="s">
        <v>76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563">
        <v>4607091387667</v>
      </c>
      <c r="E148" s="56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5"/>
      <c r="R148" s="565"/>
      <c r="S148" s="565"/>
      <c r="T148" s="5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563">
        <v>4607091387636</v>
      </c>
      <c r="E149" s="56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5"/>
      <c r="R149" s="565"/>
      <c r="S149" s="565"/>
      <c r="T149" s="5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563">
        <v>4607091382426</v>
      </c>
      <c r="E150" s="56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5"/>
      <c r="R150" s="565"/>
      <c r="S150" s="565"/>
      <c r="T150" s="566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 x14ac:dyDescent="0.2">
      <c r="A151" s="570"/>
      <c r="B151" s="570"/>
      <c r="C151" s="570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1"/>
      <c r="P151" s="567" t="s">
        <v>40</v>
      </c>
      <c r="Q151" s="568"/>
      <c r="R151" s="568"/>
      <c r="S151" s="568"/>
      <c r="T151" s="568"/>
      <c r="U151" s="568"/>
      <c r="V151" s="569"/>
      <c r="W151" s="42" t="s">
        <v>39</v>
      </c>
      <c r="X151" s="43">
        <f>IFERROR(X148/H148,"0")+IFERROR(X149/H149,"0")+IFERROR(X150/H150,"0")</f>
        <v>24.444444444444443</v>
      </c>
      <c r="Y151" s="43">
        <f>IFERROR(Y148/H148,"0")+IFERROR(Y149/H149,"0")+IFERROR(Y150/H150,"0")</f>
        <v>25</v>
      </c>
      <c r="Z151" s="43">
        <f>IFERROR(IF(Z148="",0,Z148),"0")+IFERROR(IF(Z149="",0,Z149),"0")+IFERROR(IF(Z150="",0,Z150),"0")</f>
        <v>0.47450000000000003</v>
      </c>
      <c r="AA151" s="67"/>
      <c r="AB151" s="67"/>
      <c r="AC151" s="67"/>
    </row>
    <row r="152" spans="1:68" x14ac:dyDescent="0.2">
      <c r="A152" s="570"/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1"/>
      <c r="P152" s="567" t="s">
        <v>40</v>
      </c>
      <c r="Q152" s="568"/>
      <c r="R152" s="568"/>
      <c r="S152" s="568"/>
      <c r="T152" s="568"/>
      <c r="U152" s="568"/>
      <c r="V152" s="569"/>
      <c r="W152" s="42" t="s">
        <v>0</v>
      </c>
      <c r="X152" s="43">
        <f>IFERROR(SUM(X148:X150),"0")</f>
        <v>220</v>
      </c>
      <c r="Y152" s="43">
        <f>IFERROR(SUM(Y148:Y150),"0")</f>
        <v>225</v>
      </c>
      <c r="Z152" s="42"/>
      <c r="AA152" s="67"/>
      <c r="AB152" s="67"/>
      <c r="AC152" s="67"/>
    </row>
    <row r="153" spans="1:68" ht="27.75" customHeight="1" x14ac:dyDescent="0.2">
      <c r="A153" s="586" t="s">
        <v>262</v>
      </c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4"/>
      <c r="AB153" s="54"/>
      <c r="AC153" s="54"/>
    </row>
    <row r="154" spans="1:68" ht="16.5" customHeight="1" x14ac:dyDescent="0.25">
      <c r="A154" s="578" t="s">
        <v>263</v>
      </c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  <c r="X154" s="578"/>
      <c r="Y154" s="578"/>
      <c r="Z154" s="578"/>
      <c r="AA154" s="65"/>
      <c r="AB154" s="65"/>
      <c r="AC154" s="79"/>
    </row>
    <row r="155" spans="1:68" ht="14.25" customHeight="1" x14ac:dyDescent="0.25">
      <c r="A155" s="562" t="s">
        <v>144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563">
        <v>4680115886223</v>
      </c>
      <c r="E156" s="56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5"/>
      <c r="R156" s="565"/>
      <c r="S156" s="565"/>
      <c r="T156" s="5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70"/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1"/>
      <c r="P157" s="567" t="s">
        <v>40</v>
      </c>
      <c r="Q157" s="568"/>
      <c r="R157" s="568"/>
      <c r="S157" s="568"/>
      <c r="T157" s="568"/>
      <c r="U157" s="568"/>
      <c r="V157" s="56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70"/>
      <c r="B158" s="570"/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1"/>
      <c r="P158" s="567" t="s">
        <v>40</v>
      </c>
      <c r="Q158" s="568"/>
      <c r="R158" s="568"/>
      <c r="S158" s="568"/>
      <c r="T158" s="568"/>
      <c r="U158" s="568"/>
      <c r="V158" s="56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62" t="s">
        <v>76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563">
        <v>4680115880993</v>
      </c>
      <c r="E160" s="56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5"/>
      <c r="R160" s="565"/>
      <c r="S160" s="565"/>
      <c r="T160" s="56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563">
        <v>4680115881761</v>
      </c>
      <c r="E161" s="56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5"/>
      <c r="R161" s="565"/>
      <c r="S161" s="565"/>
      <c r="T161" s="56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563">
        <v>4680115881563</v>
      </c>
      <c r="E162" s="56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5"/>
      <c r="R162" s="565"/>
      <c r="S162" s="565"/>
      <c r="T162" s="56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563">
        <v>4680115880986</v>
      </c>
      <c r="E163" s="56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5"/>
      <c r="R163" s="565"/>
      <c r="S163" s="565"/>
      <c r="T163" s="56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563">
        <v>4680115881785</v>
      </c>
      <c r="E164" s="56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5"/>
      <c r="R164" s="565"/>
      <c r="S164" s="565"/>
      <c r="T164" s="5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563">
        <v>4680115886537</v>
      </c>
      <c r="E165" s="56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5"/>
      <c r="R165" s="565"/>
      <c r="S165" s="565"/>
      <c r="T165" s="5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563">
        <v>4680115881679</v>
      </c>
      <c r="E166" s="56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5"/>
      <c r="R166" s="565"/>
      <c r="S166" s="565"/>
      <c r="T166" s="5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563">
        <v>4680115880191</v>
      </c>
      <c r="E167" s="56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5"/>
      <c r="R167" s="565"/>
      <c r="S167" s="565"/>
      <c r="T167" s="5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563">
        <v>4680115883963</v>
      </c>
      <c r="E168" s="56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5"/>
      <c r="R168" s="565"/>
      <c r="S168" s="565"/>
      <c r="T168" s="5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0"/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1"/>
      <c r="P169" s="567" t="s">
        <v>40</v>
      </c>
      <c r="Q169" s="568"/>
      <c r="R169" s="568"/>
      <c r="S169" s="568"/>
      <c r="T169" s="568"/>
      <c r="U169" s="568"/>
      <c r="V169" s="56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570"/>
      <c r="B170" s="570"/>
      <c r="C170" s="570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1"/>
      <c r="P170" s="567" t="s">
        <v>40</v>
      </c>
      <c r="Q170" s="568"/>
      <c r="R170" s="568"/>
      <c r="S170" s="568"/>
      <c r="T170" s="568"/>
      <c r="U170" s="568"/>
      <c r="V170" s="56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562" t="s">
        <v>104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563">
        <v>4680115886780</v>
      </c>
      <c r="E172" s="56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5"/>
      <c r="R172" s="565"/>
      <c r="S172" s="565"/>
      <c r="T172" s="5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563">
        <v>4680115886742</v>
      </c>
      <c r="E173" s="56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5"/>
      <c r="R173" s="565"/>
      <c r="S173" s="565"/>
      <c r="T173" s="56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563">
        <v>4680115886766</v>
      </c>
      <c r="E174" s="56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5"/>
      <c r="R174" s="565"/>
      <c r="S174" s="565"/>
      <c r="T174" s="5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70"/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1"/>
      <c r="P175" s="567" t="s">
        <v>40</v>
      </c>
      <c r="Q175" s="568"/>
      <c r="R175" s="568"/>
      <c r="S175" s="568"/>
      <c r="T175" s="568"/>
      <c r="U175" s="568"/>
      <c r="V175" s="56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70"/>
      <c r="B176" s="570"/>
      <c r="C176" s="570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1"/>
      <c r="P176" s="567" t="s">
        <v>40</v>
      </c>
      <c r="Q176" s="568"/>
      <c r="R176" s="568"/>
      <c r="S176" s="568"/>
      <c r="T176" s="568"/>
      <c r="U176" s="568"/>
      <c r="V176" s="56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62" t="s">
        <v>300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563">
        <v>4680115886797</v>
      </c>
      <c r="E178" s="5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5"/>
      <c r="R178" s="565"/>
      <c r="S178" s="565"/>
      <c r="T178" s="5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70"/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1"/>
      <c r="P179" s="567" t="s">
        <v>40</v>
      </c>
      <c r="Q179" s="568"/>
      <c r="R179" s="568"/>
      <c r="S179" s="568"/>
      <c r="T179" s="568"/>
      <c r="U179" s="568"/>
      <c r="V179" s="56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70"/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1"/>
      <c r="P180" s="567" t="s">
        <v>40</v>
      </c>
      <c r="Q180" s="568"/>
      <c r="R180" s="568"/>
      <c r="S180" s="568"/>
      <c r="T180" s="568"/>
      <c r="U180" s="568"/>
      <c r="V180" s="56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8" t="s">
        <v>303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  <c r="Q181" s="578"/>
      <c r="R181" s="578"/>
      <c r="S181" s="578"/>
      <c r="T181" s="578"/>
      <c r="U181" s="578"/>
      <c r="V181" s="578"/>
      <c r="W181" s="578"/>
      <c r="X181" s="578"/>
      <c r="Y181" s="578"/>
      <c r="Z181" s="578"/>
      <c r="AA181" s="65"/>
      <c r="AB181" s="65"/>
      <c r="AC181" s="79"/>
    </row>
    <row r="182" spans="1:68" ht="14.25" customHeight="1" x14ac:dyDescent="0.25">
      <c r="A182" s="562" t="s">
        <v>112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563">
        <v>4680115881402</v>
      </c>
      <c r="E183" s="56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5"/>
      <c r="R183" s="565"/>
      <c r="S183" s="565"/>
      <c r="T183" s="56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563">
        <v>4680115881396</v>
      </c>
      <c r="E184" s="56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5"/>
      <c r="R184" s="565"/>
      <c r="S184" s="565"/>
      <c r="T184" s="56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70"/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1"/>
      <c r="P185" s="567" t="s">
        <v>40</v>
      </c>
      <c r="Q185" s="568"/>
      <c r="R185" s="568"/>
      <c r="S185" s="568"/>
      <c r="T185" s="568"/>
      <c r="U185" s="568"/>
      <c r="V185" s="56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70"/>
      <c r="B186" s="570"/>
      <c r="C186" s="570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1"/>
      <c r="P186" s="567" t="s">
        <v>40</v>
      </c>
      <c r="Q186" s="568"/>
      <c r="R186" s="568"/>
      <c r="S186" s="568"/>
      <c r="T186" s="568"/>
      <c r="U186" s="568"/>
      <c r="V186" s="56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62" t="s">
        <v>144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563">
        <v>4680115882935</v>
      </c>
      <c r="E188" s="56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5"/>
      <c r="R188" s="565"/>
      <c r="S188" s="565"/>
      <c r="T188" s="5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563">
        <v>4680115880764</v>
      </c>
      <c r="E189" s="56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5"/>
      <c r="R189" s="565"/>
      <c r="S189" s="565"/>
      <c r="T189" s="56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70"/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1"/>
      <c r="P190" s="567" t="s">
        <v>40</v>
      </c>
      <c r="Q190" s="568"/>
      <c r="R190" s="568"/>
      <c r="S190" s="568"/>
      <c r="T190" s="568"/>
      <c r="U190" s="568"/>
      <c r="V190" s="56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70"/>
      <c r="B191" s="570"/>
      <c r="C191" s="570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1"/>
      <c r="P191" s="567" t="s">
        <v>40</v>
      </c>
      <c r="Q191" s="568"/>
      <c r="R191" s="568"/>
      <c r="S191" s="568"/>
      <c r="T191" s="568"/>
      <c r="U191" s="568"/>
      <c r="V191" s="56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62" t="s">
        <v>76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3">
        <v>4680115882683</v>
      </c>
      <c r="E193" s="56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5"/>
      <c r="R193" s="565"/>
      <c r="S193" s="565"/>
      <c r="T193" s="566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563">
        <v>4680115882690</v>
      </c>
      <c r="E194" s="56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5"/>
      <c r="R194" s="565"/>
      <c r="S194" s="565"/>
      <c r="T194" s="56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3">
        <v>4680115882669</v>
      </c>
      <c r="E195" s="56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5"/>
      <c r="R195" s="565"/>
      <c r="S195" s="565"/>
      <c r="T195" s="566"/>
      <c r="U195" s="39" t="s">
        <v>45</v>
      </c>
      <c r="V195" s="39" t="s">
        <v>45</v>
      </c>
      <c r="W195" s="40" t="s">
        <v>0</v>
      </c>
      <c r="X195" s="58">
        <v>250</v>
      </c>
      <c r="Y195" s="55">
        <f t="shared" si="16"/>
        <v>253.8</v>
      </c>
      <c r="Z195" s="41">
        <f>IFERROR(IF(Y195=0,"",ROUNDUP(Y195/H195,0)*0.00902),"")</f>
        <v>0.42393999999999998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259.72222222222223</v>
      </c>
      <c r="BN195" s="78">
        <f t="shared" si="18"/>
        <v>263.67</v>
      </c>
      <c r="BO195" s="78">
        <f t="shared" si="19"/>
        <v>0.35072951739618402</v>
      </c>
      <c r="BP195" s="78">
        <f t="shared" si="20"/>
        <v>0.35606060606060608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563">
        <v>4680115882676</v>
      </c>
      <c r="E196" s="56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5"/>
      <c r="R196" s="565"/>
      <c r="S196" s="565"/>
      <c r="T196" s="56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563">
        <v>4680115884014</v>
      </c>
      <c r="E197" s="56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5"/>
      <c r="R197" s="565"/>
      <c r="S197" s="565"/>
      <c r="T197" s="5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563">
        <v>4680115884007</v>
      </c>
      <c r="E198" s="56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5"/>
      <c r="R198" s="565"/>
      <c r="S198" s="565"/>
      <c r="T198" s="5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563">
        <v>4680115884038</v>
      </c>
      <c r="E199" s="56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5"/>
      <c r="R199" s="565"/>
      <c r="S199" s="565"/>
      <c r="T199" s="5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563">
        <v>4680115884021</v>
      </c>
      <c r="E200" s="56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5"/>
      <c r="R200" s="565"/>
      <c r="S200" s="565"/>
      <c r="T200" s="5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0"/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1"/>
      <c r="P201" s="567" t="s">
        <v>40</v>
      </c>
      <c r="Q201" s="568"/>
      <c r="R201" s="568"/>
      <c r="S201" s="568"/>
      <c r="T201" s="568"/>
      <c r="U201" s="568"/>
      <c r="V201" s="56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83.333333333333329</v>
      </c>
      <c r="Y201" s="43">
        <f>IFERROR(Y193/H193,"0")+IFERROR(Y194/H194,"0")+IFERROR(Y195/H195,"0")+IFERROR(Y196/H196,"0")+IFERROR(Y197/H197,"0")+IFERROR(Y198/H198,"0")+IFERROR(Y199/H199,"0")+IFERROR(Y200/H200,"0")</f>
        <v>85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0.76669999999999994</v>
      </c>
      <c r="AA201" s="67"/>
      <c r="AB201" s="67"/>
      <c r="AC201" s="67"/>
    </row>
    <row r="202" spans="1:68" x14ac:dyDescent="0.2">
      <c r="A202" s="570"/>
      <c r="B202" s="570"/>
      <c r="C202" s="570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1"/>
      <c r="P202" s="567" t="s">
        <v>40</v>
      </c>
      <c r="Q202" s="568"/>
      <c r="R202" s="568"/>
      <c r="S202" s="568"/>
      <c r="T202" s="568"/>
      <c r="U202" s="568"/>
      <c r="V202" s="569"/>
      <c r="W202" s="42" t="s">
        <v>0</v>
      </c>
      <c r="X202" s="43">
        <f>IFERROR(SUM(X193:X200),"0")</f>
        <v>450</v>
      </c>
      <c r="Y202" s="43">
        <f>IFERROR(SUM(Y193:Y200),"0")</f>
        <v>459</v>
      </c>
      <c r="Z202" s="42"/>
      <c r="AA202" s="67"/>
      <c r="AB202" s="67"/>
      <c r="AC202" s="67"/>
    </row>
    <row r="203" spans="1:68" ht="14.25" customHeight="1" x14ac:dyDescent="0.25">
      <c r="A203" s="562" t="s">
        <v>82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563">
        <v>4680115881594</v>
      </c>
      <c r="E204" s="56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5"/>
      <c r="R204" s="565"/>
      <c r="S204" s="565"/>
      <c r="T204" s="5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563">
        <v>4680115881617</v>
      </c>
      <c r="E205" s="56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5"/>
      <c r="R205" s="565"/>
      <c r="S205" s="565"/>
      <c r="T205" s="5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563">
        <v>4680115880573</v>
      </c>
      <c r="E206" s="56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5"/>
      <c r="R206" s="565"/>
      <c r="S206" s="565"/>
      <c r="T206" s="56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563">
        <v>4680115882195</v>
      </c>
      <c r="E207" s="56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5"/>
      <c r="R207" s="565"/>
      <c r="S207" s="565"/>
      <c r="T207" s="56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563">
        <v>4680115882607</v>
      </c>
      <c r="E208" s="56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5"/>
      <c r="R208" s="565"/>
      <c r="S208" s="565"/>
      <c r="T208" s="5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563">
        <v>4680115880092</v>
      </c>
      <c r="E209" s="56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5"/>
      <c r="R209" s="565"/>
      <c r="S209" s="565"/>
      <c r="T209" s="5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563">
        <v>4680115880221</v>
      </c>
      <c r="E210" s="56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5"/>
      <c r="R210" s="565"/>
      <c r="S210" s="565"/>
      <c r="T210" s="5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563">
        <v>4680115880504</v>
      </c>
      <c r="E211" s="56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5"/>
      <c r="R211" s="565"/>
      <c r="S211" s="565"/>
      <c r="T211" s="5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563">
        <v>4680115882164</v>
      </c>
      <c r="E212" s="56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5"/>
      <c r="R212" s="565"/>
      <c r="S212" s="565"/>
      <c r="T212" s="5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70"/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1"/>
      <c r="P213" s="567" t="s">
        <v>40</v>
      </c>
      <c r="Q213" s="568"/>
      <c r="R213" s="568"/>
      <c r="S213" s="568"/>
      <c r="T213" s="568"/>
      <c r="U213" s="568"/>
      <c r="V213" s="56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570"/>
      <c r="B214" s="570"/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1"/>
      <c r="P214" s="567" t="s">
        <v>40</v>
      </c>
      <c r="Q214" s="568"/>
      <c r="R214" s="568"/>
      <c r="S214" s="568"/>
      <c r="T214" s="568"/>
      <c r="U214" s="568"/>
      <c r="V214" s="56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562" t="s">
        <v>174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563">
        <v>4680115880818</v>
      </c>
      <c r="E216" s="56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5"/>
      <c r="R216" s="565"/>
      <c r="S216" s="565"/>
      <c r="T216" s="5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563">
        <v>4680115880801</v>
      </c>
      <c r="E217" s="56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5"/>
      <c r="R217" s="565"/>
      <c r="S217" s="565"/>
      <c r="T217" s="56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0"/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1"/>
      <c r="P218" s="567" t="s">
        <v>40</v>
      </c>
      <c r="Q218" s="568"/>
      <c r="R218" s="568"/>
      <c r="S218" s="568"/>
      <c r="T218" s="568"/>
      <c r="U218" s="568"/>
      <c r="V218" s="56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570"/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1"/>
      <c r="P219" s="567" t="s">
        <v>40</v>
      </c>
      <c r="Q219" s="568"/>
      <c r="R219" s="568"/>
      <c r="S219" s="568"/>
      <c r="T219" s="568"/>
      <c r="U219" s="568"/>
      <c r="V219" s="56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578" t="s">
        <v>363</v>
      </c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65"/>
      <c r="AB220" s="65"/>
      <c r="AC220" s="79"/>
    </row>
    <row r="221" spans="1:68" ht="14.25" customHeight="1" x14ac:dyDescent="0.25">
      <c r="A221" s="562" t="s">
        <v>112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563">
        <v>4680115884137</v>
      </c>
      <c r="E222" s="56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5"/>
      <c r="R222" s="565"/>
      <c r="S222" s="565"/>
      <c r="T222" s="5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563">
        <v>4680115884236</v>
      </c>
      <c r="E223" s="56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5"/>
      <c r="R223" s="565"/>
      <c r="S223" s="565"/>
      <c r="T223" s="5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563">
        <v>4680115884175</v>
      </c>
      <c r="E224" s="56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5"/>
      <c r="R224" s="565"/>
      <c r="S224" s="565"/>
      <c r="T224" s="5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563">
        <v>4680115884144</v>
      </c>
      <c r="E225" s="56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563">
        <v>4680115884144</v>
      </c>
      <c r="E226" s="56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5" t="s">
        <v>376</v>
      </c>
      <c r="Q226" s="565"/>
      <c r="R226" s="565"/>
      <c r="S226" s="565"/>
      <c r="T226" s="5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563">
        <v>4680115886551</v>
      </c>
      <c r="E227" s="56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5"/>
      <c r="R227" s="565"/>
      <c r="S227" s="565"/>
      <c r="T227" s="5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563">
        <v>4680115884182</v>
      </c>
      <c r="E228" s="56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5"/>
      <c r="R228" s="565"/>
      <c r="S228" s="565"/>
      <c r="T228" s="5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563">
        <v>4680115884205</v>
      </c>
      <c r="E229" s="5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563">
        <v>4680115884205</v>
      </c>
      <c r="E230" s="5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9" t="s">
        <v>386</v>
      </c>
      <c r="Q230" s="565"/>
      <c r="R230" s="565"/>
      <c r="S230" s="565"/>
      <c r="T230" s="5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70"/>
      <c r="B231" s="570"/>
      <c r="C231" s="570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1"/>
      <c r="P231" s="567" t="s">
        <v>40</v>
      </c>
      <c r="Q231" s="568"/>
      <c r="R231" s="568"/>
      <c r="S231" s="568"/>
      <c r="T231" s="568"/>
      <c r="U231" s="568"/>
      <c r="V231" s="56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70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1"/>
      <c r="P232" s="567" t="s">
        <v>40</v>
      </c>
      <c r="Q232" s="568"/>
      <c r="R232" s="568"/>
      <c r="S232" s="568"/>
      <c r="T232" s="568"/>
      <c r="U232" s="568"/>
      <c r="V232" s="56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62" t="s">
        <v>144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563">
        <v>4680115885981</v>
      </c>
      <c r="E234" s="56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5"/>
      <c r="R234" s="565"/>
      <c r="S234" s="565"/>
      <c r="T234" s="56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70"/>
      <c r="B235" s="570"/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1"/>
      <c r="P235" s="567" t="s">
        <v>40</v>
      </c>
      <c r="Q235" s="568"/>
      <c r="R235" s="568"/>
      <c r="S235" s="568"/>
      <c r="T235" s="568"/>
      <c r="U235" s="568"/>
      <c r="V235" s="56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70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1"/>
      <c r="P236" s="567" t="s">
        <v>40</v>
      </c>
      <c r="Q236" s="568"/>
      <c r="R236" s="568"/>
      <c r="S236" s="568"/>
      <c r="T236" s="568"/>
      <c r="U236" s="568"/>
      <c r="V236" s="56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2" t="s">
        <v>390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563">
        <v>4680115886803</v>
      </c>
      <c r="E238" s="56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02" t="s">
        <v>393</v>
      </c>
      <c r="Q238" s="565"/>
      <c r="R238" s="565"/>
      <c r="S238" s="565"/>
      <c r="T238" s="56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70"/>
      <c r="B239" s="570"/>
      <c r="C239" s="570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1"/>
      <c r="P239" s="567" t="s">
        <v>40</v>
      </c>
      <c r="Q239" s="568"/>
      <c r="R239" s="568"/>
      <c r="S239" s="568"/>
      <c r="T239" s="568"/>
      <c r="U239" s="568"/>
      <c r="V239" s="56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70"/>
      <c r="B240" s="570"/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1"/>
      <c r="P240" s="567" t="s">
        <v>40</v>
      </c>
      <c r="Q240" s="568"/>
      <c r="R240" s="568"/>
      <c r="S240" s="568"/>
      <c r="T240" s="568"/>
      <c r="U240" s="568"/>
      <c r="V240" s="56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2" t="s">
        <v>395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563">
        <v>4680115886704</v>
      </c>
      <c r="E242" s="56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5"/>
      <c r="R242" s="565"/>
      <c r="S242" s="565"/>
      <c r="T242" s="5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563">
        <v>4680115886681</v>
      </c>
      <c r="E243" s="56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8" t="s">
        <v>401</v>
      </c>
      <c r="Q243" s="565"/>
      <c r="R243" s="565"/>
      <c r="S243" s="565"/>
      <c r="T243" s="56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563">
        <v>4680115886735</v>
      </c>
      <c r="E244" s="56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5"/>
      <c r="R244" s="565"/>
      <c r="S244" s="565"/>
      <c r="T244" s="56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563">
        <v>4680115886728</v>
      </c>
      <c r="E245" s="56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5"/>
      <c r="R245" s="565"/>
      <c r="S245" s="565"/>
      <c r="T245" s="5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563">
        <v>4680115886711</v>
      </c>
      <c r="E246" s="5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5"/>
      <c r="R246" s="565"/>
      <c r="S246" s="565"/>
      <c r="T246" s="5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70"/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1"/>
      <c r="P247" s="567" t="s">
        <v>40</v>
      </c>
      <c r="Q247" s="568"/>
      <c r="R247" s="568"/>
      <c r="S247" s="568"/>
      <c r="T247" s="568"/>
      <c r="U247" s="568"/>
      <c r="V247" s="56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70"/>
      <c r="B248" s="570"/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1"/>
      <c r="P248" s="567" t="s">
        <v>40</v>
      </c>
      <c r="Q248" s="568"/>
      <c r="R248" s="568"/>
      <c r="S248" s="568"/>
      <c r="T248" s="568"/>
      <c r="U248" s="568"/>
      <c r="V248" s="56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78" t="s">
        <v>408</v>
      </c>
      <c r="B249" s="578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65"/>
      <c r="AB249" s="65"/>
      <c r="AC249" s="79"/>
    </row>
    <row r="250" spans="1:68" ht="14.25" customHeight="1" x14ac:dyDescent="0.25">
      <c r="A250" s="562" t="s">
        <v>112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563">
        <v>4680115885837</v>
      </c>
      <c r="E251" s="56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5"/>
      <c r="R251" s="565"/>
      <c r="S251" s="565"/>
      <c r="T251" s="56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563">
        <v>4680115885851</v>
      </c>
      <c r="E252" s="56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5"/>
      <c r="R252" s="565"/>
      <c r="S252" s="565"/>
      <c r="T252" s="56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563">
        <v>4680115885806</v>
      </c>
      <c r="E253" s="56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5"/>
      <c r="R253" s="565"/>
      <c r="S253" s="565"/>
      <c r="T253" s="56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563">
        <v>4680115885844</v>
      </c>
      <c r="E254" s="56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5"/>
      <c r="R254" s="565"/>
      <c r="S254" s="565"/>
      <c r="T254" s="56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563">
        <v>4680115885820</v>
      </c>
      <c r="E255" s="56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5"/>
      <c r="R255" s="565"/>
      <c r="S255" s="565"/>
      <c r="T255" s="56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70"/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1"/>
      <c r="P256" s="567" t="s">
        <v>40</v>
      </c>
      <c r="Q256" s="568"/>
      <c r="R256" s="568"/>
      <c r="S256" s="568"/>
      <c r="T256" s="568"/>
      <c r="U256" s="568"/>
      <c r="V256" s="56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70"/>
      <c r="B257" s="570"/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1"/>
      <c r="P257" s="567" t="s">
        <v>40</v>
      </c>
      <c r="Q257" s="568"/>
      <c r="R257" s="568"/>
      <c r="S257" s="568"/>
      <c r="T257" s="568"/>
      <c r="U257" s="568"/>
      <c r="V257" s="56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78" t="s">
        <v>424</v>
      </c>
      <c r="B258" s="578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65"/>
      <c r="AB258" s="65"/>
      <c r="AC258" s="79"/>
    </row>
    <row r="259" spans="1:68" ht="14.25" customHeight="1" x14ac:dyDescent="0.25">
      <c r="A259" s="562" t="s">
        <v>112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563">
        <v>4607091383423</v>
      </c>
      <c r="E260" s="56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5"/>
      <c r="R260" s="565"/>
      <c r="S260" s="565"/>
      <c r="T260" s="5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563">
        <v>4680115886957</v>
      </c>
      <c r="E261" s="56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9" t="s">
        <v>429</v>
      </c>
      <c r="Q261" s="565"/>
      <c r="R261" s="565"/>
      <c r="S261" s="565"/>
      <c r="T261" s="56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563">
        <v>4680115885660</v>
      </c>
      <c r="E262" s="56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5"/>
      <c r="R262" s="565"/>
      <c r="S262" s="565"/>
      <c r="T262" s="56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563">
        <v>4680115886773</v>
      </c>
      <c r="E263" s="56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91" t="s">
        <v>436</v>
      </c>
      <c r="Q263" s="565"/>
      <c r="R263" s="565"/>
      <c r="S263" s="565"/>
      <c r="T263" s="56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70"/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1"/>
      <c r="P264" s="567" t="s">
        <v>40</v>
      </c>
      <c r="Q264" s="568"/>
      <c r="R264" s="568"/>
      <c r="S264" s="568"/>
      <c r="T264" s="568"/>
      <c r="U264" s="568"/>
      <c r="V264" s="56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70"/>
      <c r="B265" s="570"/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1"/>
      <c r="P265" s="567" t="s">
        <v>40</v>
      </c>
      <c r="Q265" s="568"/>
      <c r="R265" s="568"/>
      <c r="S265" s="568"/>
      <c r="T265" s="568"/>
      <c r="U265" s="568"/>
      <c r="V265" s="56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78" t="s">
        <v>438</v>
      </c>
      <c r="B266" s="578"/>
      <c r="C266" s="578"/>
      <c r="D266" s="578"/>
      <c r="E266" s="578"/>
      <c r="F266" s="578"/>
      <c r="G266" s="578"/>
      <c r="H266" s="578"/>
      <c r="I266" s="578"/>
      <c r="J266" s="578"/>
      <c r="K266" s="578"/>
      <c r="L266" s="578"/>
      <c r="M266" s="578"/>
      <c r="N266" s="578"/>
      <c r="O266" s="578"/>
      <c r="P266" s="578"/>
      <c r="Q266" s="578"/>
      <c r="R266" s="578"/>
      <c r="S266" s="578"/>
      <c r="T266" s="578"/>
      <c r="U266" s="578"/>
      <c r="V266" s="578"/>
      <c r="W266" s="578"/>
      <c r="X266" s="578"/>
      <c r="Y266" s="578"/>
      <c r="Z266" s="578"/>
      <c r="AA266" s="65"/>
      <c r="AB266" s="65"/>
      <c r="AC266" s="79"/>
    </row>
    <row r="267" spans="1:68" ht="14.25" customHeight="1" x14ac:dyDescent="0.25">
      <c r="A267" s="562" t="s">
        <v>82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563">
        <v>4680115886186</v>
      </c>
      <c r="E268" s="56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5"/>
      <c r="R268" s="565"/>
      <c r="S268" s="565"/>
      <c r="T268" s="5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563">
        <v>4680115881228</v>
      </c>
      <c r="E269" s="56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5"/>
      <c r="R269" s="565"/>
      <c r="S269" s="565"/>
      <c r="T269" s="56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563">
        <v>4680115881211</v>
      </c>
      <c r="E270" s="56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5"/>
      <c r="R270" s="565"/>
      <c r="S270" s="565"/>
      <c r="T270" s="56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70"/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1"/>
      <c r="P271" s="567" t="s">
        <v>40</v>
      </c>
      <c r="Q271" s="568"/>
      <c r="R271" s="568"/>
      <c r="S271" s="568"/>
      <c r="T271" s="568"/>
      <c r="U271" s="568"/>
      <c r="V271" s="56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70"/>
      <c r="B272" s="570"/>
      <c r="C272" s="570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1"/>
      <c r="P272" s="567" t="s">
        <v>40</v>
      </c>
      <c r="Q272" s="568"/>
      <c r="R272" s="568"/>
      <c r="S272" s="568"/>
      <c r="T272" s="568"/>
      <c r="U272" s="568"/>
      <c r="V272" s="56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78" t="s">
        <v>448</v>
      </c>
      <c r="B273" s="578"/>
      <c r="C273" s="578"/>
      <c r="D273" s="578"/>
      <c r="E273" s="578"/>
      <c r="F273" s="578"/>
      <c r="G273" s="578"/>
      <c r="H273" s="578"/>
      <c r="I273" s="578"/>
      <c r="J273" s="578"/>
      <c r="K273" s="578"/>
      <c r="L273" s="578"/>
      <c r="M273" s="578"/>
      <c r="N273" s="578"/>
      <c r="O273" s="578"/>
      <c r="P273" s="578"/>
      <c r="Q273" s="578"/>
      <c r="R273" s="578"/>
      <c r="S273" s="578"/>
      <c r="T273" s="578"/>
      <c r="U273" s="578"/>
      <c r="V273" s="578"/>
      <c r="W273" s="578"/>
      <c r="X273" s="578"/>
      <c r="Y273" s="578"/>
      <c r="Z273" s="578"/>
      <c r="AA273" s="65"/>
      <c r="AB273" s="65"/>
      <c r="AC273" s="79"/>
    </row>
    <row r="274" spans="1:68" ht="14.25" customHeight="1" x14ac:dyDescent="0.25">
      <c r="A274" s="562" t="s">
        <v>76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563">
        <v>4680115880344</v>
      </c>
      <c r="E275" s="56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5"/>
      <c r="R275" s="565"/>
      <c r="S275" s="565"/>
      <c r="T275" s="5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70"/>
      <c r="B276" s="570"/>
      <c r="C276" s="570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1"/>
      <c r="P276" s="567" t="s">
        <v>40</v>
      </c>
      <c r="Q276" s="568"/>
      <c r="R276" s="568"/>
      <c r="S276" s="568"/>
      <c r="T276" s="568"/>
      <c r="U276" s="568"/>
      <c r="V276" s="56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70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1"/>
      <c r="P277" s="567" t="s">
        <v>40</v>
      </c>
      <c r="Q277" s="568"/>
      <c r="R277" s="568"/>
      <c r="S277" s="568"/>
      <c r="T277" s="568"/>
      <c r="U277" s="568"/>
      <c r="V277" s="56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62" t="s">
        <v>82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563">
        <v>4680115884618</v>
      </c>
      <c r="E279" s="56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5"/>
      <c r="R279" s="565"/>
      <c r="S279" s="565"/>
      <c r="T279" s="56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70"/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1"/>
      <c r="P280" s="567" t="s">
        <v>40</v>
      </c>
      <c r="Q280" s="568"/>
      <c r="R280" s="568"/>
      <c r="S280" s="568"/>
      <c r="T280" s="568"/>
      <c r="U280" s="568"/>
      <c r="V280" s="56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70"/>
      <c r="B281" s="570"/>
      <c r="C281" s="570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1"/>
      <c r="P281" s="567" t="s">
        <v>40</v>
      </c>
      <c r="Q281" s="568"/>
      <c r="R281" s="568"/>
      <c r="S281" s="568"/>
      <c r="T281" s="568"/>
      <c r="U281" s="568"/>
      <c r="V281" s="56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78" t="s">
        <v>455</v>
      </c>
      <c r="B282" s="578"/>
      <c r="C282" s="578"/>
      <c r="D282" s="578"/>
      <c r="E282" s="578"/>
      <c r="F282" s="578"/>
      <c r="G282" s="578"/>
      <c r="H282" s="578"/>
      <c r="I282" s="578"/>
      <c r="J282" s="578"/>
      <c r="K282" s="578"/>
      <c r="L282" s="578"/>
      <c r="M282" s="578"/>
      <c r="N282" s="578"/>
      <c r="O282" s="578"/>
      <c r="P282" s="578"/>
      <c r="Q282" s="578"/>
      <c r="R282" s="578"/>
      <c r="S282" s="578"/>
      <c r="T282" s="578"/>
      <c r="U282" s="578"/>
      <c r="V282" s="578"/>
      <c r="W282" s="578"/>
      <c r="X282" s="578"/>
      <c r="Y282" s="578"/>
      <c r="Z282" s="578"/>
      <c r="AA282" s="65"/>
      <c r="AB282" s="65"/>
      <c r="AC282" s="79"/>
    </row>
    <row r="283" spans="1:68" ht="14.25" customHeight="1" x14ac:dyDescent="0.25">
      <c r="A283" s="562" t="s">
        <v>112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563">
        <v>4680115883703</v>
      </c>
      <c r="E284" s="56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5"/>
      <c r="R284" s="565"/>
      <c r="S284" s="565"/>
      <c r="T284" s="5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70"/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1"/>
      <c r="P285" s="567" t="s">
        <v>40</v>
      </c>
      <c r="Q285" s="568"/>
      <c r="R285" s="568"/>
      <c r="S285" s="568"/>
      <c r="T285" s="568"/>
      <c r="U285" s="568"/>
      <c r="V285" s="5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70"/>
      <c r="B286" s="570"/>
      <c r="C286" s="570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1"/>
      <c r="P286" s="567" t="s">
        <v>40</v>
      </c>
      <c r="Q286" s="568"/>
      <c r="R286" s="568"/>
      <c r="S286" s="568"/>
      <c r="T286" s="568"/>
      <c r="U286" s="568"/>
      <c r="V286" s="5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78" t="s">
        <v>460</v>
      </c>
      <c r="B287" s="578"/>
      <c r="C287" s="578"/>
      <c r="D287" s="578"/>
      <c r="E287" s="578"/>
      <c r="F287" s="578"/>
      <c r="G287" s="578"/>
      <c r="H287" s="578"/>
      <c r="I287" s="578"/>
      <c r="J287" s="578"/>
      <c r="K287" s="578"/>
      <c r="L287" s="578"/>
      <c r="M287" s="578"/>
      <c r="N287" s="578"/>
      <c r="O287" s="578"/>
      <c r="P287" s="578"/>
      <c r="Q287" s="578"/>
      <c r="R287" s="578"/>
      <c r="S287" s="578"/>
      <c r="T287" s="578"/>
      <c r="U287" s="578"/>
      <c r="V287" s="578"/>
      <c r="W287" s="578"/>
      <c r="X287" s="578"/>
      <c r="Y287" s="578"/>
      <c r="Z287" s="578"/>
      <c r="AA287" s="65"/>
      <c r="AB287" s="65"/>
      <c r="AC287" s="79"/>
    </row>
    <row r="288" spans="1:68" ht="14.25" customHeight="1" x14ac:dyDescent="0.25">
      <c r="A288" s="562" t="s">
        <v>112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4301012126</v>
      </c>
      <c r="D289" s="563">
        <v>4607091386004</v>
      </c>
      <c r="E289" s="5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5"/>
      <c r="R289" s="565"/>
      <c r="S289" s="565"/>
      <c r="T289" s="566"/>
      <c r="U289" s="39" t="s">
        <v>45</v>
      </c>
      <c r="V289" s="39" t="s">
        <v>45</v>
      </c>
      <c r="W289" s="40" t="s">
        <v>0</v>
      </c>
      <c r="X289" s="58">
        <v>2000</v>
      </c>
      <c r="Y289" s="55">
        <f t="shared" ref="Y289:Y294" si="33">IFERROR(IF(X289="",0,CEILING((X289/$H289),1)*$H289),"")</f>
        <v>2008.8000000000002</v>
      </c>
      <c r="Z289" s="41">
        <f>IFERROR(IF(Y289=0,"",ROUNDUP(Y289/H289,0)*0.01898),"")</f>
        <v>3.5302799999999999</v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2080.5555555555552</v>
      </c>
      <c r="BN289" s="78">
        <f t="shared" ref="BN289:BN294" si="35">IFERROR(Y289*I289/H289,"0")</f>
        <v>2089.71</v>
      </c>
      <c r="BO289" s="78">
        <f t="shared" ref="BO289:BO294" si="36">IFERROR(1/J289*(X289/H289),"0")</f>
        <v>2.8935185185185182</v>
      </c>
      <c r="BP289" s="78">
        <f t="shared" ref="BP289:BP294" si="37">IFERROR(1/J289*(Y289/H289),"0")</f>
        <v>2.90625</v>
      </c>
    </row>
    <row r="290" spans="1:68" ht="27" customHeight="1" x14ac:dyDescent="0.25">
      <c r="A290" s="63" t="s">
        <v>464</v>
      </c>
      <c r="B290" s="63" t="s">
        <v>465</v>
      </c>
      <c r="C290" s="36">
        <v>4301012024</v>
      </c>
      <c r="D290" s="563">
        <v>4680115885615</v>
      </c>
      <c r="E290" s="56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6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5"/>
      <c r="R290" s="565"/>
      <c r="S290" s="565"/>
      <c r="T290" s="5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 x14ac:dyDescent="0.25">
      <c r="A291" s="63" t="s">
        <v>467</v>
      </c>
      <c r="B291" s="63" t="s">
        <v>468</v>
      </c>
      <c r="C291" s="36">
        <v>4301011858</v>
      </c>
      <c r="D291" s="563">
        <v>4680115885646</v>
      </c>
      <c r="E291" s="56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5"/>
      <c r="R291" s="565"/>
      <c r="S291" s="565"/>
      <c r="T291" s="566"/>
      <c r="U291" s="39" t="s">
        <v>45</v>
      </c>
      <c r="V291" s="39" t="s">
        <v>45</v>
      </c>
      <c r="W291" s="40" t="s">
        <v>0</v>
      </c>
      <c r="X291" s="58">
        <v>300</v>
      </c>
      <c r="Y291" s="55">
        <f t="shared" si="33"/>
        <v>302.40000000000003</v>
      </c>
      <c r="Z291" s="41">
        <f>IFERROR(IF(Y291=0,"",ROUNDUP(Y291/H291,0)*0.01898),"")</f>
        <v>0.53144000000000002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312.08333333333331</v>
      </c>
      <c r="BN291" s="78">
        <f t="shared" si="35"/>
        <v>314.58000000000004</v>
      </c>
      <c r="BO291" s="78">
        <f t="shared" si="36"/>
        <v>0.43402777777777773</v>
      </c>
      <c r="BP291" s="78">
        <f t="shared" si="37"/>
        <v>0.4375</v>
      </c>
    </row>
    <row r="292" spans="1:68" ht="27" customHeight="1" x14ac:dyDescent="0.25">
      <c r="A292" s="63" t="s">
        <v>470</v>
      </c>
      <c r="B292" s="63" t="s">
        <v>471</v>
      </c>
      <c r="C292" s="36">
        <v>4301012016</v>
      </c>
      <c r="D292" s="563">
        <v>4680115885554</v>
      </c>
      <c r="E292" s="56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5"/>
      <c r="R292" s="565"/>
      <c r="S292" s="565"/>
      <c r="T292" s="5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4301011857</v>
      </c>
      <c r="D293" s="563">
        <v>4680115885622</v>
      </c>
      <c r="E293" s="56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5"/>
      <c r="R293" s="565"/>
      <c r="S293" s="565"/>
      <c r="T293" s="56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563">
        <v>4680115885608</v>
      </c>
      <c r="E294" s="56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5"/>
      <c r="R294" s="565"/>
      <c r="S294" s="565"/>
      <c r="T294" s="566"/>
      <c r="U294" s="39" t="s">
        <v>45</v>
      </c>
      <c r="V294" s="39" t="s">
        <v>45</v>
      </c>
      <c r="W294" s="40" t="s">
        <v>0</v>
      </c>
      <c r="X294" s="58">
        <v>240</v>
      </c>
      <c r="Y294" s="55">
        <f t="shared" si="33"/>
        <v>240</v>
      </c>
      <c r="Z294" s="41">
        <f>IFERROR(IF(Y294=0,"",ROUNDUP(Y294/H294,0)*0.00902),"")</f>
        <v>0.54120000000000001</v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252.6</v>
      </c>
      <c r="BN294" s="78">
        <f t="shared" si="35"/>
        <v>252.6</v>
      </c>
      <c r="BO294" s="78">
        <f t="shared" si="36"/>
        <v>0.45454545454545459</v>
      </c>
      <c r="BP294" s="78">
        <f t="shared" si="37"/>
        <v>0.45454545454545459</v>
      </c>
    </row>
    <row r="295" spans="1:68" x14ac:dyDescent="0.2">
      <c r="A295" s="570"/>
      <c r="B295" s="570"/>
      <c r="C295" s="570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1"/>
      <c r="P295" s="567" t="s">
        <v>40</v>
      </c>
      <c r="Q295" s="568"/>
      <c r="R295" s="568"/>
      <c r="S295" s="568"/>
      <c r="T295" s="568"/>
      <c r="U295" s="568"/>
      <c r="V295" s="569"/>
      <c r="W295" s="42" t="s">
        <v>39</v>
      </c>
      <c r="X295" s="43">
        <f>IFERROR(X289/H289,"0")+IFERROR(X290/H290,"0")+IFERROR(X291/H291,"0")+IFERROR(X292/H292,"0")+IFERROR(X293/H293,"0")+IFERROR(X294/H294,"0")</f>
        <v>272.96296296296293</v>
      </c>
      <c r="Y295" s="43">
        <f>IFERROR(Y289/H289,"0")+IFERROR(Y290/H290,"0")+IFERROR(Y291/H291,"0")+IFERROR(Y292/H292,"0")+IFERROR(Y293/H293,"0")+IFERROR(Y294/H294,"0")</f>
        <v>274</v>
      </c>
      <c r="Z295" s="43">
        <f>IFERROR(IF(Z289="",0,Z289),"0")+IFERROR(IF(Z290="",0,Z290),"0")+IFERROR(IF(Z291="",0,Z291),"0")+IFERROR(IF(Z292="",0,Z292),"0")+IFERROR(IF(Z293="",0,Z293),"0")+IFERROR(IF(Z294="",0,Z294),"0")</f>
        <v>4.6029200000000001</v>
      </c>
      <c r="AA295" s="67"/>
      <c r="AB295" s="67"/>
      <c r="AC295" s="67"/>
    </row>
    <row r="296" spans="1:68" x14ac:dyDescent="0.2">
      <c r="A296" s="570"/>
      <c r="B296" s="570"/>
      <c r="C296" s="570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1"/>
      <c r="P296" s="567" t="s">
        <v>40</v>
      </c>
      <c r="Q296" s="568"/>
      <c r="R296" s="568"/>
      <c r="S296" s="568"/>
      <c r="T296" s="568"/>
      <c r="U296" s="568"/>
      <c r="V296" s="569"/>
      <c r="W296" s="42" t="s">
        <v>0</v>
      </c>
      <c r="X296" s="43">
        <f>IFERROR(SUM(X289:X294),"0")</f>
        <v>2540</v>
      </c>
      <c r="Y296" s="43">
        <f>IFERROR(SUM(Y289:Y294),"0")</f>
        <v>2551.2000000000003</v>
      </c>
      <c r="Z296" s="42"/>
      <c r="AA296" s="67"/>
      <c r="AB296" s="67"/>
      <c r="AC296" s="67"/>
    </row>
    <row r="297" spans="1:68" ht="14.25" customHeight="1" x14ac:dyDescent="0.25">
      <c r="A297" s="562" t="s">
        <v>76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563">
        <v>4607091387193</v>
      </c>
      <c r="E298" s="56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5"/>
      <c r="R298" s="565"/>
      <c r="S298" s="565"/>
      <c r="T298" s="566"/>
      <c r="U298" s="39" t="s">
        <v>45</v>
      </c>
      <c r="V298" s="39" t="s">
        <v>45</v>
      </c>
      <c r="W298" s="40" t="s">
        <v>0</v>
      </c>
      <c r="X298" s="58">
        <v>300</v>
      </c>
      <c r="Y298" s="55">
        <f t="shared" ref="Y298:Y304" si="38">IFERROR(IF(X298="",0,CEILING((X298/$H298),1)*$H298),"")</f>
        <v>302.40000000000003</v>
      </c>
      <c r="Z298" s="41">
        <f>IFERROR(IF(Y298=0,"",ROUNDUP(Y298/H298,0)*0.00902),"")</f>
        <v>0.64944000000000002</v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319.28571428571428</v>
      </c>
      <c r="BN298" s="78">
        <f t="shared" ref="BN298:BN304" si="40">IFERROR(Y298*I298/H298,"0")</f>
        <v>321.83999999999997</v>
      </c>
      <c r="BO298" s="78">
        <f t="shared" ref="BO298:BO304" si="41">IFERROR(1/J298*(X298/H298),"0")</f>
        <v>0.54112554112554112</v>
      </c>
      <c r="BP298" s="78">
        <f t="shared" ref="BP298:BP304" si="42">IFERROR(1/J298*(Y298/H298),"0")</f>
        <v>0.54545454545454541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563">
        <v>4607091387230</v>
      </c>
      <c r="E299" s="56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6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5"/>
      <c r="R299" s="565"/>
      <c r="S299" s="565"/>
      <c r="T299" s="566"/>
      <c r="U299" s="39" t="s">
        <v>45</v>
      </c>
      <c r="V299" s="39" t="s">
        <v>45</v>
      </c>
      <c r="W299" s="40" t="s">
        <v>0</v>
      </c>
      <c r="X299" s="58">
        <v>500</v>
      </c>
      <c r="Y299" s="55">
        <f t="shared" si="38"/>
        <v>504</v>
      </c>
      <c r="Z299" s="41">
        <f>IFERROR(IF(Y299=0,"",ROUNDUP(Y299/H299,0)*0.00902),"")</f>
        <v>1.0824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532.14285714285711</v>
      </c>
      <c r="BN299" s="78">
        <f t="shared" si="40"/>
        <v>536.39999999999986</v>
      </c>
      <c r="BO299" s="78">
        <f t="shared" si="41"/>
        <v>0.90187590187590183</v>
      </c>
      <c r="BP299" s="78">
        <f t="shared" si="42"/>
        <v>0.90909090909090917</v>
      </c>
    </row>
    <row r="300" spans="1:68" ht="27" customHeight="1" x14ac:dyDescent="0.25">
      <c r="A300" s="63" t="s">
        <v>484</v>
      </c>
      <c r="B300" s="63" t="s">
        <v>485</v>
      </c>
      <c r="C300" s="36">
        <v>4301031154</v>
      </c>
      <c r="D300" s="563">
        <v>4607091387292</v>
      </c>
      <c r="E300" s="56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6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5"/>
      <c r="R300" s="565"/>
      <c r="S300" s="565"/>
      <c r="T300" s="56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563">
        <v>4607091387285</v>
      </c>
      <c r="E301" s="56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5"/>
      <c r="R301" s="565"/>
      <c r="S301" s="565"/>
      <c r="T301" s="566"/>
      <c r="U301" s="39" t="s">
        <v>45</v>
      </c>
      <c r="V301" s="39" t="s">
        <v>45</v>
      </c>
      <c r="W301" s="40" t="s">
        <v>0</v>
      </c>
      <c r="X301" s="58">
        <v>42</v>
      </c>
      <c r="Y301" s="55">
        <f t="shared" si="38"/>
        <v>42</v>
      </c>
      <c r="Z301" s="41">
        <f>IFERROR(IF(Y301=0,"",ROUNDUP(Y301/H301,0)*0.00502),"")</f>
        <v>0.1004</v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44.599999999999994</v>
      </c>
      <c r="BN301" s="78">
        <f t="shared" si="40"/>
        <v>44.599999999999994</v>
      </c>
      <c r="BO301" s="78">
        <f t="shared" si="41"/>
        <v>8.5470085470085472E-2</v>
      </c>
      <c r="BP301" s="78">
        <f t="shared" si="42"/>
        <v>8.5470085470085472E-2</v>
      </c>
    </row>
    <row r="302" spans="1:68" ht="27" customHeight="1" x14ac:dyDescent="0.25">
      <c r="A302" s="63" t="s">
        <v>489</v>
      </c>
      <c r="B302" s="63" t="s">
        <v>490</v>
      </c>
      <c r="C302" s="36">
        <v>4301031305</v>
      </c>
      <c r="D302" s="563">
        <v>4607091389845</v>
      </c>
      <c r="E302" s="56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5"/>
      <c r="R302" s="565"/>
      <c r="S302" s="565"/>
      <c r="T302" s="56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4301031306</v>
      </c>
      <c r="D303" s="563">
        <v>4680115882881</v>
      </c>
      <c r="E303" s="56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6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5"/>
      <c r="R303" s="565"/>
      <c r="S303" s="565"/>
      <c r="T303" s="5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4301031066</v>
      </c>
      <c r="D304" s="563">
        <v>4607091383836</v>
      </c>
      <c r="E304" s="56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66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5"/>
      <c r="R304" s="565"/>
      <c r="S304" s="565"/>
      <c r="T304" s="5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570"/>
      <c r="B305" s="570"/>
      <c r="C305" s="570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1"/>
      <c r="P305" s="567" t="s">
        <v>40</v>
      </c>
      <c r="Q305" s="568"/>
      <c r="R305" s="568"/>
      <c r="S305" s="568"/>
      <c r="T305" s="568"/>
      <c r="U305" s="568"/>
      <c r="V305" s="569"/>
      <c r="W305" s="42" t="s">
        <v>39</v>
      </c>
      <c r="X305" s="43">
        <f>IFERROR(X298/H298,"0")+IFERROR(X299/H299,"0")+IFERROR(X300/H300,"0")+IFERROR(X301/H301,"0")+IFERROR(X302/H302,"0")+IFERROR(X303/H303,"0")+IFERROR(X304/H304,"0")</f>
        <v>210.47619047619048</v>
      </c>
      <c r="Y305" s="43">
        <f>IFERROR(Y298/H298,"0")+IFERROR(Y299/H299,"0")+IFERROR(Y300/H300,"0")+IFERROR(Y301/H301,"0")+IFERROR(Y302/H302,"0")+IFERROR(Y303/H303,"0")+IFERROR(Y304/H304,"0")</f>
        <v>212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1.8322400000000001</v>
      </c>
      <c r="AA305" s="67"/>
      <c r="AB305" s="67"/>
      <c r="AC305" s="67"/>
    </row>
    <row r="306" spans="1:68" x14ac:dyDescent="0.2">
      <c r="A306" s="570"/>
      <c r="B306" s="570"/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1"/>
      <c r="P306" s="567" t="s">
        <v>40</v>
      </c>
      <c r="Q306" s="568"/>
      <c r="R306" s="568"/>
      <c r="S306" s="568"/>
      <c r="T306" s="568"/>
      <c r="U306" s="568"/>
      <c r="V306" s="569"/>
      <c r="W306" s="42" t="s">
        <v>0</v>
      </c>
      <c r="X306" s="43">
        <f>IFERROR(SUM(X298:X304),"0")</f>
        <v>842</v>
      </c>
      <c r="Y306" s="43">
        <f>IFERROR(SUM(Y298:Y304),"0")</f>
        <v>848.40000000000009</v>
      </c>
      <c r="Z306" s="42"/>
      <c r="AA306" s="67"/>
      <c r="AB306" s="67"/>
      <c r="AC306" s="67"/>
    </row>
    <row r="307" spans="1:68" ht="14.25" customHeight="1" x14ac:dyDescent="0.25">
      <c r="A307" s="562" t="s">
        <v>82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563">
        <v>4607091387766</v>
      </c>
      <c r="E308" s="56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5"/>
      <c r="R308" s="565"/>
      <c r="S308" s="565"/>
      <c r="T308" s="56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4301051818</v>
      </c>
      <c r="D309" s="563">
        <v>4607091387957</v>
      </c>
      <c r="E309" s="56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5"/>
      <c r="R309" s="565"/>
      <c r="S309" s="565"/>
      <c r="T309" s="56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4301051819</v>
      </c>
      <c r="D310" s="563">
        <v>4607091387964</v>
      </c>
      <c r="E310" s="56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5"/>
      <c r="R310" s="565"/>
      <c r="S310" s="565"/>
      <c r="T310" s="56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4301051734</v>
      </c>
      <c r="D311" s="563">
        <v>4680115884588</v>
      </c>
      <c r="E311" s="56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6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5"/>
      <c r="R311" s="565"/>
      <c r="S311" s="565"/>
      <c r="T311" s="56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4301051578</v>
      </c>
      <c r="D312" s="563">
        <v>4607091387513</v>
      </c>
      <c r="E312" s="56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5"/>
      <c r="R312" s="565"/>
      <c r="S312" s="565"/>
      <c r="T312" s="56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70"/>
      <c r="B313" s="570"/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1"/>
      <c r="P313" s="567" t="s">
        <v>40</v>
      </c>
      <c r="Q313" s="568"/>
      <c r="R313" s="568"/>
      <c r="S313" s="568"/>
      <c r="T313" s="568"/>
      <c r="U313" s="568"/>
      <c r="V313" s="569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570"/>
      <c r="B314" s="570"/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567" t="s">
        <v>40</v>
      </c>
      <c r="Q314" s="568"/>
      <c r="R314" s="568"/>
      <c r="S314" s="568"/>
      <c r="T314" s="568"/>
      <c r="U314" s="568"/>
      <c r="V314" s="569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562" t="s">
        <v>174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563">
        <v>4607091380880</v>
      </c>
      <c r="E316" s="56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5"/>
      <c r="R316" s="565"/>
      <c r="S316" s="565"/>
      <c r="T316" s="5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63">
        <v>4607091384482</v>
      </c>
      <c r="E317" s="56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6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5"/>
      <c r="R317" s="565"/>
      <c r="S317" s="565"/>
      <c r="T317" s="566"/>
      <c r="U317" s="39" t="s">
        <v>45</v>
      </c>
      <c r="V317" s="39" t="s">
        <v>45</v>
      </c>
      <c r="W317" s="40" t="s">
        <v>0</v>
      </c>
      <c r="X317" s="58">
        <v>700</v>
      </c>
      <c r="Y317" s="55">
        <f>IFERROR(IF(X317="",0,CEILING((X317/$H317),1)*$H317),"")</f>
        <v>702</v>
      </c>
      <c r="Z317" s="41">
        <f>IFERROR(IF(Y317=0,"",ROUNDUP(Y317/H317,0)*0.01898),"")</f>
        <v>1.7081999999999999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746.57692307692309</v>
      </c>
      <c r="BN317" s="78">
        <f>IFERROR(Y317*I317/H317,"0")</f>
        <v>748.71000000000015</v>
      </c>
      <c r="BO317" s="78">
        <f>IFERROR(1/J317*(X317/H317),"0")</f>
        <v>1.4022435897435899</v>
      </c>
      <c r="BP317" s="78">
        <f>IFERROR(1/J317*(Y317/H317),"0")</f>
        <v>1.40625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563">
        <v>4607091380897</v>
      </c>
      <c r="E318" s="56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5"/>
      <c r="R318" s="565"/>
      <c r="S318" s="565"/>
      <c r="T318" s="566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84</v>
      </c>
      <c r="Z318" s="41">
        <f>IFERROR(IF(Y318=0,"",ROUNDUP(Y318/H318,0)*0.01898),"")</f>
        <v>0.1898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84.942857142857136</v>
      </c>
      <c r="BN318" s="78">
        <f>IFERROR(Y318*I318/H318,"0")</f>
        <v>89.19</v>
      </c>
      <c r="BO318" s="78">
        <f>IFERROR(1/J318*(X318/H318),"0")</f>
        <v>0.14880952380952381</v>
      </c>
      <c r="BP318" s="78">
        <f>IFERROR(1/J318*(Y318/H318),"0")</f>
        <v>0.15625</v>
      </c>
    </row>
    <row r="319" spans="1:68" x14ac:dyDescent="0.2">
      <c r="A319" s="570"/>
      <c r="B319" s="570"/>
      <c r="C319" s="570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1"/>
      <c r="P319" s="567" t="s">
        <v>40</v>
      </c>
      <c r="Q319" s="568"/>
      <c r="R319" s="568"/>
      <c r="S319" s="568"/>
      <c r="T319" s="568"/>
      <c r="U319" s="568"/>
      <c r="V319" s="569"/>
      <c r="W319" s="42" t="s">
        <v>39</v>
      </c>
      <c r="X319" s="43">
        <f>IFERROR(X316/H316,"0")+IFERROR(X317/H317,"0")+IFERROR(X318/H318,"0")</f>
        <v>99.26739926739927</v>
      </c>
      <c r="Y319" s="43">
        <f>IFERROR(Y316/H316,"0")+IFERROR(Y317/H317,"0")+IFERROR(Y318/H318,"0")</f>
        <v>100</v>
      </c>
      <c r="Z319" s="43">
        <f>IFERROR(IF(Z316="",0,Z316),"0")+IFERROR(IF(Z317="",0,Z317),"0")+IFERROR(IF(Z318="",0,Z318),"0")</f>
        <v>1.8979999999999999</v>
      </c>
      <c r="AA319" s="67"/>
      <c r="AB319" s="67"/>
      <c r="AC319" s="67"/>
    </row>
    <row r="320" spans="1:68" x14ac:dyDescent="0.2">
      <c r="A320" s="570"/>
      <c r="B320" s="570"/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1"/>
      <c r="P320" s="567" t="s">
        <v>40</v>
      </c>
      <c r="Q320" s="568"/>
      <c r="R320" s="568"/>
      <c r="S320" s="568"/>
      <c r="T320" s="568"/>
      <c r="U320" s="568"/>
      <c r="V320" s="569"/>
      <c r="W320" s="42" t="s">
        <v>0</v>
      </c>
      <c r="X320" s="43">
        <f>IFERROR(SUM(X316:X318),"0")</f>
        <v>780</v>
      </c>
      <c r="Y320" s="43">
        <f>IFERROR(SUM(Y316:Y318),"0")</f>
        <v>786</v>
      </c>
      <c r="Z320" s="42"/>
      <c r="AA320" s="67"/>
      <c r="AB320" s="67"/>
      <c r="AC320" s="67"/>
    </row>
    <row r="321" spans="1:68" ht="14.25" customHeight="1" x14ac:dyDescent="0.25">
      <c r="A321" s="562" t="s">
        <v>104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6"/>
      <c r="AB321" s="66"/>
      <c r="AC321" s="80"/>
    </row>
    <row r="322" spans="1:68" ht="27" customHeight="1" x14ac:dyDescent="0.25">
      <c r="A322" s="63" t="s">
        <v>521</v>
      </c>
      <c r="B322" s="63" t="s">
        <v>522</v>
      </c>
      <c r="C322" s="36">
        <v>4301030235</v>
      </c>
      <c r="D322" s="563">
        <v>4607091388381</v>
      </c>
      <c r="E322" s="56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8" t="s">
        <v>523</v>
      </c>
      <c r="Q322" s="565"/>
      <c r="R322" s="565"/>
      <c r="S322" s="565"/>
      <c r="T322" s="5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563">
        <v>4607091388374</v>
      </c>
      <c r="E323" s="56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59" t="s">
        <v>527</v>
      </c>
      <c r="Q323" s="565"/>
      <c r="R323" s="565"/>
      <c r="S323" s="565"/>
      <c r="T323" s="5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563">
        <v>4607091383102</v>
      </c>
      <c r="E324" s="56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5"/>
      <c r="R324" s="565"/>
      <c r="S324" s="565"/>
      <c r="T324" s="56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563">
        <v>4607091388404</v>
      </c>
      <c r="E325" s="56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5"/>
      <c r="R325" s="565"/>
      <c r="S325" s="565"/>
      <c r="T325" s="5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570"/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1"/>
      <c r="P326" s="567" t="s">
        <v>40</v>
      </c>
      <c r="Q326" s="568"/>
      <c r="R326" s="568"/>
      <c r="S326" s="568"/>
      <c r="T326" s="568"/>
      <c r="U326" s="568"/>
      <c r="V326" s="56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570"/>
      <c r="B327" s="570"/>
      <c r="C327" s="570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1"/>
      <c r="P327" s="567" t="s">
        <v>40</v>
      </c>
      <c r="Q327" s="568"/>
      <c r="R327" s="568"/>
      <c r="S327" s="568"/>
      <c r="T327" s="568"/>
      <c r="U327" s="568"/>
      <c r="V327" s="56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562" t="s">
        <v>533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563">
        <v>4680115881808</v>
      </c>
      <c r="E329" s="56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5"/>
      <c r="R329" s="565"/>
      <c r="S329" s="565"/>
      <c r="T329" s="5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563">
        <v>4680115881822</v>
      </c>
      <c r="E330" s="56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5"/>
      <c r="R330" s="565"/>
      <c r="S330" s="565"/>
      <c r="T330" s="5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563">
        <v>4680115880016</v>
      </c>
      <c r="E331" s="56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5"/>
      <c r="R331" s="565"/>
      <c r="S331" s="565"/>
      <c r="T331" s="5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70"/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1"/>
      <c r="P332" s="567" t="s">
        <v>40</v>
      </c>
      <c r="Q332" s="568"/>
      <c r="R332" s="568"/>
      <c r="S332" s="568"/>
      <c r="T332" s="568"/>
      <c r="U332" s="568"/>
      <c r="V332" s="56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70"/>
      <c r="B333" s="570"/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1"/>
      <c r="P333" s="567" t="s">
        <v>40</v>
      </c>
      <c r="Q333" s="568"/>
      <c r="R333" s="568"/>
      <c r="S333" s="568"/>
      <c r="T333" s="568"/>
      <c r="U333" s="568"/>
      <c r="V333" s="56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578" t="s">
        <v>542</v>
      </c>
      <c r="B334" s="578"/>
      <c r="C334" s="578"/>
      <c r="D334" s="578"/>
      <c r="E334" s="578"/>
      <c r="F334" s="578"/>
      <c r="G334" s="578"/>
      <c r="H334" s="578"/>
      <c r="I334" s="578"/>
      <c r="J334" s="578"/>
      <c r="K334" s="578"/>
      <c r="L334" s="578"/>
      <c r="M334" s="578"/>
      <c r="N334" s="578"/>
      <c r="O334" s="578"/>
      <c r="P334" s="578"/>
      <c r="Q334" s="578"/>
      <c r="R334" s="578"/>
      <c r="S334" s="578"/>
      <c r="T334" s="578"/>
      <c r="U334" s="578"/>
      <c r="V334" s="578"/>
      <c r="W334" s="578"/>
      <c r="X334" s="578"/>
      <c r="Y334" s="578"/>
      <c r="Z334" s="578"/>
      <c r="AA334" s="65"/>
      <c r="AB334" s="65"/>
      <c r="AC334" s="79"/>
    </row>
    <row r="335" spans="1:68" ht="14.25" customHeight="1" x14ac:dyDescent="0.25">
      <c r="A335" s="562" t="s">
        <v>82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3">
        <v>4607091387919</v>
      </c>
      <c r="E336" s="56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5"/>
      <c r="R336" s="565"/>
      <c r="S336" s="565"/>
      <c r="T336" s="566"/>
      <c r="U336" s="39" t="s">
        <v>45</v>
      </c>
      <c r="V336" s="39" t="s">
        <v>45</v>
      </c>
      <c r="W336" s="40" t="s">
        <v>0</v>
      </c>
      <c r="X336" s="58">
        <v>400</v>
      </c>
      <c r="Y336" s="55">
        <f>IFERROR(IF(X336="",0,CEILING((X336/$H336),1)*$H336),"")</f>
        <v>405</v>
      </c>
      <c r="Z336" s="41">
        <f>IFERROR(IF(Y336=0,"",ROUNDUP(Y336/H336,0)*0.01898),"")</f>
        <v>0.94900000000000007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425.62962962962962</v>
      </c>
      <c r="BN336" s="78">
        <f>IFERROR(Y336*I336/H336,"0")</f>
        <v>430.95</v>
      </c>
      <c r="BO336" s="78">
        <f>IFERROR(1/J336*(X336/H336),"0")</f>
        <v>0.77160493827160492</v>
      </c>
      <c r="BP336" s="78">
        <f>IFERROR(1/J336*(Y336/H336),"0")</f>
        <v>0.78125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3">
        <v>4680115883604</v>
      </c>
      <c r="E337" s="56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5"/>
      <c r="R337" s="565"/>
      <c r="S337" s="565"/>
      <c r="T337" s="566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117.59999999999998</v>
      </c>
      <c r="BN337" s="78">
        <f>IFERROR(Y337*I337/H337,"0")</f>
        <v>117.59999999999998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563">
        <v>4680115883567</v>
      </c>
      <c r="E338" s="56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5"/>
      <c r="R338" s="565"/>
      <c r="S338" s="565"/>
      <c r="T338" s="5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0"/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1"/>
      <c r="P339" s="567" t="s">
        <v>40</v>
      </c>
      <c r="Q339" s="568"/>
      <c r="R339" s="568"/>
      <c r="S339" s="568"/>
      <c r="T339" s="568"/>
      <c r="U339" s="568"/>
      <c r="V339" s="569"/>
      <c r="W339" s="42" t="s">
        <v>39</v>
      </c>
      <c r="X339" s="43">
        <f>IFERROR(X336/H336,"0")+IFERROR(X337/H337,"0")+IFERROR(X338/H338,"0")</f>
        <v>99.382716049382708</v>
      </c>
      <c r="Y339" s="43">
        <f>IFERROR(Y336/H336,"0")+IFERROR(Y337/H337,"0")+IFERROR(Y338/H338,"0")</f>
        <v>100</v>
      </c>
      <c r="Z339" s="43">
        <f>IFERROR(IF(Z336="",0,Z336),"0")+IFERROR(IF(Z337="",0,Z337),"0")+IFERROR(IF(Z338="",0,Z338),"0")</f>
        <v>1.2745000000000002</v>
      </c>
      <c r="AA339" s="67"/>
      <c r="AB339" s="67"/>
      <c r="AC339" s="67"/>
    </row>
    <row r="340" spans="1:68" x14ac:dyDescent="0.2">
      <c r="A340" s="570"/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1"/>
      <c r="P340" s="567" t="s">
        <v>40</v>
      </c>
      <c r="Q340" s="568"/>
      <c r="R340" s="568"/>
      <c r="S340" s="568"/>
      <c r="T340" s="568"/>
      <c r="U340" s="568"/>
      <c r="V340" s="569"/>
      <c r="W340" s="42" t="s">
        <v>0</v>
      </c>
      <c r="X340" s="43">
        <f>IFERROR(SUM(X336:X338),"0")</f>
        <v>505</v>
      </c>
      <c r="Y340" s="43">
        <f>IFERROR(SUM(Y336:Y338),"0")</f>
        <v>510</v>
      </c>
      <c r="Z340" s="42"/>
      <c r="AA340" s="67"/>
      <c r="AB340" s="67"/>
      <c r="AC340" s="67"/>
    </row>
    <row r="341" spans="1:68" ht="27.75" customHeight="1" x14ac:dyDescent="0.2">
      <c r="A341" s="586" t="s">
        <v>552</v>
      </c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  <c r="U341" s="586"/>
      <c r="V341" s="586"/>
      <c r="W341" s="586"/>
      <c r="X341" s="586"/>
      <c r="Y341" s="586"/>
      <c r="Z341" s="586"/>
      <c r="AA341" s="54"/>
      <c r="AB341" s="54"/>
      <c r="AC341" s="54"/>
    </row>
    <row r="342" spans="1:68" ht="16.5" customHeight="1" x14ac:dyDescent="0.25">
      <c r="A342" s="578" t="s">
        <v>553</v>
      </c>
      <c r="B342" s="578"/>
      <c r="C342" s="578"/>
      <c r="D342" s="578"/>
      <c r="E342" s="578"/>
      <c r="F342" s="578"/>
      <c r="G342" s="578"/>
      <c r="H342" s="578"/>
      <c r="I342" s="578"/>
      <c r="J342" s="578"/>
      <c r="K342" s="578"/>
      <c r="L342" s="578"/>
      <c r="M342" s="578"/>
      <c r="N342" s="578"/>
      <c r="O342" s="578"/>
      <c r="P342" s="578"/>
      <c r="Q342" s="578"/>
      <c r="R342" s="578"/>
      <c r="S342" s="578"/>
      <c r="T342" s="578"/>
      <c r="U342" s="578"/>
      <c r="V342" s="578"/>
      <c r="W342" s="578"/>
      <c r="X342" s="578"/>
      <c r="Y342" s="578"/>
      <c r="Z342" s="578"/>
      <c r="AA342" s="65"/>
      <c r="AB342" s="65"/>
      <c r="AC342" s="79"/>
    </row>
    <row r="343" spans="1:68" ht="14.25" customHeight="1" x14ac:dyDescent="0.25">
      <c r="A343" s="562" t="s">
        <v>112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63">
        <v>4680115884847</v>
      </c>
      <c r="E344" s="56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5"/>
      <c r="R344" s="565"/>
      <c r="S344" s="565"/>
      <c r="T344" s="56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3">
        <v>4680115884854</v>
      </c>
      <c r="E345" s="56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5"/>
      <c r="R345" s="565"/>
      <c r="S345" s="565"/>
      <c r="T345" s="566"/>
      <c r="U345" s="39" t="s">
        <v>45</v>
      </c>
      <c r="V345" s="39" t="s">
        <v>45</v>
      </c>
      <c r="W345" s="40" t="s">
        <v>0</v>
      </c>
      <c r="X345" s="58">
        <v>1500</v>
      </c>
      <c r="Y345" s="55">
        <f t="shared" si="43"/>
        <v>1500</v>
      </c>
      <c r="Z345" s="41">
        <f>IFERROR(IF(Y345=0,"",ROUNDUP(Y345/H345,0)*0.02175),"")</f>
        <v>2.1749999999999998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1548</v>
      </c>
      <c r="BN345" s="78">
        <f t="shared" si="45"/>
        <v>1548</v>
      </c>
      <c r="BO345" s="78">
        <f t="shared" si="46"/>
        <v>2.083333333333333</v>
      </c>
      <c r="BP345" s="78">
        <f t="shared" si="47"/>
        <v>2.083333333333333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563">
        <v>4607091383997</v>
      </c>
      <c r="E346" s="56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5"/>
      <c r="R346" s="565"/>
      <c r="S346" s="565"/>
      <c r="T346" s="56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563">
        <v>4680115884830</v>
      </c>
      <c r="E347" s="56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5"/>
      <c r="R347" s="565"/>
      <c r="S347" s="565"/>
      <c r="T347" s="56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4301011433</v>
      </c>
      <c r="D348" s="563">
        <v>4680115882638</v>
      </c>
      <c r="E348" s="56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5"/>
      <c r="R348" s="565"/>
      <c r="S348" s="565"/>
      <c r="T348" s="56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4301011952</v>
      </c>
      <c r="D349" s="563">
        <v>4680115884922</v>
      </c>
      <c r="E349" s="56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5"/>
      <c r="R349" s="565"/>
      <c r="S349" s="565"/>
      <c r="T349" s="56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 x14ac:dyDescent="0.25">
      <c r="A350" s="63" t="s">
        <v>571</v>
      </c>
      <c r="B350" s="63" t="s">
        <v>572</v>
      </c>
      <c r="C350" s="36">
        <v>4301011868</v>
      </c>
      <c r="D350" s="563">
        <v>4680115884861</v>
      </c>
      <c r="E350" s="56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6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5"/>
      <c r="R350" s="565"/>
      <c r="S350" s="565"/>
      <c r="T350" s="5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570"/>
      <c r="B351" s="570"/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1"/>
      <c r="P351" s="567" t="s">
        <v>40</v>
      </c>
      <c r="Q351" s="568"/>
      <c r="R351" s="568"/>
      <c r="S351" s="568"/>
      <c r="T351" s="568"/>
      <c r="U351" s="568"/>
      <c r="V351" s="569"/>
      <c r="W351" s="42" t="s">
        <v>39</v>
      </c>
      <c r="X351" s="43">
        <f>IFERROR(X344/H344,"0")+IFERROR(X345/H345,"0")+IFERROR(X346/H346,"0")+IFERROR(X347/H347,"0")+IFERROR(X348/H348,"0")+IFERROR(X349/H349,"0")+IFERROR(X350/H350,"0")</f>
        <v>100</v>
      </c>
      <c r="Y351" s="43">
        <f>IFERROR(Y344/H344,"0")+IFERROR(Y345/H345,"0")+IFERROR(Y346/H346,"0")+IFERROR(Y347/H347,"0")+IFERROR(Y348/H348,"0")+IFERROR(Y349/H349,"0")+IFERROR(Y350/H350,"0")</f>
        <v>100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2.1749999999999998</v>
      </c>
      <c r="AA351" s="67"/>
      <c r="AB351" s="67"/>
      <c r="AC351" s="67"/>
    </row>
    <row r="352" spans="1:68" x14ac:dyDescent="0.2">
      <c r="A352" s="570"/>
      <c r="B352" s="570"/>
      <c r="C352" s="570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1"/>
      <c r="P352" s="567" t="s">
        <v>40</v>
      </c>
      <c r="Q352" s="568"/>
      <c r="R352" s="568"/>
      <c r="S352" s="568"/>
      <c r="T352" s="568"/>
      <c r="U352" s="568"/>
      <c r="V352" s="569"/>
      <c r="W352" s="42" t="s">
        <v>0</v>
      </c>
      <c r="X352" s="43">
        <f>IFERROR(SUM(X344:X350),"0")</f>
        <v>1500</v>
      </c>
      <c r="Y352" s="43">
        <f>IFERROR(SUM(Y344:Y350),"0")</f>
        <v>1500</v>
      </c>
      <c r="Z352" s="42"/>
      <c r="AA352" s="67"/>
      <c r="AB352" s="67"/>
      <c r="AC352" s="67"/>
    </row>
    <row r="353" spans="1:68" ht="14.25" customHeight="1" x14ac:dyDescent="0.25">
      <c r="A353" s="562" t="s">
        <v>144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563">
        <v>4607091383980</v>
      </c>
      <c r="E354" s="56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5"/>
      <c r="R354" s="565"/>
      <c r="S354" s="565"/>
      <c r="T354" s="56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576</v>
      </c>
      <c r="B355" s="63" t="s">
        <v>577</v>
      </c>
      <c r="C355" s="36">
        <v>4301020179</v>
      </c>
      <c r="D355" s="563">
        <v>4607091384178</v>
      </c>
      <c r="E355" s="56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5"/>
      <c r="R355" s="565"/>
      <c r="S355" s="565"/>
      <c r="T355" s="5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70"/>
      <c r="B356" s="570"/>
      <c r="C356" s="570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1"/>
      <c r="P356" s="567" t="s">
        <v>40</v>
      </c>
      <c r="Q356" s="568"/>
      <c r="R356" s="568"/>
      <c r="S356" s="568"/>
      <c r="T356" s="568"/>
      <c r="U356" s="568"/>
      <c r="V356" s="569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570"/>
      <c r="B357" s="570"/>
      <c r="C357" s="570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1"/>
      <c r="P357" s="567" t="s">
        <v>40</v>
      </c>
      <c r="Q357" s="568"/>
      <c r="R357" s="568"/>
      <c r="S357" s="568"/>
      <c r="T357" s="568"/>
      <c r="U357" s="568"/>
      <c r="V357" s="569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562" t="s">
        <v>82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563">
        <v>4607091383928</v>
      </c>
      <c r="E359" s="56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5"/>
      <c r="R359" s="565"/>
      <c r="S359" s="565"/>
      <c r="T359" s="56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563">
        <v>4607091384260</v>
      </c>
      <c r="E360" s="56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6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5"/>
      <c r="R360" s="565"/>
      <c r="S360" s="565"/>
      <c r="T360" s="566"/>
      <c r="U360" s="39" t="s">
        <v>45</v>
      </c>
      <c r="V360" s="39" t="s">
        <v>45</v>
      </c>
      <c r="W360" s="40" t="s">
        <v>0</v>
      </c>
      <c r="X360" s="58">
        <v>50</v>
      </c>
      <c r="Y360" s="55">
        <f>IFERROR(IF(X360="",0,CEILING((X360/$H360),1)*$H360),"")</f>
        <v>54</v>
      </c>
      <c r="Z360" s="41">
        <f>IFERROR(IF(Y360=0,"",ROUNDUP(Y360/H360,0)*0.01898),"")</f>
        <v>0.11388000000000001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52.883333333333333</v>
      </c>
      <c r="BN360" s="78">
        <f>IFERROR(Y360*I360/H360,"0")</f>
        <v>57.113999999999997</v>
      </c>
      <c r="BO360" s="78">
        <f>IFERROR(1/J360*(X360/H360),"0")</f>
        <v>8.6805555555555552E-2</v>
      </c>
      <c r="BP360" s="78">
        <f>IFERROR(1/J360*(Y360/H360),"0")</f>
        <v>9.375E-2</v>
      </c>
    </row>
    <row r="361" spans="1:68" x14ac:dyDescent="0.2">
      <c r="A361" s="570"/>
      <c r="B361" s="570"/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1"/>
      <c r="P361" s="567" t="s">
        <v>40</v>
      </c>
      <c r="Q361" s="568"/>
      <c r="R361" s="568"/>
      <c r="S361" s="568"/>
      <c r="T361" s="568"/>
      <c r="U361" s="568"/>
      <c r="V361" s="569"/>
      <c r="W361" s="42" t="s">
        <v>39</v>
      </c>
      <c r="X361" s="43">
        <f>IFERROR(X359/H359,"0")+IFERROR(X360/H360,"0")</f>
        <v>5.5555555555555554</v>
      </c>
      <c r="Y361" s="43">
        <f>IFERROR(Y359/H359,"0")+IFERROR(Y360/H360,"0")</f>
        <v>6</v>
      </c>
      <c r="Z361" s="43">
        <f>IFERROR(IF(Z359="",0,Z359),"0")+IFERROR(IF(Z360="",0,Z360),"0")</f>
        <v>0.11388000000000001</v>
      </c>
      <c r="AA361" s="67"/>
      <c r="AB361" s="67"/>
      <c r="AC361" s="67"/>
    </row>
    <row r="362" spans="1:68" x14ac:dyDescent="0.2">
      <c r="A362" s="570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1"/>
      <c r="P362" s="567" t="s">
        <v>40</v>
      </c>
      <c r="Q362" s="568"/>
      <c r="R362" s="568"/>
      <c r="S362" s="568"/>
      <c r="T362" s="568"/>
      <c r="U362" s="568"/>
      <c r="V362" s="569"/>
      <c r="W362" s="42" t="s">
        <v>0</v>
      </c>
      <c r="X362" s="43">
        <f>IFERROR(SUM(X359:X360),"0")</f>
        <v>50</v>
      </c>
      <c r="Y362" s="43">
        <f>IFERROR(SUM(Y359:Y360),"0")</f>
        <v>54</v>
      </c>
      <c r="Z362" s="42"/>
      <c r="AA362" s="67"/>
      <c r="AB362" s="67"/>
      <c r="AC362" s="67"/>
    </row>
    <row r="363" spans="1:68" ht="14.25" customHeight="1" x14ac:dyDescent="0.25">
      <c r="A363" s="562" t="s">
        <v>174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563">
        <v>4607091384673</v>
      </c>
      <c r="E364" s="56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639" t="s">
        <v>586</v>
      </c>
      <c r="Q364" s="565"/>
      <c r="R364" s="565"/>
      <c r="S364" s="565"/>
      <c r="T364" s="56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570"/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1"/>
      <c r="P365" s="567" t="s">
        <v>40</v>
      </c>
      <c r="Q365" s="568"/>
      <c r="R365" s="568"/>
      <c r="S365" s="568"/>
      <c r="T365" s="568"/>
      <c r="U365" s="568"/>
      <c r="V365" s="569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570"/>
      <c r="B366" s="570"/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1"/>
      <c r="P366" s="567" t="s">
        <v>40</v>
      </c>
      <c r="Q366" s="568"/>
      <c r="R366" s="568"/>
      <c r="S366" s="568"/>
      <c r="T366" s="568"/>
      <c r="U366" s="568"/>
      <c r="V366" s="569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578" t="s">
        <v>588</v>
      </c>
      <c r="B367" s="578"/>
      <c r="C367" s="578"/>
      <c r="D367" s="578"/>
      <c r="E367" s="578"/>
      <c r="F367" s="578"/>
      <c r="G367" s="578"/>
      <c r="H367" s="578"/>
      <c r="I367" s="578"/>
      <c r="J367" s="578"/>
      <c r="K367" s="578"/>
      <c r="L367" s="578"/>
      <c r="M367" s="578"/>
      <c r="N367" s="578"/>
      <c r="O367" s="578"/>
      <c r="P367" s="578"/>
      <c r="Q367" s="578"/>
      <c r="R367" s="578"/>
      <c r="S367" s="578"/>
      <c r="T367" s="578"/>
      <c r="U367" s="578"/>
      <c r="V367" s="578"/>
      <c r="W367" s="578"/>
      <c r="X367" s="578"/>
      <c r="Y367" s="578"/>
      <c r="Z367" s="578"/>
      <c r="AA367" s="65"/>
      <c r="AB367" s="65"/>
      <c r="AC367" s="79"/>
    </row>
    <row r="368" spans="1:68" ht="14.25" customHeight="1" x14ac:dyDescent="0.25">
      <c r="A368" s="562" t="s">
        <v>112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6"/>
      <c r="AB368" s="66"/>
      <c r="AC368" s="80"/>
    </row>
    <row r="369" spans="1:68" ht="37.5" customHeight="1" x14ac:dyDescent="0.25">
      <c r="A369" s="63" t="s">
        <v>589</v>
      </c>
      <c r="B369" s="63" t="s">
        <v>590</v>
      </c>
      <c r="C369" s="36">
        <v>4301011873</v>
      </c>
      <c r="D369" s="563">
        <v>4680115881907</v>
      </c>
      <c r="E369" s="563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5"/>
      <c r="R369" s="565"/>
      <c r="S369" s="565"/>
      <c r="T369" s="56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4301011875</v>
      </c>
      <c r="D370" s="563">
        <v>4680115884885</v>
      </c>
      <c r="E370" s="563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5"/>
      <c r="R370" s="565"/>
      <c r="S370" s="565"/>
      <c r="T370" s="5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595</v>
      </c>
      <c r="B371" s="63" t="s">
        <v>596</v>
      </c>
      <c r="C371" s="36">
        <v>4301011871</v>
      </c>
      <c r="D371" s="563">
        <v>4680115884908</v>
      </c>
      <c r="E371" s="56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6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5"/>
      <c r="R371" s="565"/>
      <c r="S371" s="565"/>
      <c r="T371" s="5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570"/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1"/>
      <c r="P372" s="567" t="s">
        <v>40</v>
      </c>
      <c r="Q372" s="568"/>
      <c r="R372" s="568"/>
      <c r="S372" s="568"/>
      <c r="T372" s="568"/>
      <c r="U372" s="568"/>
      <c r="V372" s="569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570"/>
      <c r="B373" s="570"/>
      <c r="C373" s="570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1"/>
      <c r="P373" s="567" t="s">
        <v>40</v>
      </c>
      <c r="Q373" s="568"/>
      <c r="R373" s="568"/>
      <c r="S373" s="568"/>
      <c r="T373" s="568"/>
      <c r="U373" s="568"/>
      <c r="V373" s="569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562" t="s">
        <v>76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563">
        <v>4607091384802</v>
      </c>
      <c r="E375" s="563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5"/>
      <c r="R375" s="565"/>
      <c r="S375" s="565"/>
      <c r="T375" s="5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70"/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1"/>
      <c r="P376" s="567" t="s">
        <v>40</v>
      </c>
      <c r="Q376" s="568"/>
      <c r="R376" s="568"/>
      <c r="S376" s="568"/>
      <c r="T376" s="568"/>
      <c r="U376" s="568"/>
      <c r="V376" s="569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570"/>
      <c r="B377" s="570"/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1"/>
      <c r="P377" s="567" t="s">
        <v>40</v>
      </c>
      <c r="Q377" s="568"/>
      <c r="R377" s="568"/>
      <c r="S377" s="568"/>
      <c r="T377" s="568"/>
      <c r="U377" s="568"/>
      <c r="V377" s="569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562" t="s">
        <v>82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563">
        <v>4607091384246</v>
      </c>
      <c r="E379" s="56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6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5"/>
      <c r="R379" s="565"/>
      <c r="S379" s="565"/>
      <c r="T379" s="56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4301051660</v>
      </c>
      <c r="D380" s="563">
        <v>4607091384253</v>
      </c>
      <c r="E380" s="56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6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5"/>
      <c r="R380" s="565"/>
      <c r="S380" s="565"/>
      <c r="T380" s="56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70"/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1"/>
      <c r="P381" s="567" t="s">
        <v>40</v>
      </c>
      <c r="Q381" s="568"/>
      <c r="R381" s="568"/>
      <c r="S381" s="568"/>
      <c r="T381" s="568"/>
      <c r="U381" s="568"/>
      <c r="V381" s="569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70"/>
      <c r="B382" s="570"/>
      <c r="C382" s="570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1"/>
      <c r="P382" s="567" t="s">
        <v>40</v>
      </c>
      <c r="Q382" s="568"/>
      <c r="R382" s="568"/>
      <c r="S382" s="568"/>
      <c r="T382" s="568"/>
      <c r="U382" s="568"/>
      <c r="V382" s="569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562" t="s">
        <v>174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563">
        <v>4607091389357</v>
      </c>
      <c r="E384" s="563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5"/>
      <c r="R384" s="565"/>
      <c r="S384" s="565"/>
      <c r="T384" s="56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70"/>
      <c r="B385" s="570"/>
      <c r="C385" s="570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1"/>
      <c r="P385" s="567" t="s">
        <v>40</v>
      </c>
      <c r="Q385" s="568"/>
      <c r="R385" s="568"/>
      <c r="S385" s="568"/>
      <c r="T385" s="568"/>
      <c r="U385" s="568"/>
      <c r="V385" s="569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570"/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1"/>
      <c r="P386" s="567" t="s">
        <v>40</v>
      </c>
      <c r="Q386" s="568"/>
      <c r="R386" s="568"/>
      <c r="S386" s="568"/>
      <c r="T386" s="568"/>
      <c r="U386" s="568"/>
      <c r="V386" s="569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586" t="s">
        <v>608</v>
      </c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4"/>
      <c r="AB387" s="54"/>
      <c r="AC387" s="54"/>
    </row>
    <row r="388" spans="1:68" ht="16.5" customHeight="1" x14ac:dyDescent="0.25">
      <c r="A388" s="578" t="s">
        <v>609</v>
      </c>
      <c r="B388" s="578"/>
      <c r="C388" s="578"/>
      <c r="D388" s="578"/>
      <c r="E388" s="578"/>
      <c r="F388" s="578"/>
      <c r="G388" s="578"/>
      <c r="H388" s="578"/>
      <c r="I388" s="578"/>
      <c r="J388" s="578"/>
      <c r="K388" s="578"/>
      <c r="L388" s="578"/>
      <c r="M388" s="578"/>
      <c r="N388" s="578"/>
      <c r="O388" s="578"/>
      <c r="P388" s="578"/>
      <c r="Q388" s="578"/>
      <c r="R388" s="578"/>
      <c r="S388" s="578"/>
      <c r="T388" s="578"/>
      <c r="U388" s="578"/>
      <c r="V388" s="578"/>
      <c r="W388" s="578"/>
      <c r="X388" s="578"/>
      <c r="Y388" s="578"/>
      <c r="Z388" s="578"/>
      <c r="AA388" s="65"/>
      <c r="AB388" s="65"/>
      <c r="AC388" s="79"/>
    </row>
    <row r="389" spans="1:68" ht="14.25" customHeight="1" x14ac:dyDescent="0.25">
      <c r="A389" s="562" t="s">
        <v>76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563">
        <v>4680115886100</v>
      </c>
      <c r="E390" s="56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5"/>
      <c r="R390" s="565"/>
      <c r="S390" s="565"/>
      <c r="T390" s="56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563">
        <v>4680115886117</v>
      </c>
      <c r="E391" s="56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613</v>
      </c>
      <c r="B392" s="63" t="s">
        <v>616</v>
      </c>
      <c r="C392" s="36">
        <v>4301031382</v>
      </c>
      <c r="D392" s="563">
        <v>4680115886117</v>
      </c>
      <c r="E392" s="56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5"/>
      <c r="R392" s="565"/>
      <c r="S392" s="565"/>
      <c r="T392" s="56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563">
        <v>4680115886124</v>
      </c>
      <c r="E393" s="56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5"/>
      <c r="R393" s="565"/>
      <c r="S393" s="565"/>
      <c r="T393" s="566"/>
      <c r="U393" s="39" t="s">
        <v>45</v>
      </c>
      <c r="V393" s="39" t="s">
        <v>45</v>
      </c>
      <c r="W393" s="40" t="s">
        <v>0</v>
      </c>
      <c r="X393" s="58">
        <v>50</v>
      </c>
      <c r="Y393" s="55">
        <f t="shared" si="48"/>
        <v>54</v>
      </c>
      <c r="Z393" s="41">
        <f>IFERROR(IF(Y393=0,"",ROUNDUP(Y393/H393,0)*0.00902),"")</f>
        <v>9.0200000000000002E-2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51.944444444444443</v>
      </c>
      <c r="BN393" s="78">
        <f t="shared" si="50"/>
        <v>56.099999999999994</v>
      </c>
      <c r="BO393" s="78">
        <f t="shared" si="51"/>
        <v>7.0145903479236812E-2</v>
      </c>
      <c r="BP393" s="78">
        <f t="shared" si="52"/>
        <v>7.575757575757576E-2</v>
      </c>
    </row>
    <row r="394" spans="1:68" ht="27" customHeight="1" x14ac:dyDescent="0.25">
      <c r="A394" s="63" t="s">
        <v>620</v>
      </c>
      <c r="B394" s="63" t="s">
        <v>621</v>
      </c>
      <c r="C394" s="36">
        <v>4301031366</v>
      </c>
      <c r="D394" s="563">
        <v>4680115883147</v>
      </c>
      <c r="E394" s="56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5"/>
      <c r="R394" s="565"/>
      <c r="S394" s="565"/>
      <c r="T394" s="56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622</v>
      </c>
      <c r="B395" s="63" t="s">
        <v>623</v>
      </c>
      <c r="C395" s="36">
        <v>4301031362</v>
      </c>
      <c r="D395" s="563">
        <v>4607091384338</v>
      </c>
      <c r="E395" s="56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5"/>
      <c r="R395" s="565"/>
      <c r="S395" s="565"/>
      <c r="T395" s="56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 x14ac:dyDescent="0.25">
      <c r="A396" s="63" t="s">
        <v>624</v>
      </c>
      <c r="B396" s="63" t="s">
        <v>625</v>
      </c>
      <c r="C396" s="36">
        <v>4301031361</v>
      </c>
      <c r="D396" s="563">
        <v>4607091389524</v>
      </c>
      <c r="E396" s="56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5"/>
      <c r="R396" s="565"/>
      <c r="S396" s="565"/>
      <c r="T396" s="56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4301031364</v>
      </c>
      <c r="D397" s="563">
        <v>4680115883161</v>
      </c>
      <c r="E397" s="56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5"/>
      <c r="R397" s="565"/>
      <c r="S397" s="565"/>
      <c r="T397" s="5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4301031358</v>
      </c>
      <c r="D398" s="563">
        <v>4607091389531</v>
      </c>
      <c r="E398" s="56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5"/>
      <c r="R398" s="565"/>
      <c r="S398" s="565"/>
      <c r="T398" s="5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 x14ac:dyDescent="0.25">
      <c r="A399" s="63" t="s">
        <v>633</v>
      </c>
      <c r="B399" s="63" t="s">
        <v>634</v>
      </c>
      <c r="C399" s="36">
        <v>4301031360</v>
      </c>
      <c r="D399" s="563">
        <v>4607091384345</v>
      </c>
      <c r="E399" s="56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6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5"/>
      <c r="R399" s="565"/>
      <c r="S399" s="565"/>
      <c r="T399" s="5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570"/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1"/>
      <c r="P400" s="567" t="s">
        <v>40</v>
      </c>
      <c r="Q400" s="568"/>
      <c r="R400" s="568"/>
      <c r="S400" s="568"/>
      <c r="T400" s="568"/>
      <c r="U400" s="568"/>
      <c r="V400" s="569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67"/>
      <c r="AB400" s="67"/>
      <c r="AC400" s="67"/>
    </row>
    <row r="401" spans="1:68" x14ac:dyDescent="0.2">
      <c r="A401" s="570"/>
      <c r="B401" s="570"/>
      <c r="C401" s="570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1"/>
      <c r="P401" s="567" t="s">
        <v>40</v>
      </c>
      <c r="Q401" s="568"/>
      <c r="R401" s="568"/>
      <c r="S401" s="568"/>
      <c r="T401" s="568"/>
      <c r="U401" s="568"/>
      <c r="V401" s="569"/>
      <c r="W401" s="42" t="s">
        <v>0</v>
      </c>
      <c r="X401" s="43">
        <f>IFERROR(SUM(X390:X399),"0")</f>
        <v>50</v>
      </c>
      <c r="Y401" s="43">
        <f>IFERROR(SUM(Y390:Y399),"0")</f>
        <v>54</v>
      </c>
      <c r="Z401" s="42"/>
      <c r="AA401" s="67"/>
      <c r="AB401" s="67"/>
      <c r="AC401" s="67"/>
    </row>
    <row r="402" spans="1:68" ht="14.25" customHeight="1" x14ac:dyDescent="0.25">
      <c r="A402" s="562" t="s">
        <v>82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6"/>
      <c r="AB402" s="66"/>
      <c r="AC402" s="80"/>
    </row>
    <row r="403" spans="1:68" ht="27" customHeight="1" x14ac:dyDescent="0.25">
      <c r="A403" s="63" t="s">
        <v>635</v>
      </c>
      <c r="B403" s="63" t="s">
        <v>636</v>
      </c>
      <c r="C403" s="36">
        <v>4301051284</v>
      </c>
      <c r="D403" s="563">
        <v>4607091384352</v>
      </c>
      <c r="E403" s="563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5"/>
      <c r="R403" s="565"/>
      <c r="S403" s="565"/>
      <c r="T403" s="5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638</v>
      </c>
      <c r="B404" s="63" t="s">
        <v>639</v>
      </c>
      <c r="C404" s="36">
        <v>4301051431</v>
      </c>
      <c r="D404" s="563">
        <v>4607091389654</v>
      </c>
      <c r="E404" s="563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6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5"/>
      <c r="R404" s="565"/>
      <c r="S404" s="565"/>
      <c r="T404" s="56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70"/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1"/>
      <c r="P405" s="567" t="s">
        <v>40</v>
      </c>
      <c r="Q405" s="568"/>
      <c r="R405" s="568"/>
      <c r="S405" s="568"/>
      <c r="T405" s="568"/>
      <c r="U405" s="568"/>
      <c r="V405" s="569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570"/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1"/>
      <c r="P406" s="567" t="s">
        <v>40</v>
      </c>
      <c r="Q406" s="568"/>
      <c r="R406" s="568"/>
      <c r="S406" s="568"/>
      <c r="T406" s="568"/>
      <c r="U406" s="568"/>
      <c r="V406" s="569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578" t="s">
        <v>641</v>
      </c>
      <c r="B407" s="578"/>
      <c r="C407" s="578"/>
      <c r="D407" s="578"/>
      <c r="E407" s="578"/>
      <c r="F407" s="578"/>
      <c r="G407" s="578"/>
      <c r="H407" s="578"/>
      <c r="I407" s="578"/>
      <c r="J407" s="578"/>
      <c r="K407" s="578"/>
      <c r="L407" s="578"/>
      <c r="M407" s="578"/>
      <c r="N407" s="578"/>
      <c r="O407" s="578"/>
      <c r="P407" s="578"/>
      <c r="Q407" s="578"/>
      <c r="R407" s="578"/>
      <c r="S407" s="578"/>
      <c r="T407" s="578"/>
      <c r="U407" s="578"/>
      <c r="V407" s="578"/>
      <c r="W407" s="578"/>
      <c r="X407" s="578"/>
      <c r="Y407" s="578"/>
      <c r="Z407" s="578"/>
      <c r="AA407" s="65"/>
      <c r="AB407" s="65"/>
      <c r="AC407" s="79"/>
    </row>
    <row r="408" spans="1:68" ht="14.25" customHeight="1" x14ac:dyDescent="0.25">
      <c r="A408" s="562" t="s">
        <v>144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6"/>
      <c r="AB408" s="66"/>
      <c r="AC408" s="80"/>
    </row>
    <row r="409" spans="1:68" ht="27" customHeight="1" x14ac:dyDescent="0.25">
      <c r="A409" s="63" t="s">
        <v>642</v>
      </c>
      <c r="B409" s="63" t="s">
        <v>643</v>
      </c>
      <c r="C409" s="36">
        <v>4301020319</v>
      </c>
      <c r="D409" s="563">
        <v>4680115885240</v>
      </c>
      <c r="E409" s="563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6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5"/>
      <c r="R409" s="565"/>
      <c r="S409" s="565"/>
      <c r="T409" s="56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70"/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1"/>
      <c r="P410" s="567" t="s">
        <v>40</v>
      </c>
      <c r="Q410" s="568"/>
      <c r="R410" s="568"/>
      <c r="S410" s="568"/>
      <c r="T410" s="568"/>
      <c r="U410" s="568"/>
      <c r="V410" s="56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570"/>
      <c r="B411" s="570"/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1"/>
      <c r="P411" s="567" t="s">
        <v>40</v>
      </c>
      <c r="Q411" s="568"/>
      <c r="R411" s="568"/>
      <c r="S411" s="568"/>
      <c r="T411" s="568"/>
      <c r="U411" s="568"/>
      <c r="V411" s="56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562" t="s">
        <v>76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563">
        <v>4680115886094</v>
      </c>
      <c r="E413" s="563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5"/>
      <c r="R413" s="565"/>
      <c r="S413" s="565"/>
      <c r="T413" s="5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4301031363</v>
      </c>
      <c r="D414" s="563">
        <v>4607091389425</v>
      </c>
      <c r="E414" s="56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5"/>
      <c r="R414" s="565"/>
      <c r="S414" s="565"/>
      <c r="T414" s="5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4301031373</v>
      </c>
      <c r="D415" s="563">
        <v>4680115880771</v>
      </c>
      <c r="E415" s="563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5"/>
      <c r="R415" s="565"/>
      <c r="S415" s="565"/>
      <c r="T415" s="56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654</v>
      </c>
      <c r="B416" s="63" t="s">
        <v>655</v>
      </c>
      <c r="C416" s="36">
        <v>4301031359</v>
      </c>
      <c r="D416" s="563">
        <v>4607091389500</v>
      </c>
      <c r="E416" s="563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6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5"/>
      <c r="R416" s="565"/>
      <c r="S416" s="565"/>
      <c r="T416" s="5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70"/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1"/>
      <c r="P417" s="567" t="s">
        <v>40</v>
      </c>
      <c r="Q417" s="568"/>
      <c r="R417" s="568"/>
      <c r="S417" s="568"/>
      <c r="T417" s="568"/>
      <c r="U417" s="568"/>
      <c r="V417" s="569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570"/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1"/>
      <c r="P418" s="567" t="s">
        <v>40</v>
      </c>
      <c r="Q418" s="568"/>
      <c r="R418" s="568"/>
      <c r="S418" s="568"/>
      <c r="T418" s="568"/>
      <c r="U418" s="568"/>
      <c r="V418" s="569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578" t="s">
        <v>656</v>
      </c>
      <c r="B419" s="578"/>
      <c r="C419" s="578"/>
      <c r="D419" s="578"/>
      <c r="E419" s="578"/>
      <c r="F419" s="578"/>
      <c r="G419" s="578"/>
      <c r="H419" s="578"/>
      <c r="I419" s="578"/>
      <c r="J419" s="578"/>
      <c r="K419" s="578"/>
      <c r="L419" s="578"/>
      <c r="M419" s="578"/>
      <c r="N419" s="578"/>
      <c r="O419" s="578"/>
      <c r="P419" s="578"/>
      <c r="Q419" s="578"/>
      <c r="R419" s="578"/>
      <c r="S419" s="578"/>
      <c r="T419" s="578"/>
      <c r="U419" s="578"/>
      <c r="V419" s="578"/>
      <c r="W419" s="578"/>
      <c r="X419" s="578"/>
      <c r="Y419" s="578"/>
      <c r="Z419" s="578"/>
      <c r="AA419" s="65"/>
      <c r="AB419" s="65"/>
      <c r="AC419" s="79"/>
    </row>
    <row r="420" spans="1:68" ht="14.25" customHeight="1" x14ac:dyDescent="0.25">
      <c r="A420" s="562" t="s">
        <v>76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4301031347</v>
      </c>
      <c r="D421" s="563">
        <v>4680115885110</v>
      </c>
      <c r="E421" s="563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6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5"/>
      <c r="R421" s="565"/>
      <c r="S421" s="565"/>
      <c r="T421" s="5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70"/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1"/>
      <c r="P422" s="567" t="s">
        <v>40</v>
      </c>
      <c r="Q422" s="568"/>
      <c r="R422" s="568"/>
      <c r="S422" s="568"/>
      <c r="T422" s="568"/>
      <c r="U422" s="568"/>
      <c r="V422" s="569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570"/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1"/>
      <c r="P423" s="567" t="s">
        <v>40</v>
      </c>
      <c r="Q423" s="568"/>
      <c r="R423" s="568"/>
      <c r="S423" s="568"/>
      <c r="T423" s="568"/>
      <c r="U423" s="568"/>
      <c r="V423" s="569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578" t="s">
        <v>660</v>
      </c>
      <c r="B424" s="578"/>
      <c r="C424" s="578"/>
      <c r="D424" s="578"/>
      <c r="E424" s="578"/>
      <c r="F424" s="578"/>
      <c r="G424" s="578"/>
      <c r="H424" s="578"/>
      <c r="I424" s="578"/>
      <c r="J424" s="578"/>
      <c r="K424" s="578"/>
      <c r="L424" s="578"/>
      <c r="M424" s="578"/>
      <c r="N424" s="578"/>
      <c r="O424" s="578"/>
      <c r="P424" s="578"/>
      <c r="Q424" s="578"/>
      <c r="R424" s="578"/>
      <c r="S424" s="578"/>
      <c r="T424" s="578"/>
      <c r="U424" s="578"/>
      <c r="V424" s="578"/>
      <c r="W424" s="578"/>
      <c r="X424" s="578"/>
      <c r="Y424" s="578"/>
      <c r="Z424" s="578"/>
      <c r="AA424" s="65"/>
      <c r="AB424" s="65"/>
      <c r="AC424" s="79"/>
    </row>
    <row r="425" spans="1:68" ht="14.25" customHeight="1" x14ac:dyDescent="0.25">
      <c r="A425" s="562" t="s">
        <v>76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6"/>
      <c r="AB425" s="66"/>
      <c r="AC425" s="80"/>
    </row>
    <row r="426" spans="1:68" ht="27" customHeight="1" x14ac:dyDescent="0.25">
      <c r="A426" s="63" t="s">
        <v>661</v>
      </c>
      <c r="B426" s="63" t="s">
        <v>662</v>
      </c>
      <c r="C426" s="36">
        <v>4301031261</v>
      </c>
      <c r="D426" s="563">
        <v>4680115885103</v>
      </c>
      <c r="E426" s="563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6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5"/>
      <c r="R426" s="565"/>
      <c r="S426" s="565"/>
      <c r="T426" s="566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570"/>
      <c r="B427" s="570"/>
      <c r="C427" s="570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1"/>
      <c r="P427" s="567" t="s">
        <v>40</v>
      </c>
      <c r="Q427" s="568"/>
      <c r="R427" s="568"/>
      <c r="S427" s="568"/>
      <c r="T427" s="568"/>
      <c r="U427" s="568"/>
      <c r="V427" s="569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570"/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1"/>
      <c r="P428" s="567" t="s">
        <v>40</v>
      </c>
      <c r="Q428" s="568"/>
      <c r="R428" s="568"/>
      <c r="S428" s="568"/>
      <c r="T428" s="568"/>
      <c r="U428" s="568"/>
      <c r="V428" s="569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586" t="s">
        <v>664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  <c r="U429" s="586"/>
      <c r="V429" s="586"/>
      <c r="W429" s="586"/>
      <c r="X429" s="586"/>
      <c r="Y429" s="586"/>
      <c r="Z429" s="586"/>
      <c r="AA429" s="54"/>
      <c r="AB429" s="54"/>
      <c r="AC429" s="54"/>
    </row>
    <row r="430" spans="1:68" ht="16.5" customHeight="1" x14ac:dyDescent="0.25">
      <c r="A430" s="578" t="s">
        <v>664</v>
      </c>
      <c r="B430" s="578"/>
      <c r="C430" s="578"/>
      <c r="D430" s="578"/>
      <c r="E430" s="578"/>
      <c r="F430" s="578"/>
      <c r="G430" s="578"/>
      <c r="H430" s="578"/>
      <c r="I430" s="578"/>
      <c r="J430" s="578"/>
      <c r="K430" s="578"/>
      <c r="L430" s="578"/>
      <c r="M430" s="578"/>
      <c r="N430" s="578"/>
      <c r="O430" s="578"/>
      <c r="P430" s="578"/>
      <c r="Q430" s="578"/>
      <c r="R430" s="578"/>
      <c r="S430" s="578"/>
      <c r="T430" s="578"/>
      <c r="U430" s="578"/>
      <c r="V430" s="578"/>
      <c r="W430" s="578"/>
      <c r="X430" s="578"/>
      <c r="Y430" s="578"/>
      <c r="Z430" s="578"/>
      <c r="AA430" s="65"/>
      <c r="AB430" s="65"/>
      <c r="AC430" s="79"/>
    </row>
    <row r="431" spans="1:68" ht="14.25" customHeight="1" x14ac:dyDescent="0.25">
      <c r="A431" s="562" t="s">
        <v>112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6"/>
      <c r="AB431" s="66"/>
      <c r="AC431" s="80"/>
    </row>
    <row r="432" spans="1:68" ht="27" customHeight="1" x14ac:dyDescent="0.25">
      <c r="A432" s="63" t="s">
        <v>665</v>
      </c>
      <c r="B432" s="63" t="s">
        <v>666</v>
      </c>
      <c r="C432" s="36">
        <v>4301011795</v>
      </c>
      <c r="D432" s="563">
        <v>4607091389067</v>
      </c>
      <c r="E432" s="56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5"/>
      <c r="R432" s="565"/>
      <c r="S432" s="565"/>
      <c r="T432" s="56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4301011961</v>
      </c>
      <c r="D433" s="563">
        <v>4680115885271</v>
      </c>
      <c r="E433" s="56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5"/>
      <c r="R433" s="565"/>
      <c r="S433" s="565"/>
      <c r="T433" s="56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4301011376</v>
      </c>
      <c r="D434" s="563">
        <v>4680115885226</v>
      </c>
      <c r="E434" s="56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5"/>
      <c r="R434" s="565"/>
      <c r="S434" s="565"/>
      <c r="T434" s="56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563">
        <v>4607091383522</v>
      </c>
      <c r="E435" s="56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10" t="s">
        <v>676</v>
      </c>
      <c r="Q435" s="565"/>
      <c r="R435" s="565"/>
      <c r="S435" s="565"/>
      <c r="T435" s="566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54"/>
        <v>554.4</v>
      </c>
      <c r="Z435" s="41">
        <f t="shared" si="55"/>
        <v>1.2558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587.5</v>
      </c>
      <c r="BN435" s="78">
        <f t="shared" si="57"/>
        <v>592.19999999999993</v>
      </c>
      <c r="BO435" s="78">
        <f t="shared" si="58"/>
        <v>1.0016025641025641</v>
      </c>
      <c r="BP435" s="78">
        <f t="shared" si="59"/>
        <v>1.0096153846153846</v>
      </c>
    </row>
    <row r="436" spans="1:68" ht="16.5" customHeight="1" x14ac:dyDescent="0.25">
      <c r="A436" s="63" t="s">
        <v>678</v>
      </c>
      <c r="B436" s="63" t="s">
        <v>679</v>
      </c>
      <c r="C436" s="36">
        <v>4301011774</v>
      </c>
      <c r="D436" s="563">
        <v>4680115884502</v>
      </c>
      <c r="E436" s="56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5"/>
      <c r="R436" s="565"/>
      <c r="S436" s="565"/>
      <c r="T436" s="56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563">
        <v>4607091389104</v>
      </c>
      <c r="E437" s="56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5"/>
      <c r="R437" s="565"/>
      <c r="S437" s="565"/>
      <c r="T437" s="56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4301012125</v>
      </c>
      <c r="D438" s="563">
        <v>4680115886391</v>
      </c>
      <c r="E438" s="56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6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4301012035</v>
      </c>
      <c r="D439" s="563">
        <v>4680115880603</v>
      </c>
      <c r="E439" s="56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4301012146</v>
      </c>
      <c r="D440" s="563">
        <v>4607091389999</v>
      </c>
      <c r="E440" s="56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5" t="s">
        <v>690</v>
      </c>
      <c r="Q440" s="565"/>
      <c r="R440" s="565"/>
      <c r="S440" s="565"/>
      <c r="T440" s="5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4301012036</v>
      </c>
      <c r="D441" s="563">
        <v>4680115882782</v>
      </c>
      <c r="E441" s="56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693</v>
      </c>
      <c r="B442" s="63" t="s">
        <v>694</v>
      </c>
      <c r="C442" s="36">
        <v>4301012050</v>
      </c>
      <c r="D442" s="563">
        <v>4680115885479</v>
      </c>
      <c r="E442" s="56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4301012034</v>
      </c>
      <c r="D443" s="563">
        <v>4607091389982</v>
      </c>
      <c r="E443" s="56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0"/>
      <c r="B444" s="570"/>
      <c r="C444" s="570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1"/>
      <c r="P444" s="567" t="s">
        <v>40</v>
      </c>
      <c r="Q444" s="568"/>
      <c r="R444" s="568"/>
      <c r="S444" s="568"/>
      <c r="T444" s="568"/>
      <c r="U444" s="568"/>
      <c r="V444" s="569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 x14ac:dyDescent="0.2">
      <c r="A445" s="570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1"/>
      <c r="P445" s="567" t="s">
        <v>40</v>
      </c>
      <c r="Q445" s="568"/>
      <c r="R445" s="568"/>
      <c r="S445" s="568"/>
      <c r="T445" s="568"/>
      <c r="U445" s="568"/>
      <c r="V445" s="569"/>
      <c r="W445" s="42" t="s">
        <v>0</v>
      </c>
      <c r="X445" s="43">
        <f>IFERROR(SUM(X432:X443),"0")</f>
        <v>550</v>
      </c>
      <c r="Y445" s="43">
        <f>IFERROR(SUM(Y432:Y443),"0")</f>
        <v>554.4</v>
      </c>
      <c r="Z445" s="42"/>
      <c r="AA445" s="67"/>
      <c r="AB445" s="67"/>
      <c r="AC445" s="67"/>
    </row>
    <row r="446" spans="1:68" ht="14.25" customHeight="1" x14ac:dyDescent="0.25">
      <c r="A446" s="562" t="s">
        <v>144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563">
        <v>4607091388930</v>
      </c>
      <c r="E447" s="563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60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700</v>
      </c>
      <c r="B448" s="63" t="s">
        <v>701</v>
      </c>
      <c r="C448" s="36">
        <v>4301020384</v>
      </c>
      <c r="D448" s="563">
        <v>4680115886407</v>
      </c>
      <c r="E448" s="563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702</v>
      </c>
      <c r="B449" s="63" t="s">
        <v>703</v>
      </c>
      <c r="C449" s="36">
        <v>4301020385</v>
      </c>
      <c r="D449" s="563">
        <v>4680115880054</v>
      </c>
      <c r="E449" s="5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0"/>
      <c r="B450" s="570"/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1"/>
      <c r="P450" s="567" t="s">
        <v>40</v>
      </c>
      <c r="Q450" s="568"/>
      <c r="R450" s="568"/>
      <c r="S450" s="568"/>
      <c r="T450" s="568"/>
      <c r="U450" s="568"/>
      <c r="V450" s="5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570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1"/>
      <c r="P451" s="567" t="s">
        <v>40</v>
      </c>
      <c r="Q451" s="568"/>
      <c r="R451" s="568"/>
      <c r="S451" s="568"/>
      <c r="T451" s="568"/>
      <c r="U451" s="568"/>
      <c r="V451" s="5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562" t="s">
        <v>76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563">
        <v>4680115883116</v>
      </c>
      <c r="E453" s="563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563">
        <v>4680115883093</v>
      </c>
      <c r="E454" s="56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563">
        <v>4680115883109</v>
      </c>
      <c r="E455" s="56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customHeight="1" x14ac:dyDescent="0.25">
      <c r="A456" s="63" t="s">
        <v>713</v>
      </c>
      <c r="B456" s="63" t="s">
        <v>714</v>
      </c>
      <c r="C456" s="36">
        <v>4301031419</v>
      </c>
      <c r="D456" s="563">
        <v>4680115882072</v>
      </c>
      <c r="E456" s="563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715</v>
      </c>
      <c r="B457" s="63" t="s">
        <v>716</v>
      </c>
      <c r="C457" s="36">
        <v>4301031418</v>
      </c>
      <c r="D457" s="563">
        <v>4680115882102</v>
      </c>
      <c r="E457" s="563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4301031417</v>
      </c>
      <c r="D458" s="563">
        <v>4680115882096</v>
      </c>
      <c r="E458" s="563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0"/>
      <c r="B459" s="570"/>
      <c r="C459" s="570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1"/>
      <c r="P459" s="567" t="s">
        <v>40</v>
      </c>
      <c r="Q459" s="568"/>
      <c r="R459" s="568"/>
      <c r="S459" s="568"/>
      <c r="T459" s="568"/>
      <c r="U459" s="568"/>
      <c r="V459" s="569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 x14ac:dyDescent="0.2">
      <c r="A460" s="570"/>
      <c r="B460" s="570"/>
      <c r="C460" s="570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1"/>
      <c r="P460" s="567" t="s">
        <v>40</v>
      </c>
      <c r="Q460" s="568"/>
      <c r="R460" s="568"/>
      <c r="S460" s="568"/>
      <c r="T460" s="568"/>
      <c r="U460" s="568"/>
      <c r="V460" s="569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customHeight="1" x14ac:dyDescent="0.25">
      <c r="A461" s="562" t="s">
        <v>82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6"/>
      <c r="AB461" s="66"/>
      <c r="AC461" s="80"/>
    </row>
    <row r="462" spans="1:68" ht="16.5" customHeight="1" x14ac:dyDescent="0.25">
      <c r="A462" s="63" t="s">
        <v>719</v>
      </c>
      <c r="B462" s="63" t="s">
        <v>720</v>
      </c>
      <c r="C462" s="36">
        <v>4301051232</v>
      </c>
      <c r="D462" s="563">
        <v>4607091383409</v>
      </c>
      <c r="E462" s="563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722</v>
      </c>
      <c r="B463" s="63" t="s">
        <v>723</v>
      </c>
      <c r="C463" s="36">
        <v>4301051233</v>
      </c>
      <c r="D463" s="563">
        <v>4607091383416</v>
      </c>
      <c r="E463" s="563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5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725</v>
      </c>
      <c r="B464" s="63" t="s">
        <v>726</v>
      </c>
      <c r="C464" s="36">
        <v>4301051064</v>
      </c>
      <c r="D464" s="563">
        <v>4680115883536</v>
      </c>
      <c r="E464" s="563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0"/>
      <c r="B465" s="570"/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1"/>
      <c r="P465" s="567" t="s">
        <v>40</v>
      </c>
      <c r="Q465" s="568"/>
      <c r="R465" s="568"/>
      <c r="S465" s="568"/>
      <c r="T465" s="568"/>
      <c r="U465" s="568"/>
      <c r="V465" s="569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0"/>
      <c r="B466" s="570"/>
      <c r="C466" s="570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1"/>
      <c r="P466" s="567" t="s">
        <v>40</v>
      </c>
      <c r="Q466" s="568"/>
      <c r="R466" s="568"/>
      <c r="S466" s="568"/>
      <c r="T466" s="568"/>
      <c r="U466" s="568"/>
      <c r="V466" s="569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86" t="s">
        <v>728</v>
      </c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  <c r="U467" s="586"/>
      <c r="V467" s="586"/>
      <c r="W467" s="586"/>
      <c r="X467" s="586"/>
      <c r="Y467" s="586"/>
      <c r="Z467" s="586"/>
      <c r="AA467" s="54"/>
      <c r="AB467" s="54"/>
      <c r="AC467" s="54"/>
    </row>
    <row r="468" spans="1:68" ht="16.5" customHeight="1" x14ac:dyDescent="0.25">
      <c r="A468" s="578" t="s">
        <v>728</v>
      </c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8"/>
      <c r="P468" s="578"/>
      <c r="Q468" s="578"/>
      <c r="R468" s="578"/>
      <c r="S468" s="578"/>
      <c r="T468" s="578"/>
      <c r="U468" s="578"/>
      <c r="V468" s="578"/>
      <c r="W468" s="578"/>
      <c r="X468" s="578"/>
      <c r="Y468" s="578"/>
      <c r="Z468" s="578"/>
      <c r="AA468" s="65"/>
      <c r="AB468" s="65"/>
      <c r="AC468" s="79"/>
    </row>
    <row r="469" spans="1:68" ht="14.25" customHeight="1" x14ac:dyDescent="0.25">
      <c r="A469" s="562" t="s">
        <v>112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6"/>
      <c r="AB469" s="66"/>
      <c r="AC469" s="80"/>
    </row>
    <row r="470" spans="1:68" ht="27" customHeight="1" x14ac:dyDescent="0.25">
      <c r="A470" s="63" t="s">
        <v>729</v>
      </c>
      <c r="B470" s="63" t="s">
        <v>730</v>
      </c>
      <c r="C470" s="36">
        <v>4301011763</v>
      </c>
      <c r="D470" s="563">
        <v>4640242181011</v>
      </c>
      <c r="E470" s="563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5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4301011585</v>
      </c>
      <c r="D471" s="563">
        <v>4640242180441</v>
      </c>
      <c r="E471" s="563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563">
        <v>4640242180564</v>
      </c>
      <c r="E472" s="563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738</v>
      </c>
      <c r="B473" s="63" t="s">
        <v>739</v>
      </c>
      <c r="C473" s="36">
        <v>4301011764</v>
      </c>
      <c r="D473" s="563">
        <v>4640242181189</v>
      </c>
      <c r="E473" s="563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58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0"/>
      <c r="B474" s="570"/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1"/>
      <c r="P474" s="567" t="s">
        <v>40</v>
      </c>
      <c r="Q474" s="568"/>
      <c r="R474" s="568"/>
      <c r="S474" s="568"/>
      <c r="T474" s="568"/>
      <c r="U474" s="568"/>
      <c r="V474" s="569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570"/>
      <c r="B475" s="570"/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1"/>
      <c r="P475" s="567" t="s">
        <v>40</v>
      </c>
      <c r="Q475" s="568"/>
      <c r="R475" s="568"/>
      <c r="S475" s="568"/>
      <c r="T475" s="568"/>
      <c r="U475" s="568"/>
      <c r="V475" s="569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562" t="s">
        <v>144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4301020400</v>
      </c>
      <c r="D477" s="563">
        <v>4640242180519</v>
      </c>
      <c r="E477" s="563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4301020260</v>
      </c>
      <c r="D478" s="563">
        <v>4640242180526</v>
      </c>
      <c r="E478" s="563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585" t="s">
        <v>745</v>
      </c>
      <c r="Q478" s="565"/>
      <c r="R478" s="565"/>
      <c r="S478" s="565"/>
      <c r="T478" s="5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747</v>
      </c>
      <c r="B479" s="63" t="s">
        <v>748</v>
      </c>
      <c r="C479" s="36">
        <v>4301020295</v>
      </c>
      <c r="D479" s="563">
        <v>4640242181363</v>
      </c>
      <c r="E479" s="563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0"/>
      <c r="B480" s="570"/>
      <c r="C480" s="570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1"/>
      <c r="P480" s="567" t="s">
        <v>40</v>
      </c>
      <c r="Q480" s="568"/>
      <c r="R480" s="568"/>
      <c r="S480" s="568"/>
      <c r="T480" s="568"/>
      <c r="U480" s="568"/>
      <c r="V480" s="569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0"/>
      <c r="B481" s="570"/>
      <c r="C481" s="570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1"/>
      <c r="P481" s="567" t="s">
        <v>40</v>
      </c>
      <c r="Q481" s="568"/>
      <c r="R481" s="568"/>
      <c r="S481" s="568"/>
      <c r="T481" s="568"/>
      <c r="U481" s="568"/>
      <c r="V481" s="569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2" t="s">
        <v>76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563">
        <v>4640242180816</v>
      </c>
      <c r="E483" s="563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563">
        <v>4640242180595</v>
      </c>
      <c r="E484" s="563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5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9" t="s">
        <v>45</v>
      </c>
      <c r="V484" s="39" t="s">
        <v>45</v>
      </c>
      <c r="W484" s="40" t="s">
        <v>0</v>
      </c>
      <c r="X484" s="58">
        <v>1300</v>
      </c>
      <c r="Y484" s="55">
        <f>IFERROR(IF(X484="",0,CEILING((X484/$H484),1)*$H484),"")</f>
        <v>1302</v>
      </c>
      <c r="Z484" s="41">
        <f>IFERROR(IF(Y484=0,"",ROUNDUP(Y484/H484,0)*0.00902),"")</f>
        <v>2.7962000000000002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1383.5714285714284</v>
      </c>
      <c r="BN484" s="78">
        <f>IFERROR(Y484*I484/H484,"0")</f>
        <v>1385.6999999999998</v>
      </c>
      <c r="BO484" s="78">
        <f>IFERROR(1/J484*(X484/H484),"0")</f>
        <v>2.3448773448773448</v>
      </c>
      <c r="BP484" s="78">
        <f>IFERROR(1/J484*(Y484/H484),"0")</f>
        <v>2.3484848484848486</v>
      </c>
    </row>
    <row r="485" spans="1:68" x14ac:dyDescent="0.2">
      <c r="A485" s="570"/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1"/>
      <c r="P485" s="567" t="s">
        <v>40</v>
      </c>
      <c r="Q485" s="568"/>
      <c r="R485" s="568"/>
      <c r="S485" s="568"/>
      <c r="T485" s="568"/>
      <c r="U485" s="568"/>
      <c r="V485" s="569"/>
      <c r="W485" s="42" t="s">
        <v>39</v>
      </c>
      <c r="X485" s="43">
        <f>IFERROR(X483/H483,"0")+IFERROR(X484/H484,"0")</f>
        <v>309.52380952380952</v>
      </c>
      <c r="Y485" s="43">
        <f>IFERROR(Y483/H483,"0")+IFERROR(Y484/H484,"0")</f>
        <v>310</v>
      </c>
      <c r="Z485" s="43">
        <f>IFERROR(IF(Z483="",0,Z483),"0")+IFERROR(IF(Z484="",0,Z484),"0")</f>
        <v>2.7962000000000002</v>
      </c>
      <c r="AA485" s="67"/>
      <c r="AB485" s="67"/>
      <c r="AC485" s="67"/>
    </row>
    <row r="486" spans="1:68" x14ac:dyDescent="0.2">
      <c r="A486" s="570"/>
      <c r="B486" s="570"/>
      <c r="C486" s="570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1"/>
      <c r="P486" s="567" t="s">
        <v>40</v>
      </c>
      <c r="Q486" s="568"/>
      <c r="R486" s="568"/>
      <c r="S486" s="568"/>
      <c r="T486" s="568"/>
      <c r="U486" s="568"/>
      <c r="V486" s="569"/>
      <c r="W486" s="42" t="s">
        <v>0</v>
      </c>
      <c r="X486" s="43">
        <f>IFERROR(SUM(X483:X484),"0")</f>
        <v>1300</v>
      </c>
      <c r="Y486" s="43">
        <f>IFERROR(SUM(Y483:Y484),"0")</f>
        <v>1302</v>
      </c>
      <c r="Z486" s="42"/>
      <c r="AA486" s="67"/>
      <c r="AB486" s="67"/>
      <c r="AC486" s="67"/>
    </row>
    <row r="487" spans="1:68" ht="14.25" customHeight="1" x14ac:dyDescent="0.25">
      <c r="A487" s="562" t="s">
        <v>82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6"/>
      <c r="AB487" s="66"/>
      <c r="AC487" s="80"/>
    </row>
    <row r="488" spans="1:68" ht="27" customHeight="1" x14ac:dyDescent="0.25">
      <c r="A488" s="63" t="s">
        <v>756</v>
      </c>
      <c r="B488" s="63" t="s">
        <v>757</v>
      </c>
      <c r="C488" s="36">
        <v>4301052046</v>
      </c>
      <c r="D488" s="563">
        <v>4640242180533</v>
      </c>
      <c r="E488" s="563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57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1"/>
      <c r="P489" s="567" t="s">
        <v>40</v>
      </c>
      <c r="Q489" s="568"/>
      <c r="R489" s="568"/>
      <c r="S489" s="568"/>
      <c r="T489" s="568"/>
      <c r="U489" s="568"/>
      <c r="V489" s="56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570"/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1"/>
      <c r="P490" s="567" t="s">
        <v>40</v>
      </c>
      <c r="Q490" s="568"/>
      <c r="R490" s="568"/>
      <c r="S490" s="568"/>
      <c r="T490" s="568"/>
      <c r="U490" s="568"/>
      <c r="V490" s="56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 x14ac:dyDescent="0.25">
      <c r="A491" s="562" t="s">
        <v>174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6"/>
      <c r="AB491" s="66"/>
      <c r="AC491" s="80"/>
    </row>
    <row r="492" spans="1:68" ht="27" customHeight="1" x14ac:dyDescent="0.25">
      <c r="A492" s="63" t="s">
        <v>759</v>
      </c>
      <c r="B492" s="63" t="s">
        <v>760</v>
      </c>
      <c r="C492" s="36">
        <v>4301060491</v>
      </c>
      <c r="D492" s="563">
        <v>4640242180120</v>
      </c>
      <c r="E492" s="563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5"/>
      <c r="R492" s="565"/>
      <c r="S492" s="565"/>
      <c r="T492" s="5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762</v>
      </c>
      <c r="B493" s="63" t="s">
        <v>763</v>
      </c>
      <c r="C493" s="36">
        <v>4301060493</v>
      </c>
      <c r="D493" s="563">
        <v>4640242180137</v>
      </c>
      <c r="E493" s="563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5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5"/>
      <c r="R493" s="565"/>
      <c r="S493" s="565"/>
      <c r="T493" s="56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1"/>
      <c r="P494" s="567" t="s">
        <v>40</v>
      </c>
      <c r="Q494" s="568"/>
      <c r="R494" s="568"/>
      <c r="S494" s="568"/>
      <c r="T494" s="568"/>
      <c r="U494" s="568"/>
      <c r="V494" s="56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570"/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1"/>
      <c r="P495" s="567" t="s">
        <v>40</v>
      </c>
      <c r="Q495" s="568"/>
      <c r="R495" s="568"/>
      <c r="S495" s="568"/>
      <c r="T495" s="568"/>
      <c r="U495" s="568"/>
      <c r="V495" s="56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578" t="s">
        <v>765</v>
      </c>
      <c r="B496" s="578"/>
      <c r="C496" s="578"/>
      <c r="D496" s="578"/>
      <c r="E496" s="578"/>
      <c r="F496" s="578"/>
      <c r="G496" s="578"/>
      <c r="H496" s="578"/>
      <c r="I496" s="578"/>
      <c r="J496" s="578"/>
      <c r="K496" s="578"/>
      <c r="L496" s="578"/>
      <c r="M496" s="578"/>
      <c r="N496" s="578"/>
      <c r="O496" s="578"/>
      <c r="P496" s="578"/>
      <c r="Q496" s="578"/>
      <c r="R496" s="578"/>
      <c r="S496" s="578"/>
      <c r="T496" s="578"/>
      <c r="U496" s="578"/>
      <c r="V496" s="578"/>
      <c r="W496" s="578"/>
      <c r="X496" s="578"/>
      <c r="Y496" s="578"/>
      <c r="Z496" s="578"/>
      <c r="AA496" s="65"/>
      <c r="AB496" s="65"/>
      <c r="AC496" s="79"/>
    </row>
    <row r="497" spans="1:68" ht="14.25" customHeight="1" x14ac:dyDescent="0.25">
      <c r="A497" s="562" t="s">
        <v>144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6"/>
      <c r="AB497" s="66"/>
      <c r="AC497" s="80"/>
    </row>
    <row r="498" spans="1:68" ht="27" customHeight="1" x14ac:dyDescent="0.25">
      <c r="A498" s="63" t="s">
        <v>766</v>
      </c>
      <c r="B498" s="63" t="s">
        <v>767</v>
      </c>
      <c r="C498" s="36">
        <v>4301020314</v>
      </c>
      <c r="D498" s="563">
        <v>4640242180090</v>
      </c>
      <c r="E498" s="563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564" t="s">
        <v>768</v>
      </c>
      <c r="Q498" s="565"/>
      <c r="R498" s="565"/>
      <c r="S498" s="565"/>
      <c r="T498" s="56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1"/>
      <c r="P499" s="567" t="s">
        <v>40</v>
      </c>
      <c r="Q499" s="568"/>
      <c r="R499" s="568"/>
      <c r="S499" s="568"/>
      <c r="T499" s="568"/>
      <c r="U499" s="568"/>
      <c r="V499" s="569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570"/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1"/>
      <c r="P500" s="567" t="s">
        <v>40</v>
      </c>
      <c r="Q500" s="568"/>
      <c r="R500" s="568"/>
      <c r="S500" s="568"/>
      <c r="T500" s="568"/>
      <c r="U500" s="568"/>
      <c r="V500" s="569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570"/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5"/>
      <c r="P501" s="572" t="s">
        <v>33</v>
      </c>
      <c r="Q501" s="573"/>
      <c r="R501" s="573"/>
      <c r="S501" s="573"/>
      <c r="T501" s="573"/>
      <c r="U501" s="573"/>
      <c r="V501" s="574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18019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18107.38</v>
      </c>
      <c r="Z501" s="42"/>
      <c r="AA501" s="67"/>
      <c r="AB501" s="67"/>
      <c r="AC501" s="67"/>
    </row>
    <row r="502" spans="1:68" x14ac:dyDescent="0.2">
      <c r="A502" s="570"/>
      <c r="B502" s="570"/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5"/>
      <c r="P502" s="572" t="s">
        <v>34</v>
      </c>
      <c r="Q502" s="573"/>
      <c r="R502" s="573"/>
      <c r="S502" s="573"/>
      <c r="T502" s="573"/>
      <c r="U502" s="573"/>
      <c r="V502" s="574"/>
      <c r="W502" s="42" t="s">
        <v>0</v>
      </c>
      <c r="X502" s="43">
        <f>IFERROR(SUM(BM22:BM498),"0")</f>
        <v>18916.122339142337</v>
      </c>
      <c r="Y502" s="43">
        <f>IFERROR(SUM(BN22:BN498),"0")</f>
        <v>19009.173000000003</v>
      </c>
      <c r="Z502" s="42"/>
      <c r="AA502" s="67"/>
      <c r="AB502" s="67"/>
      <c r="AC502" s="67"/>
    </row>
    <row r="503" spans="1:68" x14ac:dyDescent="0.2">
      <c r="A503" s="570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5"/>
      <c r="P503" s="572" t="s">
        <v>35</v>
      </c>
      <c r="Q503" s="573"/>
      <c r="R503" s="573"/>
      <c r="S503" s="573"/>
      <c r="T503" s="573"/>
      <c r="U503" s="573"/>
      <c r="V503" s="574"/>
      <c r="W503" s="42" t="s">
        <v>20</v>
      </c>
      <c r="X503" s="44">
        <f>ROUNDUP(SUM(BO22:BO498),0)</f>
        <v>30</v>
      </c>
      <c r="Y503" s="44">
        <f>ROUNDUP(SUM(BP22:BP498),0)</f>
        <v>30</v>
      </c>
      <c r="Z503" s="42"/>
      <c r="AA503" s="67"/>
      <c r="AB503" s="67"/>
      <c r="AC503" s="67"/>
    </row>
    <row r="504" spans="1:68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5"/>
      <c r="P504" s="572" t="s">
        <v>36</v>
      </c>
      <c r="Q504" s="573"/>
      <c r="R504" s="573"/>
      <c r="S504" s="573"/>
      <c r="T504" s="573"/>
      <c r="U504" s="573"/>
      <c r="V504" s="574"/>
      <c r="W504" s="42" t="s">
        <v>0</v>
      </c>
      <c r="X504" s="43">
        <f>GrossWeightTotal+PalletQtyTotal*25</f>
        <v>19666.122339142337</v>
      </c>
      <c r="Y504" s="43">
        <f>GrossWeightTotalR+PalletQtyTotalR*25</f>
        <v>19759.173000000003</v>
      </c>
      <c r="Z504" s="42"/>
      <c r="AA504" s="67"/>
      <c r="AB504" s="67"/>
      <c r="AC504" s="67"/>
    </row>
    <row r="505" spans="1:68" x14ac:dyDescent="0.2">
      <c r="A505" s="570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5"/>
      <c r="P505" s="572" t="s">
        <v>37</v>
      </c>
      <c r="Q505" s="573"/>
      <c r="R505" s="573"/>
      <c r="S505" s="573"/>
      <c r="T505" s="573"/>
      <c r="U505" s="573"/>
      <c r="V505" s="574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2756.6613386613376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2769</v>
      </c>
      <c r="Z505" s="42"/>
      <c r="AA505" s="67"/>
      <c r="AB505" s="67"/>
      <c r="AC505" s="67"/>
    </row>
    <row r="506" spans="1:68" ht="14.25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5"/>
      <c r="P506" s="572" t="s">
        <v>38</v>
      </c>
      <c r="Q506" s="573"/>
      <c r="R506" s="573"/>
      <c r="S506" s="573"/>
      <c r="T506" s="573"/>
      <c r="U506" s="573"/>
      <c r="V506" s="574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35.520960000000002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558" t="s">
        <v>110</v>
      </c>
      <c r="D508" s="558" t="s">
        <v>110</v>
      </c>
      <c r="E508" s="558" t="s">
        <v>110</v>
      </c>
      <c r="F508" s="558" t="s">
        <v>110</v>
      </c>
      <c r="G508" s="558" t="s">
        <v>110</v>
      </c>
      <c r="H508" s="558" t="s">
        <v>110</v>
      </c>
      <c r="I508" s="558" t="s">
        <v>262</v>
      </c>
      <c r="J508" s="558" t="s">
        <v>262</v>
      </c>
      <c r="K508" s="558" t="s">
        <v>262</v>
      </c>
      <c r="L508" s="558" t="s">
        <v>262</v>
      </c>
      <c r="M508" s="558" t="s">
        <v>262</v>
      </c>
      <c r="N508" s="559"/>
      <c r="O508" s="558" t="s">
        <v>262</v>
      </c>
      <c r="P508" s="558" t="s">
        <v>262</v>
      </c>
      <c r="Q508" s="558" t="s">
        <v>262</v>
      </c>
      <c r="R508" s="558" t="s">
        <v>262</v>
      </c>
      <c r="S508" s="558" t="s">
        <v>262</v>
      </c>
      <c r="T508" s="558" t="s">
        <v>552</v>
      </c>
      <c r="U508" s="558" t="s">
        <v>552</v>
      </c>
      <c r="V508" s="558" t="s">
        <v>608</v>
      </c>
      <c r="W508" s="558" t="s">
        <v>608</v>
      </c>
      <c r="X508" s="558" t="s">
        <v>608</v>
      </c>
      <c r="Y508" s="558" t="s">
        <v>608</v>
      </c>
      <c r="Z508" s="85" t="s">
        <v>664</v>
      </c>
      <c r="AA508" s="558" t="s">
        <v>728</v>
      </c>
      <c r="AB508" s="558" t="s">
        <v>728</v>
      </c>
      <c r="AC508" s="60"/>
      <c r="AF508" s="1"/>
    </row>
    <row r="509" spans="1:68" ht="14.25" customHeight="1" thickTop="1" x14ac:dyDescent="0.2">
      <c r="A509" s="560" t="s">
        <v>10</v>
      </c>
      <c r="B509" s="558" t="s">
        <v>75</v>
      </c>
      <c r="C509" s="558" t="s">
        <v>111</v>
      </c>
      <c r="D509" s="558" t="s">
        <v>126</v>
      </c>
      <c r="E509" s="558" t="s">
        <v>181</v>
      </c>
      <c r="F509" s="558" t="s">
        <v>201</v>
      </c>
      <c r="G509" s="558" t="s">
        <v>234</v>
      </c>
      <c r="H509" s="558" t="s">
        <v>110</v>
      </c>
      <c r="I509" s="558" t="s">
        <v>263</v>
      </c>
      <c r="J509" s="558" t="s">
        <v>303</v>
      </c>
      <c r="K509" s="558" t="s">
        <v>363</v>
      </c>
      <c r="L509" s="558" t="s">
        <v>408</v>
      </c>
      <c r="M509" s="558" t="s">
        <v>424</v>
      </c>
      <c r="N509" s="1"/>
      <c r="O509" s="558" t="s">
        <v>438</v>
      </c>
      <c r="P509" s="558" t="s">
        <v>448</v>
      </c>
      <c r="Q509" s="558" t="s">
        <v>455</v>
      </c>
      <c r="R509" s="558" t="s">
        <v>460</v>
      </c>
      <c r="S509" s="558" t="s">
        <v>542</v>
      </c>
      <c r="T509" s="558" t="s">
        <v>553</v>
      </c>
      <c r="U509" s="558" t="s">
        <v>588</v>
      </c>
      <c r="V509" s="558" t="s">
        <v>609</v>
      </c>
      <c r="W509" s="558" t="s">
        <v>641</v>
      </c>
      <c r="X509" s="558" t="s">
        <v>656</v>
      </c>
      <c r="Y509" s="558" t="s">
        <v>660</v>
      </c>
      <c r="Z509" s="558" t="s">
        <v>664</v>
      </c>
      <c r="AA509" s="558" t="s">
        <v>728</v>
      </c>
      <c r="AB509" s="558" t="s">
        <v>765</v>
      </c>
      <c r="AC509" s="60"/>
      <c r="AF509" s="1"/>
    </row>
    <row r="510" spans="1:68" ht="13.5" thickBot="1" x14ac:dyDescent="0.25">
      <c r="A510" s="561"/>
      <c r="B510" s="558"/>
      <c r="C510" s="558"/>
      <c r="D510" s="558"/>
      <c r="E510" s="558"/>
      <c r="F510" s="558"/>
      <c r="G510" s="558"/>
      <c r="H510" s="558"/>
      <c r="I510" s="558"/>
      <c r="J510" s="558"/>
      <c r="K510" s="558"/>
      <c r="L510" s="558"/>
      <c r="M510" s="558"/>
      <c r="N510" s="1"/>
      <c r="O510" s="558"/>
      <c r="P510" s="558"/>
      <c r="Q510" s="558"/>
      <c r="R510" s="558"/>
      <c r="S510" s="558"/>
      <c r="T510" s="558"/>
      <c r="U510" s="558"/>
      <c r="V510" s="558"/>
      <c r="W510" s="558"/>
      <c r="X510" s="558"/>
      <c r="Y510" s="558"/>
      <c r="Z510" s="558"/>
      <c r="AA510" s="558"/>
      <c r="AB510" s="558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884.80000000000007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6075</v>
      </c>
      <c r="E511" s="52">
        <f>IFERROR(Y87*1,"0")+IFERROR(Y88*1,"0")+IFERROR(Y89*1,"0")+IFERROR(Y93*1,"0")+IFERROR(Y94*1,"0")+IFERROR(Y95*1,"0")+IFERROR(Y96*1,"0")</f>
        <v>1047.6000000000001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801.9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225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459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4185.6000000000004</v>
      </c>
      <c r="S511" s="52">
        <f>IFERROR(Y336*1,"0")+IFERROR(Y337*1,"0")+IFERROR(Y338*1,"0")</f>
        <v>510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1554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1008.48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1302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2025-09-23T08:47:23Z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