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8EDC53-D556-4EBE-B265-23346F4F4E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1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102" i="1"/>
  <c r="BN102" i="1"/>
  <c r="Z116" i="1"/>
  <c r="BN116" i="1"/>
  <c r="Y146" i="1"/>
  <c r="Z165" i="1"/>
  <c r="BN165" i="1"/>
  <c r="Z188" i="1"/>
  <c r="BN188" i="1"/>
  <c r="Z200" i="1"/>
  <c r="BN200" i="1"/>
  <c r="Z210" i="1"/>
  <c r="BN210" i="1"/>
  <c r="Z224" i="1"/>
  <c r="BN224" i="1"/>
  <c r="Z227" i="1"/>
  <c r="BN227" i="1"/>
  <c r="Z234" i="1"/>
  <c r="Z235" i="1" s="1"/>
  <c r="BN234" i="1"/>
  <c r="BP234" i="1"/>
  <c r="Y235" i="1"/>
  <c r="Z244" i="1"/>
  <c r="BN244" i="1"/>
  <c r="Z255" i="1"/>
  <c r="BN255" i="1"/>
  <c r="Z294" i="1"/>
  <c r="BN294" i="1"/>
  <c r="Z304" i="1"/>
  <c r="BN304" i="1"/>
  <c r="Z316" i="1"/>
  <c r="BN316" i="1"/>
  <c r="Z337" i="1"/>
  <c r="BN337" i="1"/>
  <c r="Z355" i="1"/>
  <c r="BN355" i="1"/>
  <c r="Z371" i="1"/>
  <c r="BN371" i="1"/>
  <c r="Z393" i="1"/>
  <c r="BN393" i="1"/>
  <c r="Z403" i="1"/>
  <c r="BN403" i="1"/>
  <c r="Z434" i="1"/>
  <c r="BN434" i="1"/>
  <c r="Z435" i="1"/>
  <c r="BN435" i="1"/>
  <c r="Z448" i="1"/>
  <c r="BN448" i="1"/>
  <c r="Z462" i="1"/>
  <c r="BN462" i="1"/>
  <c r="Z493" i="1"/>
  <c r="BN493" i="1"/>
  <c r="BP95" i="1"/>
  <c r="BN95" i="1"/>
  <c r="Z95" i="1"/>
  <c r="BP110" i="1"/>
  <c r="BN110" i="1"/>
  <c r="Z110" i="1"/>
  <c r="BP114" i="1"/>
  <c r="BN114" i="1"/>
  <c r="Z114" i="1"/>
  <c r="Y139" i="1"/>
  <c r="BP137" i="1"/>
  <c r="BN137" i="1"/>
  <c r="Z137" i="1"/>
  <c r="BP163" i="1"/>
  <c r="BN163" i="1"/>
  <c r="Z163" i="1"/>
  <c r="BP184" i="1"/>
  <c r="BN184" i="1"/>
  <c r="Z184" i="1"/>
  <c r="BP198" i="1"/>
  <c r="BN198" i="1"/>
  <c r="Z198" i="1"/>
  <c r="BP208" i="1"/>
  <c r="BN208" i="1"/>
  <c r="Z208" i="1"/>
  <c r="BP222" i="1"/>
  <c r="BN222" i="1"/>
  <c r="Z222" i="1"/>
  <c r="BP230" i="1"/>
  <c r="BN230" i="1"/>
  <c r="Z230" i="1"/>
  <c r="BP253" i="1"/>
  <c r="BN253" i="1"/>
  <c r="Z253" i="1"/>
  <c r="BP261" i="1"/>
  <c r="BN261" i="1"/>
  <c r="Z261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66" i="1"/>
  <c r="Y365" i="1"/>
  <c r="BP364" i="1"/>
  <c r="BN364" i="1"/>
  <c r="Z364" i="1"/>
  <c r="Z365" i="1" s="1"/>
  <c r="U511" i="1"/>
  <c r="BP369" i="1"/>
  <c r="BN369" i="1"/>
  <c r="Z369" i="1"/>
  <c r="Z372" i="1" s="1"/>
  <c r="Y372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6" i="1"/>
  <c r="BN76" i="1"/>
  <c r="Y83" i="1"/>
  <c r="BP81" i="1"/>
  <c r="BN81" i="1"/>
  <c r="Z81" i="1"/>
  <c r="BP104" i="1"/>
  <c r="BN104" i="1"/>
  <c r="Z104" i="1"/>
  <c r="BP122" i="1"/>
  <c r="BN122" i="1"/>
  <c r="Z122" i="1"/>
  <c r="BP127" i="1"/>
  <c r="BN127" i="1"/>
  <c r="Z127" i="1"/>
  <c r="BP149" i="1"/>
  <c r="BN149" i="1"/>
  <c r="Z149" i="1"/>
  <c r="BP167" i="1"/>
  <c r="BN167" i="1"/>
  <c r="Z167" i="1"/>
  <c r="BP194" i="1"/>
  <c r="BN194" i="1"/>
  <c r="Z194" i="1"/>
  <c r="Y214" i="1"/>
  <c r="BP204" i="1"/>
  <c r="BN204" i="1"/>
  <c r="Z204" i="1"/>
  <c r="BP212" i="1"/>
  <c r="BN212" i="1"/>
  <c r="Z212" i="1"/>
  <c r="BP229" i="1"/>
  <c r="BN229" i="1"/>
  <c r="Z229" i="1"/>
  <c r="BP246" i="1"/>
  <c r="BN246" i="1"/>
  <c r="Z246" i="1"/>
  <c r="BP260" i="1"/>
  <c r="BN260" i="1"/>
  <c r="Z260" i="1"/>
  <c r="BP269" i="1"/>
  <c r="BN269" i="1"/>
  <c r="Z269" i="1"/>
  <c r="BP395" i="1"/>
  <c r="BN395" i="1"/>
  <c r="Z395" i="1"/>
  <c r="BP414" i="1"/>
  <c r="BN414" i="1"/>
  <c r="Z414" i="1"/>
  <c r="BP437" i="1"/>
  <c r="BN437" i="1"/>
  <c r="Z437" i="1"/>
  <c r="BP454" i="1"/>
  <c r="BN454" i="1"/>
  <c r="Z454" i="1"/>
  <c r="BP464" i="1"/>
  <c r="BN464" i="1"/>
  <c r="Z464" i="1"/>
  <c r="BP470" i="1"/>
  <c r="BN470" i="1"/>
  <c r="Z470" i="1"/>
  <c r="Y112" i="1"/>
  <c r="Y111" i="1"/>
  <c r="Y190" i="1"/>
  <c r="Y218" i="1"/>
  <c r="Y306" i="1"/>
  <c r="BP298" i="1"/>
  <c r="BN298" i="1"/>
  <c r="Z298" i="1"/>
  <c r="BP308" i="1"/>
  <c r="BN308" i="1"/>
  <c r="Z308" i="1"/>
  <c r="Z313" i="1" s="1"/>
  <c r="BP318" i="1"/>
  <c r="BN318" i="1"/>
  <c r="Z318" i="1"/>
  <c r="BP345" i="1"/>
  <c r="BN345" i="1"/>
  <c r="Z345" i="1"/>
  <c r="BP359" i="1"/>
  <c r="BN359" i="1"/>
  <c r="Z359" i="1"/>
  <c r="BP391" i="1"/>
  <c r="BN391" i="1"/>
  <c r="Z391" i="1"/>
  <c r="BP399" i="1"/>
  <c r="BN399" i="1"/>
  <c r="Z399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P458" i="1"/>
  <c r="BN458" i="1"/>
  <c r="Z458" i="1"/>
  <c r="Y485" i="1"/>
  <c r="BP483" i="1"/>
  <c r="BN483" i="1"/>
  <c r="Z483" i="1"/>
  <c r="Y405" i="1"/>
  <c r="Y466" i="1"/>
  <c r="Y465" i="1"/>
  <c r="H9" i="1"/>
  <c r="A10" i="1"/>
  <c r="Y24" i="1"/>
  <c r="Y32" i="1"/>
  <c r="Y65" i="1"/>
  <c r="Y71" i="1"/>
  <c r="BP89" i="1"/>
  <c r="BN89" i="1"/>
  <c r="Z89" i="1"/>
  <c r="BP128" i="1"/>
  <c r="BN128" i="1"/>
  <c r="Z128" i="1"/>
  <c r="Z129" i="1" s="1"/>
  <c r="BP166" i="1"/>
  <c r="BN166" i="1"/>
  <c r="Z166" i="1"/>
  <c r="Y44" i="1"/>
  <c r="Y59" i="1"/>
  <c r="Y91" i="1"/>
  <c r="BP94" i="1"/>
  <c r="BN94" i="1"/>
  <c r="Z94" i="1"/>
  <c r="BP103" i="1"/>
  <c r="BN103" i="1"/>
  <c r="Z103" i="1"/>
  <c r="BP115" i="1"/>
  <c r="BN115" i="1"/>
  <c r="Z115" i="1"/>
  <c r="Y130" i="1"/>
  <c r="Y135" i="1"/>
  <c r="BP132" i="1"/>
  <c r="BN132" i="1"/>
  <c r="Z132" i="1"/>
  <c r="Z134" i="1" s="1"/>
  <c r="BP144" i="1"/>
  <c r="BN144" i="1"/>
  <c r="Z144" i="1"/>
  <c r="Y151" i="1"/>
  <c r="BP148" i="1"/>
  <c r="BN148" i="1"/>
  <c r="Z148" i="1"/>
  <c r="BP162" i="1"/>
  <c r="BN162" i="1"/>
  <c r="Z162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Y134" i="1"/>
  <c r="BP138" i="1"/>
  <c r="BN138" i="1"/>
  <c r="Z138" i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BP455" i="1"/>
  <c r="BN455" i="1"/>
  <c r="Z455" i="1"/>
  <c r="BP463" i="1"/>
  <c r="BN463" i="1"/>
  <c r="Z463" i="1"/>
  <c r="Z465" i="1" s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351" i="1" l="1"/>
  <c r="Z332" i="1"/>
  <c r="Z326" i="1"/>
  <c r="Z305" i="1"/>
  <c r="Z213" i="1"/>
  <c r="Z139" i="1"/>
  <c r="Z123" i="1"/>
  <c r="Z83" i="1"/>
  <c r="Z78" i="1"/>
  <c r="Z64" i="1"/>
  <c r="Z118" i="1"/>
  <c r="Z474" i="1"/>
  <c r="Z264" i="1"/>
  <c r="Z97" i="1"/>
  <c r="Z450" i="1"/>
  <c r="Z444" i="1"/>
  <c r="Z256" i="1"/>
  <c r="Z247" i="1"/>
  <c r="Z231" i="1"/>
  <c r="Z175" i="1"/>
  <c r="Z58" i="1"/>
  <c r="Z185" i="1"/>
  <c r="Y503" i="1"/>
  <c r="Z151" i="1"/>
  <c r="Y501" i="1"/>
  <c r="Z480" i="1"/>
  <c r="Z417" i="1"/>
  <c r="Z271" i="1"/>
  <c r="Z459" i="1"/>
  <c r="Z400" i="1"/>
  <c r="Z201" i="1"/>
  <c r="Z169" i="1"/>
  <c r="Z145" i="1"/>
  <c r="Z70" i="1"/>
  <c r="Z32" i="1"/>
  <c r="Y505" i="1"/>
  <c r="Y502" i="1"/>
  <c r="Z339" i="1"/>
  <c r="Z295" i="1"/>
  <c r="Z506" i="1" l="1"/>
  <c r="Y504" i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<sst xmlns="http://schemas.openxmlformats.org/spreadsheetml/2006/main" count="2201" uniqueCount="800">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</sst>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40" t="s">
        <v>0</v>
      </c>
      <c r="E1" s="582"/>
      <c r="F1" s="582"/>
      <c r="G1" s="12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58"/>
      <c r="P5" s="24" t="s">
        <v>10</v>
      </c>
      <c r="Q5" s="848">
        <v>45925</v>
      </c>
      <c r="R5" s="651"/>
      <c r="T5" s="704" t="s">
        <v>11</v>
      </c>
      <c r="U5" s="705"/>
      <c r="V5" s="707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705"/>
      <c r="V6" s="742" t="s">
        <v>17</v>
      </c>
      <c r="W6" s="74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7"/>
      <c r="U7" s="705"/>
      <c r="V7" s="744"/>
      <c r="W7" s="745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54">
        <v>0.58333333333333337</v>
      </c>
      <c r="R8" s="619"/>
      <c r="T8" s="557"/>
      <c r="U8" s="705"/>
      <c r="V8" s="744"/>
      <c r="W8" s="745"/>
      <c r="AB8" s="51"/>
      <c r="AC8" s="51"/>
      <c r="AD8" s="51"/>
      <c r="AE8" s="51"/>
    </row>
    <row r="9" spans="1:32" s="543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41"/>
      <c r="P9" s="26" t="s">
        <v>20</v>
      </c>
      <c r="Q9" s="648"/>
      <c r="R9" s="649"/>
      <c r="T9" s="557"/>
      <c r="U9" s="705"/>
      <c r="V9" s="746"/>
      <c r="W9" s="747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12"/>
      <c r="R10" s="713"/>
      <c r="U10" s="24" t="s">
        <v>22</v>
      </c>
      <c r="V10" s="756" t="s">
        <v>23</v>
      </c>
      <c r="W10" s="74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839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62"/>
      <c r="P12" s="24" t="s">
        <v>29</v>
      </c>
      <c r="Q12" s="654"/>
      <c r="R12" s="619"/>
      <c r="S12" s="23"/>
      <c r="U12" s="24"/>
      <c r="V12" s="582"/>
      <c r="W12" s="557"/>
      <c r="AB12" s="51"/>
      <c r="AC12" s="51"/>
      <c r="AD12" s="51"/>
      <c r="AE12" s="51"/>
    </row>
    <row r="13" spans="1:32" s="543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62"/>
      <c r="O13" s="26"/>
      <c r="P13" s="26" t="s">
        <v>31</v>
      </c>
      <c r="Q13" s="839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63"/>
      <c r="P15" s="753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4"/>
      <c r="Q16" s="754"/>
      <c r="R16" s="754"/>
      <c r="S16" s="754"/>
      <c r="T16" s="7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67" t="s">
        <v>60</v>
      </c>
      <c r="V18" s="67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68</v>
      </c>
      <c r="X41" s="549">
        <v>50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68</v>
      </c>
      <c r="X42" s="549">
        <v>40</v>
      </c>
      <c r="Y42" s="55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14.62962962962963</v>
      </c>
      <c r="Y44" s="551">
        <f>IFERROR(Y41/H41,"0")+IFERROR(Y42/H42,"0")+IFERROR(Y43/H43,"0")</f>
        <v>15</v>
      </c>
      <c r="Z44" s="551">
        <f>IFERROR(IF(Z41="",0,Z41),"0")+IFERROR(IF(Z42="",0,Z42),"0")+IFERROR(IF(Z43="",0,Z43),"0")</f>
        <v>0.18509999999999999</v>
      </c>
      <c r="AA44" s="552"/>
      <c r="AB44" s="552"/>
      <c r="AC44" s="552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90</v>
      </c>
      <c r="Y45" s="551">
        <f>IFERROR(SUM(Y41:Y43),"0")</f>
        <v>94</v>
      </c>
      <c r="Z45" s="37"/>
      <c r="AA45" s="552"/>
      <c r="AB45" s="552"/>
      <c r="AC45" s="552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68</v>
      </c>
      <c r="X53" s="549">
        <v>600</v>
      </c>
      <c r="Y53" s="550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68</v>
      </c>
      <c r="X57" s="549">
        <v>360</v>
      </c>
      <c r="Y57" s="55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135.55555555555554</v>
      </c>
      <c r="Y58" s="551">
        <f>IFERROR(Y52/H52,"0")+IFERROR(Y53/H53,"0")+IFERROR(Y54/H54,"0")+IFERROR(Y55/H55,"0")+IFERROR(Y56/H56,"0")+IFERROR(Y57/H57,"0")</f>
        <v>136</v>
      </c>
      <c r="Z58" s="551">
        <f>IFERROR(IF(Z52="",0,Z52),"0")+IFERROR(IF(Z53="",0,Z53),"0")+IFERROR(IF(Z54="",0,Z54),"0")+IFERROR(IF(Z55="",0,Z55),"0")+IFERROR(IF(Z56="",0,Z56),"0")+IFERROR(IF(Z57="",0,Z57),"0")</f>
        <v>1.7844800000000001</v>
      </c>
      <c r="AA58" s="552"/>
      <c r="AB58" s="552"/>
      <c r="AC58" s="552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960</v>
      </c>
      <c r="Y59" s="551">
        <f>IFERROR(SUM(Y52:Y57),"0")</f>
        <v>964.80000000000007</v>
      </c>
      <c r="Z59" s="37"/>
      <c r="AA59" s="552"/>
      <c r="AB59" s="552"/>
      <c r="AC59" s="552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68</v>
      </c>
      <c r="X61" s="549">
        <v>300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4"/>
      <c r="V63" s="34"/>
      <c r="W63" s="35" t="s">
        <v>68</v>
      </c>
      <c r="X63" s="549">
        <v>81</v>
      </c>
      <c r="Y63" s="550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37" t="s">
        <v>71</v>
      </c>
      <c r="X64" s="551">
        <f>IFERROR(X61/H61,"0")+IFERROR(X62/H62,"0")+IFERROR(X63/H63,"0")</f>
        <v>57.777777777777771</v>
      </c>
      <c r="Y64" s="551">
        <f>IFERROR(Y61/H61,"0")+IFERROR(Y62/H62,"0")+IFERROR(Y63/H63,"0")</f>
        <v>58</v>
      </c>
      <c r="Z64" s="551">
        <f>IFERROR(IF(Z61="",0,Z61),"0")+IFERROR(IF(Z62="",0,Z62),"0")+IFERROR(IF(Z63="",0,Z63),"0")</f>
        <v>0.72674000000000005</v>
      </c>
      <c r="AA64" s="552"/>
      <c r="AB64" s="552"/>
      <c r="AC64" s="552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37" t="s">
        <v>68</v>
      </c>
      <c r="X65" s="551">
        <f>IFERROR(SUM(X61:X63),"0")</f>
        <v>381</v>
      </c>
      <c r="Y65" s="551">
        <f>IFERROR(SUM(Y61:Y63),"0")</f>
        <v>383.40000000000003</v>
      </c>
      <c r="Z65" s="37"/>
      <c r="AA65" s="552"/>
      <c r="AB65" s="552"/>
      <c r="AC65" s="552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4"/>
      <c r="V87" s="34"/>
      <c r="W87" s="35" t="s">
        <v>68</v>
      </c>
      <c r="X87" s="549">
        <v>50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37" t="s">
        <v>71</v>
      </c>
      <c r="X90" s="551">
        <f>IFERROR(X87/H87,"0")+IFERROR(X88/H88,"0")+IFERROR(X89/H89,"0")</f>
        <v>4.6296296296296298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37" t="s">
        <v>68</v>
      </c>
      <c r="X91" s="551">
        <f>IFERROR(SUM(X87:X89),"0")</f>
        <v>50</v>
      </c>
      <c r="Y91" s="551">
        <f>IFERROR(SUM(Y87:Y89),"0")</f>
        <v>54</v>
      </c>
      <c r="Z91" s="37"/>
      <c r="AA91" s="552"/>
      <c r="AB91" s="552"/>
      <c r="AC91" s="552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6" t="s">
        <v>181</v>
      </c>
      <c r="Q93" s="564"/>
      <c r="R93" s="564"/>
      <c r="S93" s="564"/>
      <c r="T93" s="565"/>
      <c r="U93" s="34"/>
      <c r="V93" s="34"/>
      <c r="W93" s="35" t="s">
        <v>68</v>
      </c>
      <c r="X93" s="549">
        <v>60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37" t="s">
        <v>71</v>
      </c>
      <c r="X97" s="551">
        <f>IFERROR(X93/H93,"0")+IFERROR(X94/H94,"0")+IFERROR(X95/H95,"0")+IFERROR(X96/H96,"0")</f>
        <v>7.4074074074074074</v>
      </c>
      <c r="Y97" s="551">
        <f>IFERROR(Y93/H93,"0")+IFERROR(Y94/H94,"0")+IFERROR(Y95/H95,"0")+IFERROR(Y96/H96,"0")</f>
        <v>8</v>
      </c>
      <c r="Z97" s="551">
        <f>IFERROR(IF(Z93="",0,Z93),"0")+IFERROR(IF(Z94="",0,Z94),"0")+IFERROR(IF(Z95="",0,Z95),"0")+IFERROR(IF(Z96="",0,Z96),"0")</f>
        <v>0.15184</v>
      </c>
      <c r="AA97" s="552"/>
      <c r="AB97" s="552"/>
      <c r="AC97" s="552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37" t="s">
        <v>68</v>
      </c>
      <c r="X98" s="551">
        <f>IFERROR(SUM(X93:X96),"0")</f>
        <v>60</v>
      </c>
      <c r="Y98" s="551">
        <f>IFERROR(SUM(Y93:Y96),"0")</f>
        <v>64.8</v>
      </c>
      <c r="Z98" s="37"/>
      <c r="AA98" s="552"/>
      <c r="AB98" s="552"/>
      <c r="AC98" s="552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4"/>
      <c r="V114" s="34"/>
      <c r="W114" s="35" t="s">
        <v>68</v>
      </c>
      <c r="X114" s="549">
        <v>60</v>
      </c>
      <c r="Y114" s="550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63.8</v>
      </c>
      <c r="BN114" s="64">
        <f>IFERROR(Y114*I114/H114,"0")</f>
        <v>68.903999999999996</v>
      </c>
      <c r="BO114" s="64">
        <f>IFERROR(1/J114*(X114/H114),"0")</f>
        <v>0.11574074074074074</v>
      </c>
      <c r="BP114" s="64">
        <f>IFERROR(1/J114*(Y114/H114),"0")</f>
        <v>0.125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37" t="s">
        <v>71</v>
      </c>
      <c r="X118" s="551">
        <f>IFERROR(X114/H114,"0")+IFERROR(X115/H115,"0")+IFERROR(X116/H116,"0")+IFERROR(X117/H117,"0")</f>
        <v>7.4074074074074074</v>
      </c>
      <c r="Y118" s="551">
        <f>IFERROR(Y114/H114,"0")+IFERROR(Y115/H115,"0")+IFERROR(Y116/H116,"0")+IFERROR(Y117/H117,"0")</f>
        <v>8</v>
      </c>
      <c r="Z118" s="551">
        <f>IFERROR(IF(Z114="",0,Z114),"0")+IFERROR(IF(Z115="",0,Z115),"0")+IFERROR(IF(Z116="",0,Z116),"0")+IFERROR(IF(Z117="",0,Z117),"0")</f>
        <v>0.15184</v>
      </c>
      <c r="AA118" s="552"/>
      <c r="AB118" s="552"/>
      <c r="AC118" s="552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37" t="s">
        <v>68</v>
      </c>
      <c r="X119" s="551">
        <f>IFERROR(SUM(X114:X117),"0")</f>
        <v>60</v>
      </c>
      <c r="Y119" s="551">
        <f>IFERROR(SUM(Y114:Y117),"0")</f>
        <v>64.8</v>
      </c>
      <c r="Z119" s="37"/>
      <c r="AA119" s="552"/>
      <c r="AB119" s="552"/>
      <c r="AC119" s="552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96" t="s">
        <v>241</v>
      </c>
      <c r="Q144" s="564"/>
      <c r="R144" s="564"/>
      <c r="S144" s="564"/>
      <c r="T144" s="56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68</v>
      </c>
      <c r="X150" s="549">
        <v>80</v>
      </c>
      <c r="Y150" s="550">
        <f>IFERROR(IF(X150="",0,CEILING((X150/$H150),1)*$H150),"")</f>
        <v>81</v>
      </c>
      <c r="Z150" s="36">
        <f>IFERROR(IF(Y150=0,"",ROUNDUP(Y150/H150,0)*0.01898),"")</f>
        <v>0.17082</v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85.2</v>
      </c>
      <c r="BN150" s="64">
        <f>IFERROR(Y150*I150/H150,"0")</f>
        <v>86.265000000000015</v>
      </c>
      <c r="BO150" s="64">
        <f>IFERROR(1/J150*(X150/H150),"0")</f>
        <v>0.1388888888888889</v>
      </c>
      <c r="BP150" s="64">
        <f>IFERROR(1/J150*(Y150/H150),"0")</f>
        <v>0.140625</v>
      </c>
    </row>
    <row r="151" spans="1:68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37" t="s">
        <v>71</v>
      </c>
      <c r="X151" s="551">
        <f>IFERROR(X148/H148,"0")+IFERROR(X149/H149,"0")+IFERROR(X150/H150,"0")</f>
        <v>8.8888888888888893</v>
      </c>
      <c r="Y151" s="551">
        <f>IFERROR(Y148/H148,"0")+IFERROR(Y149/H149,"0")+IFERROR(Y150/H150,"0")</f>
        <v>9</v>
      </c>
      <c r="Z151" s="551">
        <f>IFERROR(IF(Z148="",0,Z148),"0")+IFERROR(IF(Z149="",0,Z149),"0")+IFERROR(IF(Z150="",0,Z150),"0")</f>
        <v>0.17082</v>
      </c>
      <c r="AA151" s="552"/>
      <c r="AB151" s="552"/>
      <c r="AC151" s="552"/>
    </row>
    <row r="152" spans="1:68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37" t="s">
        <v>68</v>
      </c>
      <c r="X152" s="551">
        <f>IFERROR(SUM(X148:X150),"0")</f>
        <v>80</v>
      </c>
      <c r="Y152" s="551">
        <f>IFERROR(SUM(Y148:Y150),"0")</f>
        <v>81</v>
      </c>
      <c r="Z152" s="37"/>
      <c r="AA152" s="552"/>
      <c r="AB152" s="552"/>
      <c r="AC152" s="552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4"/>
      <c r="AB154" s="544"/>
      <c r="AC154" s="544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4"/>
      <c r="AB181" s="544"/>
      <c r="AC181" s="544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5"/>
      <c r="AB203" s="545"/>
      <c r="AC203" s="545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4"/>
      <c r="AB220" s="544"/>
      <c r="AC220" s="544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5" t="s">
        <v>366</v>
      </c>
      <c r="Q226" s="564"/>
      <c r="R226" s="564"/>
      <c r="S226" s="564"/>
      <c r="T226" s="56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04" t="s">
        <v>376</v>
      </c>
      <c r="Q230" s="564"/>
      <c r="R230" s="564"/>
      <c r="S230" s="564"/>
      <c r="T230" s="56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2" t="s">
        <v>383</v>
      </c>
      <c r="Q238" s="564"/>
      <c r="R238" s="564"/>
      <c r="S238" s="564"/>
      <c r="T238" s="56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0" t="s">
        <v>391</v>
      </c>
      <c r="Q243" s="564"/>
      <c r="R243" s="564"/>
      <c r="S243" s="564"/>
      <c r="T243" s="56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4"/>
      <c r="AB249" s="544"/>
      <c r="AC249" s="544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68</v>
      </c>
      <c r="X253" s="549">
        <v>200</v>
      </c>
      <c r="Y253" s="550">
        <f>IFERROR(IF(X253="",0,CEILING((X253/$H253),1)*$H253),"")</f>
        <v>205.20000000000002</v>
      </c>
      <c r="Z253" s="36">
        <f>IFERROR(IF(Y253=0,"",ROUNDUP(Y253/H253,0)*0.01898),"")</f>
        <v>0.36062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208.05555555555554</v>
      </c>
      <c r="BN253" s="64">
        <f>IFERROR(Y253*I253/H253,"0")</f>
        <v>213.46499999999997</v>
      </c>
      <c r="BO253" s="64">
        <f>IFERROR(1/J253*(X253/H253),"0")</f>
        <v>0.28935185185185186</v>
      </c>
      <c r="BP253" s="64">
        <f>IFERROR(1/J253*(Y253/H253),"0")</f>
        <v>0.296875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37" t="s">
        <v>71</v>
      </c>
      <c r="X256" s="551">
        <f>IFERROR(X251/H251,"0")+IFERROR(X252/H252,"0")+IFERROR(X253/H253,"0")+IFERROR(X254/H254,"0")+IFERROR(X255/H255,"0")</f>
        <v>18.518518518518519</v>
      </c>
      <c r="Y256" s="551">
        <f>IFERROR(Y251/H251,"0")+IFERROR(Y252/H252,"0")+IFERROR(Y253/H253,"0")+IFERROR(Y254/H254,"0")+IFERROR(Y255/H255,"0")</f>
        <v>19</v>
      </c>
      <c r="Z256" s="551">
        <f>IFERROR(IF(Z251="",0,Z251),"0")+IFERROR(IF(Z252="",0,Z252),"0")+IFERROR(IF(Z253="",0,Z253),"0")+IFERROR(IF(Z254="",0,Z254),"0")+IFERROR(IF(Z255="",0,Z255),"0")</f>
        <v>0.36062</v>
      </c>
      <c r="AA256" s="552"/>
      <c r="AB256" s="552"/>
      <c r="AC256" s="552"/>
    </row>
    <row r="257" spans="1:68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37" t="s">
        <v>68</v>
      </c>
      <c r="X257" s="551">
        <f>IFERROR(SUM(X251:X255),"0")</f>
        <v>200</v>
      </c>
      <c r="Y257" s="551">
        <f>IFERROR(SUM(Y251:Y255),"0")</f>
        <v>205.20000000000002</v>
      </c>
      <c r="Z257" s="37"/>
      <c r="AA257" s="552"/>
      <c r="AB257" s="552"/>
      <c r="AC257" s="552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4"/>
      <c r="AB258" s="544"/>
      <c r="AC258" s="544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878" t="s">
        <v>419</v>
      </c>
      <c r="Q261" s="564"/>
      <c r="R261" s="564"/>
      <c r="S261" s="564"/>
      <c r="T261" s="56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5" t="s">
        <v>426</v>
      </c>
      <c r="Q263" s="564"/>
      <c r="R263" s="564"/>
      <c r="S263" s="564"/>
      <c r="T263" s="565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4"/>
      <c r="AB266" s="544"/>
      <c r="AC266" s="544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4"/>
      <c r="AB273" s="544"/>
      <c r="AC273" s="544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5"/>
      <c r="AB278" s="545"/>
      <c r="AC278" s="545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4"/>
      <c r="AB282" s="544"/>
      <c r="AC282" s="544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4"/>
      <c r="AB287" s="544"/>
      <c r="AC287" s="544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68</v>
      </c>
      <c r="X292" s="549">
        <v>200</v>
      </c>
      <c r="Y292" s="550">
        <f t="shared" si="33"/>
        <v>205.20000000000002</v>
      </c>
      <c r="Z292" s="36">
        <f>IFERROR(IF(Y292=0,"",ROUNDUP(Y292/H292,0)*0.01898),"")</f>
        <v>0.36062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208.05555555555554</v>
      </c>
      <c r="BN292" s="64">
        <f t="shared" si="35"/>
        <v>213.46499999999997</v>
      </c>
      <c r="BO292" s="64">
        <f t="shared" si="36"/>
        <v>0.28935185185185186</v>
      </c>
      <c r="BP292" s="64">
        <f t="shared" si="37"/>
        <v>0.296875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37" t="s">
        <v>71</v>
      </c>
      <c r="X295" s="551">
        <f>IFERROR(X289/H289,"0")+IFERROR(X290/H290,"0")+IFERROR(X291/H291,"0")+IFERROR(X292/H292,"0")+IFERROR(X293/H293,"0")+IFERROR(X294/H294,"0")</f>
        <v>18.518518518518519</v>
      </c>
      <c r="Y295" s="551">
        <f>IFERROR(Y289/H289,"0")+IFERROR(Y290/H290,"0")+IFERROR(Y291/H291,"0")+IFERROR(Y292/H292,"0")+IFERROR(Y293/H293,"0")+IFERROR(Y294/H294,"0")</f>
        <v>19</v>
      </c>
      <c r="Z295" s="551">
        <f>IFERROR(IF(Z289="",0,Z289),"0")+IFERROR(IF(Z290="",0,Z290),"0")+IFERROR(IF(Z291="",0,Z291),"0")+IFERROR(IF(Z292="",0,Z292),"0")+IFERROR(IF(Z293="",0,Z293),"0")+IFERROR(IF(Z294="",0,Z294),"0")</f>
        <v>0.36062</v>
      </c>
      <c r="AA295" s="552"/>
      <c r="AB295" s="552"/>
      <c r="AC295" s="552"/>
    </row>
    <row r="296" spans="1:68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37" t="s">
        <v>68</v>
      </c>
      <c r="X296" s="551">
        <f>IFERROR(SUM(X289:X294),"0")</f>
        <v>200</v>
      </c>
      <c r="Y296" s="551">
        <f>IFERROR(SUM(Y289:Y294),"0")</f>
        <v>205.20000000000002</v>
      </c>
      <c r="Z296" s="37"/>
      <c r="AA296" s="552"/>
      <c r="AB296" s="552"/>
      <c r="AC296" s="552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68</v>
      </c>
      <c r="X298" s="549">
        <v>60</v>
      </c>
      <c r="Y298" s="550">
        <f t="shared" ref="Y298:Y304" si="38">IFERROR(IF(X298="",0,CEILING((X298/$H298),1)*$H298),"")</f>
        <v>63</v>
      </c>
      <c r="Z298" s="36">
        <f>IFERROR(IF(Y298=0,"",ROUNDUP(Y298/H298,0)*0.00902),"")</f>
        <v>0.1353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63.857142857142854</v>
      </c>
      <c r="BN298" s="64">
        <f t="shared" ref="BN298:BN304" si="40">IFERROR(Y298*I298/H298,"0")</f>
        <v>67.049999999999983</v>
      </c>
      <c r="BO298" s="64">
        <f t="shared" ref="BO298:BO304" si="41">IFERROR(1/J298*(X298/H298),"0")</f>
        <v>0.10822510822510822</v>
      </c>
      <c r="BP298" s="64">
        <f t="shared" ref="BP298:BP304" si="42">IFERROR(1/J298*(Y298/H298),"0")</f>
        <v>0.11363636363636365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68</v>
      </c>
      <c r="X299" s="549">
        <v>150</v>
      </c>
      <c r="Y299" s="550">
        <f t="shared" si="38"/>
        <v>151.20000000000002</v>
      </c>
      <c r="Z299" s="36">
        <f>IFERROR(IF(Y299=0,"",ROUNDUP(Y299/H299,0)*0.00902),"")</f>
        <v>0.32472000000000001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159.64285714285714</v>
      </c>
      <c r="BN299" s="64">
        <f t="shared" si="40"/>
        <v>160.91999999999999</v>
      </c>
      <c r="BO299" s="64">
        <f t="shared" si="41"/>
        <v>0.27056277056277056</v>
      </c>
      <c r="BP299" s="64">
        <f t="shared" si="42"/>
        <v>0.27272727272727271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37" t="s">
        <v>71</v>
      </c>
      <c r="X305" s="551">
        <f>IFERROR(X298/H298,"0")+IFERROR(X299/H299,"0")+IFERROR(X300/H300,"0")+IFERROR(X301/H301,"0")+IFERROR(X302/H302,"0")+IFERROR(X303/H303,"0")+IFERROR(X304/H304,"0")</f>
        <v>50</v>
      </c>
      <c r="Y305" s="551">
        <f>IFERROR(Y298/H298,"0")+IFERROR(Y299/H299,"0")+IFERROR(Y300/H300,"0")+IFERROR(Y301/H301,"0")+IFERROR(Y302/H302,"0")+IFERROR(Y303/H303,"0")+IFERROR(Y304/H304,"0")</f>
        <v>51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0.46001999999999998</v>
      </c>
      <c r="AA305" s="552"/>
      <c r="AB305" s="552"/>
      <c r="AC305" s="552"/>
    </row>
    <row r="306" spans="1:68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37" t="s">
        <v>68</v>
      </c>
      <c r="X306" s="551">
        <f>IFERROR(SUM(X298:X304),"0")</f>
        <v>210</v>
      </c>
      <c r="Y306" s="551">
        <f>IFERROR(SUM(Y298:Y304),"0")</f>
        <v>214.20000000000002</v>
      </c>
      <c r="Z306" s="37"/>
      <c r="AA306" s="552"/>
      <c r="AB306" s="552"/>
      <c r="AC306" s="552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68</v>
      </c>
      <c r="X308" s="549">
        <v>1500</v>
      </c>
      <c r="Y308" s="550">
        <f>IFERROR(IF(X308="",0,CEILING((X308/$H308),1)*$H308),"")</f>
        <v>1505.3999999999999</v>
      </c>
      <c r="Z308" s="36">
        <f>IFERROR(IF(Y308=0,"",ROUNDUP(Y308/H308,0)*0.01898),"")</f>
        <v>3.6631400000000003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1598.6538461538464</v>
      </c>
      <c r="BN308" s="64">
        <f>IFERROR(Y308*I308/H308,"0")</f>
        <v>1604.4090000000001</v>
      </c>
      <c r="BO308" s="64">
        <f>IFERROR(1/J308*(X308/H308),"0")</f>
        <v>3.0048076923076925</v>
      </c>
      <c r="BP308" s="64">
        <f>IFERROR(1/J308*(Y308/H308),"0")</f>
        <v>3.015625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37" t="s">
        <v>71</v>
      </c>
      <c r="X313" s="551">
        <f>IFERROR(X308/H308,"0")+IFERROR(X309/H309,"0")+IFERROR(X310/H310,"0")+IFERROR(X311/H311,"0")+IFERROR(X312/H312,"0")</f>
        <v>192.30769230769232</v>
      </c>
      <c r="Y313" s="551">
        <f>IFERROR(Y308/H308,"0")+IFERROR(Y309/H309,"0")+IFERROR(Y310/H310,"0")+IFERROR(Y311/H311,"0")+IFERROR(Y312/H312,"0")</f>
        <v>193</v>
      </c>
      <c r="Z313" s="551">
        <f>IFERROR(IF(Z308="",0,Z308),"0")+IFERROR(IF(Z309="",0,Z309),"0")+IFERROR(IF(Z310="",0,Z310),"0")+IFERROR(IF(Z311="",0,Z311),"0")+IFERROR(IF(Z312="",0,Z312),"0")</f>
        <v>3.6631400000000003</v>
      </c>
      <c r="AA313" s="552"/>
      <c r="AB313" s="552"/>
      <c r="AC313" s="552"/>
    </row>
    <row r="314" spans="1:68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37" t="s">
        <v>68</v>
      </c>
      <c r="X314" s="551">
        <f>IFERROR(SUM(X308:X312),"0")</f>
        <v>1500</v>
      </c>
      <c r="Y314" s="551">
        <f>IFERROR(SUM(Y308:Y312),"0")</f>
        <v>1505.3999999999999</v>
      </c>
      <c r="Z314" s="37"/>
      <c r="AA314" s="552"/>
      <c r="AB314" s="552"/>
      <c r="AC314" s="552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hidden="1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545"/>
      <c r="AB321" s="545"/>
      <c r="AC321" s="545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17" t="s">
        <v>513</v>
      </c>
      <c r="Q322" s="564"/>
      <c r="R322" s="564"/>
      <c r="S322" s="564"/>
      <c r="T322" s="56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99" t="s">
        <v>517</v>
      </c>
      <c r="Q323" s="564"/>
      <c r="R323" s="564"/>
      <c r="S323" s="564"/>
      <c r="T323" s="56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hidden="1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4"/>
      <c r="AB334" s="544"/>
      <c r="AC334" s="544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hidden="1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48"/>
      <c r="AB341" s="48"/>
      <c r="AC341" s="48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4"/>
      <c r="AB342" s="544"/>
      <c r="AC342" s="544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545"/>
      <c r="AB343" s="545"/>
      <c r="AC343" s="545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68</v>
      </c>
      <c r="X345" s="549">
        <v>200</v>
      </c>
      <c r="Y345" s="550">
        <f t="shared" si="43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206.4</v>
      </c>
      <c r="BN345" s="64">
        <f t="shared" si="45"/>
        <v>216.72</v>
      </c>
      <c r="BO345" s="64">
        <f t="shared" si="46"/>
        <v>0.27777777777777779</v>
      </c>
      <c r="BP345" s="64">
        <f t="shared" si="47"/>
        <v>0.29166666666666663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68</v>
      </c>
      <c r="X347" s="549">
        <v>600</v>
      </c>
      <c r="Y347" s="550">
        <f t="shared" si="43"/>
        <v>600</v>
      </c>
      <c r="Z347" s="36">
        <f>IFERROR(IF(Y347=0,"",ROUNDUP(Y347/H347,0)*0.02175),"")</f>
        <v>0.86999999999999988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619.20000000000005</v>
      </c>
      <c r="BN347" s="64">
        <f t="shared" si="45"/>
        <v>619.20000000000005</v>
      </c>
      <c r="BO347" s="64">
        <f t="shared" si="46"/>
        <v>0.83333333333333326</v>
      </c>
      <c r="BP347" s="64">
        <f t="shared" si="47"/>
        <v>0.83333333333333326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37" t="s">
        <v>71</v>
      </c>
      <c r="X351" s="551">
        <f>IFERROR(X344/H344,"0")+IFERROR(X345/H345,"0")+IFERROR(X346/H346,"0")+IFERROR(X347/H347,"0")+IFERROR(X348/H348,"0")+IFERROR(X349/H349,"0")+IFERROR(X350/H350,"0")</f>
        <v>53.333333333333336</v>
      </c>
      <c r="Y351" s="551">
        <f>IFERROR(Y344/H344,"0")+IFERROR(Y345/H345,"0")+IFERROR(Y346/H346,"0")+IFERROR(Y347/H347,"0")+IFERROR(Y348/H348,"0")+IFERROR(Y349/H349,"0")+IFERROR(Y350/H350,"0")</f>
        <v>54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1.1744999999999999</v>
      </c>
      <c r="AA351" s="552"/>
      <c r="AB351" s="552"/>
      <c r="AC351" s="552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37" t="s">
        <v>68</v>
      </c>
      <c r="X352" s="551">
        <f>IFERROR(SUM(X344:X350),"0")</f>
        <v>800</v>
      </c>
      <c r="Y352" s="551">
        <f>IFERROR(SUM(Y344:Y350),"0")</f>
        <v>810</v>
      </c>
      <c r="Z352" s="37"/>
      <c r="AA352" s="552"/>
      <c r="AB352" s="552"/>
      <c r="AC352" s="552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68</v>
      </c>
      <c r="X354" s="549">
        <v>400</v>
      </c>
      <c r="Y354" s="550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412.8</v>
      </c>
      <c r="BN354" s="64">
        <f>IFERROR(Y354*I354/H354,"0")</f>
        <v>417.96000000000004</v>
      </c>
      <c r="BO354" s="64">
        <f>IFERROR(1/J354*(X354/H354),"0")</f>
        <v>0.55555555555555558</v>
      </c>
      <c r="BP354" s="64">
        <f>IFERROR(1/J354*(Y354/H354),"0")</f>
        <v>0.5625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37" t="s">
        <v>71</v>
      </c>
      <c r="X356" s="551">
        <f>IFERROR(X354/H354,"0")+IFERROR(X355/H355,"0")</f>
        <v>26.666666666666668</v>
      </c>
      <c r="Y356" s="551">
        <f>IFERROR(Y354/H354,"0")+IFERROR(Y355/H355,"0")</f>
        <v>27</v>
      </c>
      <c r="Z356" s="551">
        <f>IFERROR(IF(Z354="",0,Z354),"0")+IFERROR(IF(Z355="",0,Z355),"0")</f>
        <v>0.58724999999999994</v>
      </c>
      <c r="AA356" s="552"/>
      <c r="AB356" s="552"/>
      <c r="AC356" s="552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37" t="s">
        <v>68</v>
      </c>
      <c r="X357" s="551">
        <f>IFERROR(SUM(X354:X355),"0")</f>
        <v>400</v>
      </c>
      <c r="Y357" s="551">
        <f>IFERROR(SUM(Y354:Y355),"0")</f>
        <v>405</v>
      </c>
      <c r="Z357" s="37"/>
      <c r="AA357" s="552"/>
      <c r="AB357" s="552"/>
      <c r="AC357" s="552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18" t="s">
        <v>576</v>
      </c>
      <c r="Q364" s="564"/>
      <c r="R364" s="564"/>
      <c r="S364" s="564"/>
      <c r="T364" s="565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4"/>
      <c r="AB367" s="544"/>
      <c r="AC367" s="544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45"/>
      <c r="AB378" s="545"/>
      <c r="AC378" s="545"/>
    </row>
    <row r="379" spans="1:68" ht="27" hidden="1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hidden="1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48"/>
      <c r="AB387" s="48"/>
      <c r="AC387" s="48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4"/>
      <c r="AB388" s="544"/>
      <c r="AC388" s="544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45"/>
      <c r="AB389" s="545"/>
      <c r="AC389" s="545"/>
    </row>
    <row r="390" spans="1:68" ht="27" hidden="1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hidden="1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hidden="1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hidden="1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hidden="1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45"/>
      <c r="AB402" s="545"/>
      <c r="AC402" s="545"/>
    </row>
    <row r="403" spans="1:68" ht="27" hidden="1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4"/>
      <c r="AB407" s="544"/>
      <c r="AC407" s="544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45"/>
      <c r="AB412" s="545"/>
      <c r="AC412" s="545"/>
    </row>
    <row r="413" spans="1:68" ht="27" hidden="1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4"/>
      <c r="AB419" s="544"/>
      <c r="AC419" s="544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4"/>
      <c r="AB424" s="544"/>
      <c r="AC424" s="544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48"/>
      <c r="AB429" s="48"/>
      <c r="AC429" s="48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4"/>
      <c r="AB430" s="544"/>
      <c r="AC430" s="544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4"/>
      <c r="V432" s="34"/>
      <c r="W432" s="35" t="s">
        <v>68</v>
      </c>
      <c r="X432" s="549">
        <v>150</v>
      </c>
      <c r="Y432" s="550">
        <f t="shared" ref="Y432:Y443" si="54">IFERROR(IF(X432="",0,CEILING((X432/$H432),1)*$H432),"")</f>
        <v>153.12</v>
      </c>
      <c r="Z432" s="36">
        <f t="shared" ref="Z432:Z437" si="55">IFERROR(IF(Y432=0,"",ROUNDUP(Y432/H432,0)*0.01196),"")</f>
        <v>0.34683999999999998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160.22727272727272</v>
      </c>
      <c r="BN432" s="64">
        <f t="shared" ref="BN432:BN443" si="57">IFERROR(Y432*I432/H432,"0")</f>
        <v>163.56</v>
      </c>
      <c r="BO432" s="64">
        <f t="shared" ref="BO432:BO443" si="58">IFERROR(1/J432*(X432/H432),"0")</f>
        <v>0.27316433566433568</v>
      </c>
      <c r="BP432" s="64">
        <f t="shared" ref="BP432:BP443" si="59">IFERROR(1/J432*(Y432/H432),"0")</f>
        <v>0.27884615384615385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1" t="s">
        <v>666</v>
      </c>
      <c r="Q435" s="564"/>
      <c r="R435" s="564"/>
      <c r="S435" s="564"/>
      <c r="T435" s="565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4"/>
      <c r="V437" s="34"/>
      <c r="W437" s="35" t="s">
        <v>68</v>
      </c>
      <c r="X437" s="549">
        <v>150</v>
      </c>
      <c r="Y437" s="550">
        <f t="shared" si="54"/>
        <v>153.12</v>
      </c>
      <c r="Z437" s="36">
        <f t="shared" si="55"/>
        <v>0.34683999999999998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160.22727272727272</v>
      </c>
      <c r="BN437" s="64">
        <f t="shared" si="57"/>
        <v>163.56</v>
      </c>
      <c r="BO437" s="64">
        <f t="shared" si="58"/>
        <v>0.27316433566433568</v>
      </c>
      <c r="BP437" s="64">
        <f t="shared" si="59"/>
        <v>0.27884615384615385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0" t="s">
        <v>680</v>
      </c>
      <c r="Q440" s="564"/>
      <c r="R440" s="564"/>
      <c r="S440" s="564"/>
      <c r="T440" s="565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0.69367999999999996</v>
      </c>
      <c r="AA444" s="552"/>
      <c r="AB444" s="552"/>
      <c r="AC444" s="552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37" t="s">
        <v>68</v>
      </c>
      <c r="X445" s="551">
        <f>IFERROR(SUM(X432:X443),"0")</f>
        <v>300</v>
      </c>
      <c r="Y445" s="551">
        <f>IFERROR(SUM(Y432:Y443),"0")</f>
        <v>306.24</v>
      </c>
      <c r="Z445" s="37"/>
      <c r="AA445" s="552"/>
      <c r="AB445" s="552"/>
      <c r="AC445" s="552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4"/>
      <c r="V447" s="34"/>
      <c r="W447" s="35" t="s">
        <v>68</v>
      </c>
      <c r="X447" s="549">
        <v>100</v>
      </c>
      <c r="Y447" s="550">
        <f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106.81818181818181</v>
      </c>
      <c r="BN447" s="64">
        <f>IFERROR(Y447*I447/H447,"0")</f>
        <v>107.16</v>
      </c>
      <c r="BO447" s="64">
        <f>IFERROR(1/J447*(X447/H447),"0")</f>
        <v>0.18210955710955709</v>
      </c>
      <c r="BP447" s="64">
        <f>IFERROR(1/J447*(Y447/H447),"0")</f>
        <v>0.18269230769230771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37" t="s">
        <v>71</v>
      </c>
      <c r="X450" s="551">
        <f>IFERROR(X447/H447,"0")+IFERROR(X448/H448,"0")+IFERROR(X449/H449,"0")</f>
        <v>18.939393939393938</v>
      </c>
      <c r="Y450" s="551">
        <f>IFERROR(Y447/H447,"0")+IFERROR(Y448/H448,"0")+IFERROR(Y449/H449,"0")</f>
        <v>19</v>
      </c>
      <c r="Z450" s="551">
        <f>IFERROR(IF(Z447="",0,Z447),"0")+IFERROR(IF(Z448="",0,Z448),"0")+IFERROR(IF(Z449="",0,Z449),"0")</f>
        <v>0.22724</v>
      </c>
      <c r="AA450" s="552"/>
      <c r="AB450" s="552"/>
      <c r="AC450" s="552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37" t="s">
        <v>68</v>
      </c>
      <c r="X451" s="551">
        <f>IFERROR(SUM(X447:X449),"0")</f>
        <v>100</v>
      </c>
      <c r="Y451" s="551">
        <f>IFERROR(SUM(Y447:Y449),"0")</f>
        <v>100.32000000000001</v>
      </c>
      <c r="Z451" s="37"/>
      <c r="AA451" s="552"/>
      <c r="AB451" s="552"/>
      <c r="AC451" s="552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4"/>
      <c r="V453" s="34"/>
      <c r="W453" s="35" t="s">
        <v>68</v>
      </c>
      <c r="X453" s="549">
        <v>40</v>
      </c>
      <c r="Y453" s="550">
        <f t="shared" ref="Y453:Y458" si="60">IFERROR(IF(X453="",0,CEILING((X453/$H453),1)*$H453),"")</f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42.727272727272727</v>
      </c>
      <c r="BN453" s="64">
        <f t="shared" ref="BN453:BN458" si="62">IFERROR(Y453*I453/H453,"0")</f>
        <v>45.12</v>
      </c>
      <c r="BO453" s="64">
        <f t="shared" ref="BO453:BO458" si="63">IFERROR(1/J453*(X453/H453),"0")</f>
        <v>7.2843822843822847E-2</v>
      </c>
      <c r="BP453" s="64">
        <f t="shared" ref="BP453:BP458" si="64">IFERROR(1/J453*(Y453/H453),"0")</f>
        <v>7.6923076923076927E-2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4"/>
      <c r="V455" s="34"/>
      <c r="W455" s="35" t="s">
        <v>68</v>
      </c>
      <c r="X455" s="549">
        <v>80</v>
      </c>
      <c r="Y455" s="550">
        <f t="shared" si="60"/>
        <v>84.48</v>
      </c>
      <c r="Z455" s="36">
        <f>IFERROR(IF(Y455=0,"",ROUNDUP(Y455/H455,0)*0.01196),"")</f>
        <v>0.19136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85.454545454545453</v>
      </c>
      <c r="BN455" s="64">
        <f t="shared" si="62"/>
        <v>90.24</v>
      </c>
      <c r="BO455" s="64">
        <f t="shared" si="63"/>
        <v>0.14568764568764569</v>
      </c>
      <c r="BP455" s="64">
        <f t="shared" si="64"/>
        <v>0.15384615384615385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37" t="s">
        <v>71</v>
      </c>
      <c r="X459" s="551">
        <f>IFERROR(X453/H453,"0")+IFERROR(X454/H454,"0")+IFERROR(X455/H455,"0")+IFERROR(X456/H456,"0")+IFERROR(X457/H457,"0")+IFERROR(X458/H458,"0")</f>
        <v>22.727272727272727</v>
      </c>
      <c r="Y459" s="551">
        <f>IFERROR(Y453/H453,"0")+IFERROR(Y454/H454,"0")+IFERROR(Y455/H455,"0")+IFERROR(Y456/H456,"0")+IFERROR(Y457/H457,"0")+IFERROR(Y458/H458,"0")</f>
        <v>24</v>
      </c>
      <c r="Z459" s="551">
        <f>IFERROR(IF(Z453="",0,Z453),"0")+IFERROR(IF(Z454="",0,Z454),"0")+IFERROR(IF(Z455="",0,Z455),"0")+IFERROR(IF(Z456="",0,Z456),"0")+IFERROR(IF(Z457="",0,Z457),"0")+IFERROR(IF(Z458="",0,Z458),"0")</f>
        <v>0.28704000000000002</v>
      </c>
      <c r="AA459" s="552"/>
      <c r="AB459" s="552"/>
      <c r="AC459" s="552"/>
    </row>
    <row r="460" spans="1:68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37" t="s">
        <v>68</v>
      </c>
      <c r="X460" s="551">
        <f>IFERROR(SUM(X453:X458),"0")</f>
        <v>120</v>
      </c>
      <c r="Y460" s="551">
        <f>IFERROR(SUM(Y453:Y458),"0")</f>
        <v>126.72</v>
      </c>
      <c r="Z460" s="37"/>
      <c r="AA460" s="552"/>
      <c r="AB460" s="552"/>
      <c r="AC460" s="552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48"/>
      <c r="AB467" s="48"/>
      <c r="AC467" s="48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4"/>
      <c r="AB468" s="544"/>
      <c r="AC468" s="544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1" t="s">
        <v>735</v>
      </c>
      <c r="Q478" s="564"/>
      <c r="R478" s="564"/>
      <c r="S478" s="564"/>
      <c r="T478" s="56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4"/>
      <c r="V484" s="34"/>
      <c r="W484" s="35" t="s">
        <v>68</v>
      </c>
      <c r="X484" s="549">
        <v>100</v>
      </c>
      <c r="Y484" s="550">
        <f>IFERROR(IF(X484="",0,CEILING((X484/$H484),1)*$H484),"")</f>
        <v>100.80000000000001</v>
      </c>
      <c r="Z484" s="36">
        <f>IFERROR(IF(Y484=0,"",ROUNDUP(Y484/H484,0)*0.00902),"")</f>
        <v>0.21648000000000001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106.42857142857143</v>
      </c>
      <c r="BN484" s="64">
        <f>IFERROR(Y484*I484/H484,"0")</f>
        <v>107.28</v>
      </c>
      <c r="BO484" s="64">
        <f>IFERROR(1/J484*(X484/H484),"0")</f>
        <v>0.18037518037518038</v>
      </c>
      <c r="BP484" s="64">
        <f>IFERROR(1/J484*(Y484/H484),"0")</f>
        <v>0.18181818181818182</v>
      </c>
    </row>
    <row r="485" spans="1:68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37" t="s">
        <v>71</v>
      </c>
      <c r="X485" s="551">
        <f>IFERROR(X483/H483,"0")+IFERROR(X484/H484,"0")</f>
        <v>23.80952380952381</v>
      </c>
      <c r="Y485" s="551">
        <f>IFERROR(Y483/H483,"0")+IFERROR(Y484/H484,"0")</f>
        <v>24</v>
      </c>
      <c r="Z485" s="551">
        <f>IFERROR(IF(Z483="",0,Z483),"0")+IFERROR(IF(Z484="",0,Z484),"0")</f>
        <v>0.21648000000000001</v>
      </c>
      <c r="AA485" s="552"/>
      <c r="AB485" s="552"/>
      <c r="AC485" s="552"/>
    </row>
    <row r="486" spans="1:68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37" t="s">
        <v>68</v>
      </c>
      <c r="X486" s="551">
        <f>IFERROR(SUM(X483:X484),"0")</f>
        <v>100</v>
      </c>
      <c r="Y486" s="551">
        <f>IFERROR(SUM(Y483:Y484),"0")</f>
        <v>100.80000000000001</v>
      </c>
      <c r="Z486" s="37"/>
      <c r="AA486" s="552"/>
      <c r="AB486" s="552"/>
      <c r="AC486" s="552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45"/>
      <c r="AB487" s="545"/>
      <c r="AC487" s="545"/>
    </row>
    <row r="488" spans="1:68" ht="27" hidden="1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7" t="s">
        <v>758</v>
      </c>
      <c r="Q498" s="564"/>
      <c r="R498" s="564"/>
      <c r="S498" s="564"/>
      <c r="T498" s="56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5611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5685.88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37" t="s">
        <v>68</v>
      </c>
      <c r="X502" s="551">
        <f>IFERROR(SUM(BM22:BM498),"0")</f>
        <v>5896.9702963702966</v>
      </c>
      <c r="Y502" s="551">
        <f>IFERROR(SUM(BN22:BN498),"0")</f>
        <v>5975.6200000000008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37" t="s">
        <v>763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37" t="s">
        <v>68</v>
      </c>
      <c r="X504" s="551">
        <f>GrossWeightTotal+PalletQtyTotal*25</f>
        <v>6146.9702963702966</v>
      </c>
      <c r="Y504" s="551">
        <f>GrossWeightTotalR+PalletQtyTotalR*25</f>
        <v>6225.6200000000008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717.93539793539799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727</v>
      </c>
      <c r="Z505" s="37"/>
      <c r="AA505" s="552"/>
      <c r="AB505" s="552"/>
      <c r="AC505" s="552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11.29631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546" t="s">
        <v>654</v>
      </c>
      <c r="AA508" s="576" t="s">
        <v>718</v>
      </c>
      <c r="AB508" s="673"/>
      <c r="AC508" s="52"/>
      <c r="AF508" s="547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547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52"/>
      <c r="AF509" s="547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47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94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1348.2</v>
      </c>
      <c r="E511" s="46">
        <f>IFERROR(Y87*1,"0")+IFERROR(Y88*1,"0")+IFERROR(Y89*1,"0")+IFERROR(Y93*1,"0")+IFERROR(Y94*1,"0")+IFERROR(Y95*1,"0")+IFERROR(Y96*1,"0")</f>
        <v>118.8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64.8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81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205.20000000000002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1924.8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1215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533.28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100.80000000000001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"/>
        <filter val="100,00"/>
        <filter val="120,00"/>
        <filter val="135,56"/>
        <filter val="14,63"/>
        <filter val="150,00"/>
        <filter val="18,52"/>
        <filter val="18,94"/>
        <filter val="192,31"/>
        <filter val="200,00"/>
        <filter val="210,00"/>
        <filter val="22,73"/>
        <filter val="23,81"/>
        <filter val="26,67"/>
        <filter val="300,00"/>
        <filter val="360,00"/>
        <filter val="381,00"/>
        <filter val="4,63"/>
        <filter val="40,00"/>
        <filter val="400,00"/>
        <filter val="5 611,00"/>
        <filter val="5 896,97"/>
        <filter val="50,00"/>
        <filter val="53,33"/>
        <filter val="56,82"/>
        <filter val="57,78"/>
        <filter val="6 146,97"/>
        <filter val="60,00"/>
        <filter val="600,00"/>
        <filter val="7,41"/>
        <filter val="717,94"/>
        <filter val="8,89"/>
        <filter val="80,00"/>
        <filter val="800,00"/>
        <filter val="81,00"/>
        <filter val="90,00"/>
        <filter val="960,00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2025-09-23T11:09:57Z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