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699790AB-8476-4E64-85F4-296F8F0B19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Y291" i="1" s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Z272" i="1" s="1"/>
  <c r="Y269" i="1"/>
  <c r="Y273" i="1" s="1"/>
  <c r="X267" i="1"/>
  <c r="Z266" i="1"/>
  <c r="X266" i="1"/>
  <c r="BO265" i="1"/>
  <c r="BM265" i="1"/>
  <c r="Z265" i="1"/>
  <c r="Y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20" i="1"/>
  <c r="Z219" i="1"/>
  <c r="X219" i="1"/>
  <c r="BO218" i="1"/>
  <c r="BM218" i="1"/>
  <c r="Z218" i="1"/>
  <c r="Y218" i="1"/>
  <c r="Y220" i="1" s="1"/>
  <c r="P218" i="1"/>
  <c r="X215" i="1"/>
  <c r="Z214" i="1"/>
  <c r="X214" i="1"/>
  <c r="BO213" i="1"/>
  <c r="BM213" i="1"/>
  <c r="Z213" i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Y202" i="1" s="1"/>
  <c r="P196" i="1"/>
  <c r="BP195" i="1"/>
  <c r="BO195" i="1"/>
  <c r="BN195" i="1"/>
  <c r="BM195" i="1"/>
  <c r="Z195" i="1"/>
  <c r="Z201" i="1" s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N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1" i="1" s="1"/>
  <c r="Y187" i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Z178" i="1"/>
  <c r="X178" i="1"/>
  <c r="BO177" i="1"/>
  <c r="BM177" i="1"/>
  <c r="Z177" i="1"/>
  <c r="Y177" i="1"/>
  <c r="Y179" i="1" s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4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6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Z139" i="1" s="1"/>
  <c r="Y137" i="1"/>
  <c r="Y140" i="1" s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7" i="1" s="1"/>
  <c r="P125" i="1"/>
  <c r="X122" i="1"/>
  <c r="Z121" i="1"/>
  <c r="X121" i="1"/>
  <c r="BO120" i="1"/>
  <c r="BM120" i="1"/>
  <c r="Z120" i="1"/>
  <c r="Y120" i="1"/>
  <c r="Y122" i="1" s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Z113" i="1" s="1"/>
  <c r="Y107" i="1"/>
  <c r="Y113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P28" i="1"/>
  <c r="BO28" i="1"/>
  <c r="BN28" i="1"/>
  <c r="BM28" i="1"/>
  <c r="Z28" i="1"/>
  <c r="Z30" i="1" s="1"/>
  <c r="Y28" i="1"/>
  <c r="P28" i="1"/>
  <c r="X24" i="1"/>
  <c r="X292" i="1" s="1"/>
  <c r="X23" i="1"/>
  <c r="BO22" i="1"/>
  <c r="BM22" i="1"/>
  <c r="X293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P29" i="1"/>
  <c r="BN29" i="1"/>
  <c r="Y46" i="1"/>
  <c r="BP41" i="1"/>
  <c r="BN41" i="1"/>
  <c r="BP43" i="1"/>
  <c r="BN43" i="1"/>
  <c r="Y45" i="1"/>
  <c r="H9" i="1"/>
  <c r="Y30" i="1"/>
  <c r="Y31" i="1"/>
  <c r="Y292" i="1" s="1"/>
  <c r="Y37" i="1"/>
  <c r="BP34" i="1"/>
  <c r="BN34" i="1"/>
  <c r="BP36" i="1"/>
  <c r="BN36" i="1"/>
  <c r="Z45" i="1"/>
  <c r="Z297" i="1" s="1"/>
  <c r="Y64" i="1"/>
  <c r="Y70" i="1"/>
  <c r="Y75" i="1"/>
  <c r="Y82" i="1"/>
  <c r="Y87" i="1"/>
  <c r="Y97" i="1"/>
  <c r="Y104" i="1"/>
  <c r="BN108" i="1"/>
  <c r="BN110" i="1"/>
  <c r="Y114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92" i="1"/>
  <c r="BN188" i="1"/>
  <c r="Y201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Z231" i="1"/>
  <c r="Y266" i="1"/>
  <c r="BP264" i="1"/>
  <c r="BN264" i="1"/>
  <c r="BP265" i="1"/>
  <c r="BN265" i="1"/>
  <c r="X294" i="1"/>
  <c r="X295" i="1" s="1"/>
  <c r="X296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Y191" i="1"/>
  <c r="BP196" i="1"/>
  <c r="BN196" i="1"/>
  <c r="BP198" i="1"/>
  <c r="BN198" i="1"/>
  <c r="BP200" i="1"/>
  <c r="BN200" i="1"/>
  <c r="Z209" i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305" i="1" l="1"/>
  <c r="Y294" i="1"/>
  <c r="Y296" i="1"/>
  <c r="Y293" i="1"/>
  <c r="Y295" i="1" s="1"/>
  <c r="C305" i="1" l="1"/>
  <c r="A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<sst xmlns="http://schemas.openxmlformats.org/spreadsheetml/2006/main" count="1367" uniqueCount="451">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</sst>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5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5" t="s">
        <v>0</v>
      </c>
      <c r="E1" s="313"/>
      <c r="F1" s="313"/>
      <c r="G1" s="12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61"/>
      <c r="P5" s="24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4"/>
      <c r="U7" s="350"/>
      <c r="V7" s="429"/>
      <c r="W7" s="430"/>
      <c r="AB7" s="51"/>
      <c r="AC7" s="51"/>
      <c r="AD7" s="51"/>
      <c r="AE7" s="51"/>
    </row>
    <row r="8" spans="1:32" s="28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3">
        <v>0.375</v>
      </c>
      <c r="R8" s="329"/>
      <c r="T8" s="304"/>
      <c r="U8" s="350"/>
      <c r="V8" s="429"/>
      <c r="W8" s="430"/>
      <c r="AB8" s="51"/>
      <c r="AC8" s="51"/>
      <c r="AD8" s="51"/>
      <c r="AE8" s="51"/>
    </row>
    <row r="9" spans="1:32" s="28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8"/>
      <c r="P9" s="26" t="s">
        <v>20</v>
      </c>
      <c r="Q9" s="377"/>
      <c r="R9" s="378"/>
      <c r="T9" s="304"/>
      <c r="U9" s="350"/>
      <c r="V9" s="431"/>
      <c r="W9" s="432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21</v>
      </c>
      <c r="Q10" s="410"/>
      <c r="R10" s="411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54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3"/>
      <c r="R12" s="329"/>
      <c r="S12" s="23"/>
      <c r="U12" s="24"/>
      <c r="V12" s="313"/>
      <c r="W12" s="304"/>
      <c r="AB12" s="51"/>
      <c r="AC12" s="51"/>
      <c r="AD12" s="51"/>
      <c r="AE12" s="51"/>
    </row>
    <row r="13" spans="1:32" s="28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54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398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9"/>
      <c r="Q16" s="399"/>
      <c r="R16" s="399"/>
      <c r="S16" s="399"/>
      <c r="T16" s="3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70" t="s">
        <v>60</v>
      </c>
      <c r="V18" s="70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112</v>
      </c>
      <c r="Y28" s="291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112</v>
      </c>
      <c r="Y30" s="292">
        <f>IFERROR(SUM(Y28:Y29),"0")</f>
        <v>112</v>
      </c>
      <c r="Z30" s="292">
        <f>IFERROR(IF(Z28="",0,Z28),"0")+IFERROR(IF(Z29="",0,Z29),"0")</f>
        <v>1.05392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168</v>
      </c>
      <c r="Y31" s="292">
        <f>IFERROR(SUMPRODUCT(Y28:Y29*H28:H29),"0")</f>
        <v>168</v>
      </c>
      <c r="Z31" s="37"/>
      <c r="AA31" s="293"/>
      <c r="AB31" s="293"/>
      <c r="AC31" s="293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120</v>
      </c>
      <c r="Y44" s="291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132</v>
      </c>
      <c r="Y45" s="292">
        <f>IFERROR(SUM(Y41:Y44),"0")</f>
        <v>132</v>
      </c>
      <c r="Z45" s="292">
        <f>IFERROR(IF(Z41="",0,Z41),"0")+IFERROR(IF(Z42="",0,Z42),"0")+IFERROR(IF(Z43="",0,Z43),"0")+IFERROR(IF(Z44="",0,Z44),"0")</f>
        <v>2.0459999999999998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916.8</v>
      </c>
      <c r="Y46" s="292">
        <f>IFERROR(SUMPRODUCT(Y41:Y44*H41:H44),"0")</f>
        <v>916.8</v>
      </c>
      <c r="Z46" s="37"/>
      <c r="AA46" s="293"/>
      <c r="AB46" s="293"/>
      <c r="AC46" s="293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42</v>
      </c>
      <c r="Y67" s="29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42</v>
      </c>
      <c r="Y68" s="29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84</v>
      </c>
      <c r="Y69" s="292">
        <f>IFERROR(SUM(Y66:Y68),"0")</f>
        <v>84</v>
      </c>
      <c r="Z69" s="292">
        <f>IFERROR(IF(Z66="",0,Z66),"0")+IFERROR(IF(Z67="",0,Z67),"0")+IFERROR(IF(Z68="",0,Z68),"0")</f>
        <v>0.79044000000000003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100.8</v>
      </c>
      <c r="Y70" s="292">
        <f>IFERROR(SUMPRODUCT(Y66:Y68*H66:H68),"0")</f>
        <v>100.8</v>
      </c>
      <c r="Z70" s="37"/>
      <c r="AA70" s="293"/>
      <c r="AB70" s="293"/>
      <c r="AC70" s="293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144</v>
      </c>
      <c r="Y74" s="291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144</v>
      </c>
      <c r="Y75" s="292">
        <f>IFERROR(SUM(Y73:Y74),"0")</f>
        <v>144</v>
      </c>
      <c r="Z75" s="292">
        <f>IFERROR(IF(Z73="",0,Z73),"0")+IFERROR(IF(Z74="",0,Z74),"0")</f>
        <v>1.2470399999999999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720</v>
      </c>
      <c r="Y76" s="292">
        <f>IFERROR(SUMPRODUCT(Y73:Y74*H73:H74),"0")</f>
        <v>720</v>
      </c>
      <c r="Z76" s="37"/>
      <c r="AA76" s="293"/>
      <c r="AB76" s="293"/>
      <c r="AC76" s="293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145</v>
      </c>
      <c r="B80" s="54" t="s">
        <v>146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22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3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182</v>
      </c>
      <c r="Y92" s="291">
        <f t="shared" si="0"/>
        <v>182</v>
      </c>
      <c r="Z92" s="36">
        <f t="shared" si="1"/>
        <v>3.2541600000000002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652.21519999999998</v>
      </c>
      <c r="BN92" s="67">
        <f t="shared" si="3"/>
        <v>652.21519999999998</v>
      </c>
      <c r="BO92" s="67">
        <f t="shared" si="4"/>
        <v>2.6</v>
      </c>
      <c r="BP92" s="67">
        <f t="shared" si="5"/>
        <v>2.6</v>
      </c>
    </row>
    <row r="93" spans="1:68" ht="27" customHeight="1" x14ac:dyDescent="0.25">
      <c r="A93" s="54" t="s">
        <v>162</v>
      </c>
      <c r="B93" s="54" t="s">
        <v>163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3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7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169</v>
      </c>
      <c r="B95" s="54" t="s">
        <v>170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4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322</v>
      </c>
      <c r="Y97" s="292">
        <f>IFERROR(SUM(Y91:Y96),"0")</f>
        <v>322</v>
      </c>
      <c r="Z97" s="292">
        <f>IFERROR(IF(Z91="",0,Z91),"0")+IFERROR(IF(Z92="",0,Z92),"0")+IFERROR(IF(Z93="",0,Z93),"0")+IFERROR(IF(Z94="",0,Z94),"0")+IFERROR(IF(Z95="",0,Z95),"0")+IFERROR(IF(Z96="",0,Z96),"0")</f>
        <v>5.7573600000000003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945.83999999999992</v>
      </c>
      <c r="Y98" s="292">
        <f>IFERROR(SUMPRODUCT(Y91:Y96*H91:H96),"0")</f>
        <v>945.83999999999992</v>
      </c>
      <c r="Z98" s="37"/>
      <c r="AA98" s="293"/>
      <c r="AB98" s="293"/>
      <c r="AC98" s="293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179</v>
      </c>
      <c r="B102" s="54" t="s">
        <v>180</v>
      </c>
      <c r="C102" s="31">
        <v>4301136079</v>
      </c>
      <c r="D102" s="298">
        <v>4607025784319</v>
      </c>
      <c r="E102" s="299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5"/>
      <c r="AB105" s="285"/>
      <c r="AC105" s="285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8">
        <v>4620207491157</v>
      </c>
      <c r="E107" s="299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8">
        <v>4607111039262</v>
      </c>
      <c r="E108" s="299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24</v>
      </c>
      <c r="Y108" s="291">
        <f t="shared" si="6"/>
        <v>24</v>
      </c>
      <c r="Z108" s="36">
        <f t="shared" si="7"/>
        <v>0.372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161.2704</v>
      </c>
      <c r="BN108" s="67">
        <f t="shared" si="9"/>
        <v>161.2704</v>
      </c>
      <c r="BO108" s="67">
        <f t="shared" si="10"/>
        <v>0.2857142857142857</v>
      </c>
      <c r="BP108" s="67">
        <f t="shared" si="11"/>
        <v>0.2857142857142857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8">
        <v>4607111039248</v>
      </c>
      <c r="E109" s="299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240</v>
      </c>
      <c r="Y109" s="291">
        <f t="shared" si="6"/>
        <v>240</v>
      </c>
      <c r="Z109" s="36">
        <f t="shared" si="7"/>
        <v>3.7199999999999998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1752</v>
      </c>
      <c r="BN109" s="67">
        <f t="shared" si="9"/>
        <v>1752</v>
      </c>
      <c r="BO109" s="67">
        <f t="shared" si="10"/>
        <v>2.8571428571428572</v>
      </c>
      <c r="BP109" s="67">
        <f t="shared" si="11"/>
        <v>2.8571428571428572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8">
        <v>4607111039293</v>
      </c>
      <c r="E110" s="299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48</v>
      </c>
      <c r="Y110" s="291">
        <f t="shared" si="6"/>
        <v>48</v>
      </c>
      <c r="Z110" s="36">
        <f t="shared" si="7"/>
        <v>0.74399999999999999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322.54079999999999</v>
      </c>
      <c r="BN110" s="67">
        <f t="shared" si="9"/>
        <v>322.54079999999999</v>
      </c>
      <c r="BO110" s="67">
        <f t="shared" si="10"/>
        <v>0.5714285714285714</v>
      </c>
      <c r="BP110" s="67">
        <f t="shared" si="11"/>
        <v>0.5714285714285714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8">
        <v>4607111039279</v>
      </c>
      <c r="E111" s="299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288</v>
      </c>
      <c r="Y111" s="291">
        <f t="shared" si="6"/>
        <v>288</v>
      </c>
      <c r="Z111" s="36">
        <f t="shared" si="7"/>
        <v>4.4640000000000004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2102.4</v>
      </c>
      <c r="BN111" s="67">
        <f t="shared" si="9"/>
        <v>2102.4</v>
      </c>
      <c r="BO111" s="67">
        <f t="shared" si="10"/>
        <v>3.4285714285714284</v>
      </c>
      <c r="BP111" s="67">
        <f t="shared" si="11"/>
        <v>3.4285714285714284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8">
        <v>4620207491102</v>
      </c>
      <c r="E112" s="299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53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24</v>
      </c>
      <c r="Y112" s="291">
        <f t="shared" si="6"/>
        <v>24</v>
      </c>
      <c r="Z112" s="36">
        <f t="shared" si="7"/>
        <v>0.372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173.52</v>
      </c>
      <c r="BN112" s="67">
        <f t="shared" si="9"/>
        <v>173.52</v>
      </c>
      <c r="BO112" s="67">
        <f t="shared" si="10"/>
        <v>0.2857142857142857</v>
      </c>
      <c r="BP112" s="67">
        <f t="shared" si="11"/>
        <v>0.2857142857142857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648</v>
      </c>
      <c r="Y113" s="292">
        <f>IFERROR(SUM(Y107:Y112),"0")</f>
        <v>648</v>
      </c>
      <c r="Z113" s="292">
        <f>IFERROR(IF(Z107="",0,Z107),"0")+IFERROR(IF(Z108="",0,Z108),"0")+IFERROR(IF(Z109="",0,Z109),"0")+IFERROR(IF(Z110="",0,Z110),"0")+IFERROR(IF(Z111="",0,Z111),"0")+IFERROR(IF(Z112="",0,Z112),"0")</f>
        <v>10.044</v>
      </c>
      <c r="AA113" s="293"/>
      <c r="AB113" s="293"/>
      <c r="AC113" s="293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4492.8</v>
      </c>
      <c r="Y114" s="292">
        <f>IFERROR(SUMPRODUCT(Y107:Y112*H107:H112),"0")</f>
        <v>4492.8</v>
      </c>
      <c r="Z114" s="37"/>
      <c r="AA114" s="293"/>
      <c r="AB114" s="293"/>
      <c r="AC114" s="293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8">
        <v>4620207490983</v>
      </c>
      <c r="E116" s="299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8">
        <v>4620207491140</v>
      </c>
      <c r="E120" s="299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46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0</v>
      </c>
      <c r="Y120" s="291">
        <f>IFERROR(IF(X120="","",X120),"")</f>
        <v>0</v>
      </c>
      <c r="Z120" s="36">
        <f>IFERROR(IF(X120="","",X120*0.0155),"")</f>
        <v>0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0</v>
      </c>
      <c r="Y121" s="292">
        <f>IFERROR(SUM(Y120:Y120),"0")</f>
        <v>0</v>
      </c>
      <c r="Z121" s="292">
        <f>IFERROR(IF(Z120="",0,Z120),"0")</f>
        <v>0</v>
      </c>
      <c r="AA121" s="293"/>
      <c r="AB121" s="293"/>
      <c r="AC121" s="293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0</v>
      </c>
      <c r="Y122" s="292">
        <f>IFERROR(SUMPRODUCT(Y120:Y120*H120:H120),"0")</f>
        <v>0</v>
      </c>
      <c r="Z122" s="37"/>
      <c r="AA122" s="293"/>
      <c r="AB122" s="293"/>
      <c r="AC122" s="293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5"/>
      <c r="AB123" s="285"/>
      <c r="AC123" s="285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8">
        <v>4607111034014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182</v>
      </c>
      <c r="Y125" s="29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8">
        <v>4607111033994</v>
      </c>
      <c r="E126" s="299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238</v>
      </c>
      <c r="Y126" s="291">
        <f>IFERROR(IF(X126="","",X126),"")</f>
        <v>238</v>
      </c>
      <c r="Z126" s="36">
        <f>IFERROR(IF(X126="","",X126*0.01788),"")</f>
        <v>4.2554400000000001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881.45679999999993</v>
      </c>
      <c r="BN126" s="67">
        <f>IFERROR(Y126*I126,"0")</f>
        <v>881.45679999999993</v>
      </c>
      <c r="BO126" s="67">
        <f>IFERROR(X126/J126,"0")</f>
        <v>3.4</v>
      </c>
      <c r="BP126" s="67">
        <f>IFERROR(Y126/J126,"0")</f>
        <v>3.4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420</v>
      </c>
      <c r="Y127" s="292">
        <f>IFERROR(SUM(Y125:Y126),"0")</f>
        <v>420</v>
      </c>
      <c r="Z127" s="292">
        <f>IFERROR(IF(Z125="",0,Z125),"0")+IFERROR(IF(Z126="",0,Z126),"0")</f>
        <v>7.5096000000000007</v>
      </c>
      <c r="AA127" s="293"/>
      <c r="AB127" s="293"/>
      <c r="AC127" s="293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1260</v>
      </c>
      <c r="Y128" s="292">
        <f>IFERROR(SUMPRODUCT(Y125:Y126*H125:H126),"0")</f>
        <v>1260</v>
      </c>
      <c r="Z128" s="37"/>
      <c r="AA128" s="293"/>
      <c r="AB128" s="293"/>
      <c r="AC128" s="293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5"/>
      <c r="AB129" s="285"/>
      <c r="AC129" s="285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8">
        <v>4607111039095</v>
      </c>
      <c r="E131" s="299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8">
        <v>4607111034199</v>
      </c>
      <c r="E132" s="299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112</v>
      </c>
      <c r="Y132" s="291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126</v>
      </c>
      <c r="Y133" s="292">
        <f>IFERROR(SUM(Y131:Y132),"0")</f>
        <v>126</v>
      </c>
      <c r="Z133" s="292">
        <f>IFERROR(IF(Z131="",0,Z131),"0")+IFERROR(IF(Z132="",0,Z132),"0")</f>
        <v>2.2528799999999998</v>
      </c>
      <c r="AA133" s="293"/>
      <c r="AB133" s="293"/>
      <c r="AC133" s="293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378</v>
      </c>
      <c r="Y134" s="292">
        <f>IFERROR(SUMPRODUCT(Y131:Y132*H131:H132),"0")</f>
        <v>378</v>
      </c>
      <c r="Z134" s="37"/>
      <c r="AA134" s="293"/>
      <c r="AB134" s="293"/>
      <c r="AC134" s="293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5"/>
      <c r="AB135" s="285"/>
      <c r="AC135" s="285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8">
        <v>4620207490914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9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8">
        <v>4620207490853</v>
      </c>
      <c r="E138" s="299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6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154</v>
      </c>
      <c r="Y138" s="291">
        <f>IFERROR(IF(X138="","",X138),"")</f>
        <v>154</v>
      </c>
      <c r="Z138" s="36">
        <f>IFERROR(IF(X138="","",X138*0.01788),"")</f>
        <v>2.75352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412.72</v>
      </c>
      <c r="BN138" s="67">
        <f>IFERROR(Y138*I138,"0")</f>
        <v>412.72</v>
      </c>
      <c r="BO138" s="67">
        <f>IFERROR(X138/J138,"0")</f>
        <v>2.2000000000000002</v>
      </c>
      <c r="BP138" s="67">
        <f>IFERROR(Y138/J138,"0")</f>
        <v>2.2000000000000002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168</v>
      </c>
      <c r="Y139" s="292">
        <f>IFERROR(SUM(Y137:Y138),"0")</f>
        <v>168</v>
      </c>
      <c r="Z139" s="292">
        <f>IFERROR(IF(Z137="",0,Z137),"0")+IFERROR(IF(Z138="",0,Z138),"0")</f>
        <v>3.0038399999999998</v>
      </c>
      <c r="AA139" s="293"/>
      <c r="AB139" s="293"/>
      <c r="AC139" s="293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403.2</v>
      </c>
      <c r="Y140" s="292">
        <f>IFERROR(SUMPRODUCT(Y137:Y138*H137:H138),"0")</f>
        <v>403.2</v>
      </c>
      <c r="Z140" s="37"/>
      <c r="AA140" s="293"/>
      <c r="AB140" s="293"/>
      <c r="AC140" s="293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5"/>
      <c r="AB141" s="285"/>
      <c r="AC141" s="285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8">
        <v>4607111035806</v>
      </c>
      <c r="E143" s="299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0</v>
      </c>
      <c r="Y143" s="291">
        <f>IFERROR(IF(X143="","",X143),"")</f>
        <v>0</v>
      </c>
      <c r="Z143" s="36">
        <f>IFERROR(IF(X143="","",X143*0.01788),"")</f>
        <v>0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0</v>
      </c>
      <c r="Y144" s="292">
        <f>IFERROR(SUM(Y143:Y143),"0")</f>
        <v>0</v>
      </c>
      <c r="Z144" s="292">
        <f>IFERROR(IF(Z143="",0,Z143),"0")</f>
        <v>0</v>
      </c>
      <c r="AA144" s="293"/>
      <c r="AB144" s="293"/>
      <c r="AC144" s="293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0</v>
      </c>
      <c r="Y145" s="292">
        <f>IFERROR(SUMPRODUCT(Y143:Y143*H143:H143),"0")</f>
        <v>0</v>
      </c>
      <c r="Z145" s="37"/>
      <c r="AA145" s="293"/>
      <c r="AB145" s="293"/>
      <c r="AC145" s="293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5"/>
      <c r="AB146" s="285"/>
      <c r="AC146" s="285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8">
        <v>4607111039613</v>
      </c>
      <c r="E148" s="299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0</v>
      </c>
      <c r="Y148" s="291">
        <f>IFERROR(IF(X148="","",X148),"")</f>
        <v>0</v>
      </c>
      <c r="Z148" s="36">
        <f>IFERROR(IF(X148="","",X148*0.00936),"")</f>
        <v>0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0</v>
      </c>
      <c r="Y149" s="292">
        <f>IFERROR(SUM(Y148:Y148),"0")</f>
        <v>0</v>
      </c>
      <c r="Z149" s="292">
        <f>IFERROR(IF(Z148="",0,Z148),"0")</f>
        <v>0</v>
      </c>
      <c r="AA149" s="293"/>
      <c r="AB149" s="293"/>
      <c r="AC149" s="293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0</v>
      </c>
      <c r="Y150" s="292">
        <f>IFERROR(SUMPRODUCT(Y148:Y148*H148:H148),"0")</f>
        <v>0</v>
      </c>
      <c r="Z150" s="37"/>
      <c r="AA150" s="293"/>
      <c r="AB150" s="293"/>
      <c r="AC150" s="293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5"/>
      <c r="AB151" s="285"/>
      <c r="AC151" s="285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4"/>
      <c r="AB152" s="284"/>
      <c r="AC152" s="284"/>
    </row>
    <row r="153" spans="1:68" ht="27" customHeight="1" x14ac:dyDescent="0.25">
      <c r="A153" s="54" t="s">
        <v>233</v>
      </c>
      <c r="B153" s="54" t="s">
        <v>234</v>
      </c>
      <c r="C153" s="31">
        <v>4301135540</v>
      </c>
      <c r="D153" s="298">
        <v>4607111035646</v>
      </c>
      <c r="E153" s="299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5"/>
      <c r="AB156" s="285"/>
      <c r="AC156" s="285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4"/>
      <c r="AB157" s="284"/>
      <c r="AC157" s="284"/>
    </row>
    <row r="158" spans="1:68" ht="27" customHeight="1" x14ac:dyDescent="0.25">
      <c r="A158" s="54" t="s">
        <v>238</v>
      </c>
      <c r="B158" s="54" t="s">
        <v>239</v>
      </c>
      <c r="C158" s="31">
        <v>4301135591</v>
      </c>
      <c r="D158" s="298">
        <v>4607111036568</v>
      </c>
      <c r="E158" s="299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48"/>
      <c r="AB161" s="48"/>
      <c r="AC161" s="48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5"/>
      <c r="AB162" s="285"/>
      <c r="AC162" s="285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8">
        <v>4607111036384</v>
      </c>
      <c r="E164" s="299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4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8">
        <v>4607111036216</v>
      </c>
      <c r="E165" s="299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12</v>
      </c>
      <c r="Y165" s="291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62.558399999999992</v>
      </c>
      <c r="BN165" s="67">
        <f>IFERROR(Y165*I165,"0")</f>
        <v>62.558399999999992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12</v>
      </c>
      <c r="Y166" s="292">
        <f>IFERROR(SUM(Y164:Y165),"0")</f>
        <v>12</v>
      </c>
      <c r="Z166" s="292">
        <f>IFERROR(IF(Z164="",0,Z164),"0")+IFERROR(IF(Z165="",0,Z165),"0")</f>
        <v>0.10391999999999998</v>
      </c>
      <c r="AA166" s="293"/>
      <c r="AB166" s="293"/>
      <c r="AC166" s="293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60</v>
      </c>
      <c r="Y167" s="292">
        <f>IFERROR(SUMPRODUCT(Y164:Y165*H164:H165),"0")</f>
        <v>60</v>
      </c>
      <c r="Z167" s="37"/>
      <c r="AA167" s="293"/>
      <c r="AB167" s="293"/>
      <c r="AC167" s="293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48"/>
      <c r="AB168" s="48"/>
      <c r="AC168" s="48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5"/>
      <c r="AB169" s="285"/>
      <c r="AC169" s="285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8">
        <v>4607111035691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126</v>
      </c>
      <c r="Y171" s="29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8">
        <v>4607111035721</v>
      </c>
      <c r="E172" s="299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112</v>
      </c>
      <c r="Y172" s="29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379.45600000000002</v>
      </c>
      <c r="BN172" s="67">
        <f>IFERROR(Y172*I172,"0")</f>
        <v>379.45600000000002</v>
      </c>
      <c r="BO172" s="67">
        <f>IFERROR(X172/J172,"0")</f>
        <v>1.6</v>
      </c>
      <c r="BP172" s="67">
        <f>IFERROR(Y172/J172,"0")</f>
        <v>1.6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8">
        <v>4607111038487</v>
      </c>
      <c r="E173" s="299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126</v>
      </c>
      <c r="Y173" s="291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470.73600000000005</v>
      </c>
      <c r="BN173" s="67">
        <f>IFERROR(Y173*I173,"0")</f>
        <v>470.73600000000005</v>
      </c>
      <c r="BO173" s="67">
        <f>IFERROR(X173/J173,"0")</f>
        <v>1.8</v>
      </c>
      <c r="BP173" s="67">
        <f>IFERROR(Y173/J173,"0")</f>
        <v>1.8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364</v>
      </c>
      <c r="Y174" s="292">
        <f>IFERROR(SUM(Y171:Y173),"0")</f>
        <v>364</v>
      </c>
      <c r="Z174" s="292">
        <f>IFERROR(IF(Z171="",0,Z171),"0")+IFERROR(IF(Z172="",0,Z172),"0")+IFERROR(IF(Z173="",0,Z173),"0")</f>
        <v>6.5083200000000003</v>
      </c>
      <c r="AA174" s="293"/>
      <c r="AB174" s="293"/>
      <c r="AC174" s="293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1092</v>
      </c>
      <c r="Y175" s="292">
        <f>IFERROR(SUMPRODUCT(Y171:Y173*H171:H173),"0")</f>
        <v>1092</v>
      </c>
      <c r="Z175" s="37"/>
      <c r="AA175" s="293"/>
      <c r="AB175" s="293"/>
      <c r="AC175" s="293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84"/>
      <c r="AB176" s="284"/>
      <c r="AC176" s="284"/>
    </row>
    <row r="177" spans="1:68" ht="27" customHeight="1" x14ac:dyDescent="0.25">
      <c r="A177" s="54" t="s">
        <v>262</v>
      </c>
      <c r="B177" s="54" t="s">
        <v>263</v>
      </c>
      <c r="C177" s="31">
        <v>4301051855</v>
      </c>
      <c r="D177" s="298">
        <v>4680115885875</v>
      </c>
      <c r="E177" s="299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42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48"/>
      <c r="AB180" s="48"/>
      <c r="AC180" s="48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5"/>
      <c r="AB181" s="285"/>
      <c r="AC181" s="285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8">
        <v>4620207491133</v>
      </c>
      <c r="E183" s="299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28</v>
      </c>
      <c r="Y183" s="29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28</v>
      </c>
      <c r="Y184" s="292">
        <f>IFERROR(SUM(Y183:Y183),"0")</f>
        <v>28</v>
      </c>
      <c r="Z184" s="292">
        <f>IFERROR(IF(Z183="",0,Z183),"0")</f>
        <v>0.50063999999999997</v>
      </c>
      <c r="AA184" s="293"/>
      <c r="AB184" s="293"/>
      <c r="AC184" s="293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77.28</v>
      </c>
      <c r="Y185" s="292">
        <f>IFERROR(SUMPRODUCT(Y183:Y183*H183:H183),"0")</f>
        <v>77.28</v>
      </c>
      <c r="Z185" s="37"/>
      <c r="AA185" s="293"/>
      <c r="AB185" s="293"/>
      <c r="AC185" s="293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8">
        <v>4620207490198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8">
        <v>4620207490235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14</v>
      </c>
      <c r="Y188" s="29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8">
        <v>4620207490259</v>
      </c>
      <c r="E189" s="299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4301135681</v>
      </c>
      <c r="D190" s="298">
        <v>4620207490143</v>
      </c>
      <c r="E190" s="299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14</v>
      </c>
      <c r="Y191" s="292">
        <f>IFERROR(SUM(Y187:Y190),"0")</f>
        <v>14</v>
      </c>
      <c r="Z191" s="292">
        <f>IFERROR(IF(Z187="",0,Z187),"0")+IFERROR(IF(Z188="",0,Z188),"0")+IFERROR(IF(Z189="",0,Z189),"0")+IFERROR(IF(Z190="",0,Z190),"0")</f>
        <v>0.25031999999999999</v>
      </c>
      <c r="AA191" s="293"/>
      <c r="AB191" s="293"/>
      <c r="AC191" s="293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33.6</v>
      </c>
      <c r="Y192" s="292">
        <f>IFERROR(SUMPRODUCT(Y187:Y190*H187:H190),"0")</f>
        <v>33.6</v>
      </c>
      <c r="Z192" s="37"/>
      <c r="AA192" s="293"/>
      <c r="AB192" s="293"/>
      <c r="AC192" s="293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5"/>
      <c r="AB193" s="285"/>
      <c r="AC193" s="285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284"/>
      <c r="AB194" s="284"/>
      <c r="AC194" s="284"/>
    </row>
    <row r="195" spans="1:68" ht="27" customHeight="1" x14ac:dyDescent="0.25">
      <c r="A195" s="54" t="s">
        <v>287</v>
      </c>
      <c r="B195" s="54" t="s">
        <v>288</v>
      </c>
      <c r="C195" s="31">
        <v>4301070996</v>
      </c>
      <c r="D195" s="298">
        <v>4607111038654</v>
      </c>
      <c r="E195" s="299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8">
        <v>4607111038586</v>
      </c>
      <c r="E196" s="299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0</v>
      </c>
      <c r="Y196" s="291">
        <f t="shared" si="12"/>
        <v>0</v>
      </c>
      <c r="Z196" s="36">
        <f t="shared" si="13"/>
        <v>0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292</v>
      </c>
      <c r="B197" s="54" t="s">
        <v>293</v>
      </c>
      <c r="C197" s="31">
        <v>4301070962</v>
      </c>
      <c r="D197" s="298">
        <v>4607111038609</v>
      </c>
      <c r="E197" s="299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4301070963</v>
      </c>
      <c r="D198" s="298">
        <v>4607111038630</v>
      </c>
      <c r="E198" s="299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4301070959</v>
      </c>
      <c r="D199" s="298">
        <v>4607111038616</v>
      </c>
      <c r="E199" s="299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8">
        <v>4607111038623</v>
      </c>
      <c r="E200" s="299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48</v>
      </c>
      <c r="Y200" s="291">
        <f t="shared" si="12"/>
        <v>48</v>
      </c>
      <c r="Z200" s="36">
        <f t="shared" si="13"/>
        <v>0.74399999999999999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281.76</v>
      </c>
      <c r="BN200" s="67">
        <f t="shared" si="15"/>
        <v>281.76</v>
      </c>
      <c r="BO200" s="67">
        <f t="shared" si="16"/>
        <v>0.5714285714285714</v>
      </c>
      <c r="BP200" s="67">
        <f t="shared" si="17"/>
        <v>0.5714285714285714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48</v>
      </c>
      <c r="Y201" s="292">
        <f>IFERROR(SUM(Y195:Y200),"0")</f>
        <v>48</v>
      </c>
      <c r="Z201" s="292">
        <f>IFERROR(IF(Z195="",0,Z195),"0")+IFERROR(IF(Z196="",0,Z196),"0")+IFERROR(IF(Z197="",0,Z197),"0")+IFERROR(IF(Z198="",0,Z198),"0")+IFERROR(IF(Z199="",0,Z199),"0")+IFERROR(IF(Z200="",0,Z200),"0")</f>
        <v>0.74399999999999999</v>
      </c>
      <c r="AA201" s="293"/>
      <c r="AB201" s="293"/>
      <c r="AC201" s="293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268.79999999999995</v>
      </c>
      <c r="Y202" s="292">
        <f>IFERROR(SUMPRODUCT(Y195:Y200*H195:H200),"0")</f>
        <v>268.79999999999995</v>
      </c>
      <c r="Z202" s="37"/>
      <c r="AA202" s="293"/>
      <c r="AB202" s="293"/>
      <c r="AC202" s="293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5"/>
      <c r="AB203" s="285"/>
      <c r="AC203" s="285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284"/>
      <c r="AB204" s="284"/>
      <c r="AC204" s="284"/>
    </row>
    <row r="205" spans="1:68" ht="27" customHeight="1" x14ac:dyDescent="0.25">
      <c r="A205" s="54" t="s">
        <v>302</v>
      </c>
      <c r="B205" s="54" t="s">
        <v>303</v>
      </c>
      <c r="C205" s="31">
        <v>4301070917</v>
      </c>
      <c r="D205" s="298">
        <v>4607111035912</v>
      </c>
      <c r="E205" s="299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8">
        <v>4607111035929</v>
      </c>
      <c r="E206" s="299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24</v>
      </c>
      <c r="Y206" s="291">
        <f>IFERROR(IF(X206="","",X206),"")</f>
        <v>24</v>
      </c>
      <c r="Z206" s="36">
        <f>IFERROR(IF(X206="","",X206*0.0155),"")</f>
        <v>0.372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ht="27" customHeight="1" x14ac:dyDescent="0.25">
      <c r="A207" s="54" t="s">
        <v>307</v>
      </c>
      <c r="B207" s="54" t="s">
        <v>308</v>
      </c>
      <c r="C207" s="31">
        <v>4301070915</v>
      </c>
      <c r="D207" s="298">
        <v>4607111035882</v>
      </c>
      <c r="E207" s="299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4301070921</v>
      </c>
      <c r="D208" s="298">
        <v>4607111035905</v>
      </c>
      <c r="E208" s="299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24</v>
      </c>
      <c r="Y209" s="292">
        <f>IFERROR(SUM(Y205:Y208),"0")</f>
        <v>24</v>
      </c>
      <c r="Z209" s="292">
        <f>IFERROR(IF(Z205="",0,Z205),"0")+IFERROR(IF(Z206="",0,Z206),"0")+IFERROR(IF(Z207="",0,Z207),"0")+IFERROR(IF(Z208="",0,Z208),"0")</f>
        <v>0.372</v>
      </c>
      <c r="AA209" s="293"/>
      <c r="AB209" s="293"/>
      <c r="AC209" s="293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172.8</v>
      </c>
      <c r="Y210" s="292">
        <f>IFERROR(SUMPRODUCT(Y205:Y208*H205:H208),"0")</f>
        <v>172.8</v>
      </c>
      <c r="Z210" s="37"/>
      <c r="AA210" s="293"/>
      <c r="AB210" s="293"/>
      <c r="AC210" s="293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5"/>
      <c r="AB211" s="285"/>
      <c r="AC211" s="285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8">
        <v>4620207491096</v>
      </c>
      <c r="E213" s="299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1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24</v>
      </c>
      <c r="Y213" s="291">
        <f>IFERROR(IF(X213="","",X213),"")</f>
        <v>24</v>
      </c>
      <c r="Z213" s="36">
        <f>IFERROR(IF(X213="","",X213*0.0155),"")</f>
        <v>0.372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125.52000000000001</v>
      </c>
      <c r="BN213" s="67">
        <f>IFERROR(Y213*I213,"0")</f>
        <v>125.52000000000001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24</v>
      </c>
      <c r="Y214" s="292">
        <f>IFERROR(SUM(Y213:Y213),"0")</f>
        <v>24</v>
      </c>
      <c r="Z214" s="292">
        <f>IFERROR(IF(Z213="",0,Z213),"0")</f>
        <v>0.372</v>
      </c>
      <c r="AA214" s="293"/>
      <c r="AB214" s="293"/>
      <c r="AC214" s="293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120</v>
      </c>
      <c r="Y215" s="292">
        <f>IFERROR(SUMPRODUCT(Y213:Y213*H213:H213),"0")</f>
        <v>120</v>
      </c>
      <c r="Z215" s="37"/>
      <c r="AA215" s="293"/>
      <c r="AB215" s="293"/>
      <c r="AC215" s="293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5"/>
      <c r="AB216" s="285"/>
      <c r="AC216" s="285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8">
        <v>4620207490709</v>
      </c>
      <c r="E218" s="299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4301135692</v>
      </c>
      <c r="D222" s="298">
        <v>4620207490570</v>
      </c>
      <c r="E222" s="299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324</v>
      </c>
      <c r="B223" s="54" t="s">
        <v>325</v>
      </c>
      <c r="C223" s="31">
        <v>4301135691</v>
      </c>
      <c r="D223" s="298">
        <v>4620207490549</v>
      </c>
      <c r="E223" s="299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326</v>
      </c>
      <c r="B224" s="54" t="s">
        <v>327</v>
      </c>
      <c r="C224" s="31">
        <v>4301135694</v>
      </c>
      <c r="D224" s="298">
        <v>4620207490501</v>
      </c>
      <c r="E224" s="299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285"/>
      <c r="AB227" s="285"/>
      <c r="AC227" s="285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4"/>
      <c r="AB228" s="284"/>
      <c r="AC228" s="284"/>
    </row>
    <row r="229" spans="1:68" ht="16.5" customHeight="1" x14ac:dyDescent="0.25">
      <c r="A229" s="54" t="s">
        <v>329</v>
      </c>
      <c r="B229" s="54" t="s">
        <v>330</v>
      </c>
      <c r="C229" s="31">
        <v>4301071063</v>
      </c>
      <c r="D229" s="298">
        <v>4607111039019</v>
      </c>
      <c r="E229" s="299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8">
        <v>4607111038708</v>
      </c>
      <c r="E230" s="299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IFERROR(IF(X230="","",X230*0.0155),"")</f>
        <v>0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0</v>
      </c>
      <c r="Y231" s="292">
        <f>IFERROR(SUM(Y229:Y230),"0")</f>
        <v>0</v>
      </c>
      <c r="Z231" s="292">
        <f>IFERROR(IF(Z229="",0,Z229),"0")+IFERROR(IF(Z230="",0,Z230),"0")</f>
        <v>0</v>
      </c>
      <c r="AA231" s="293"/>
      <c r="AB231" s="293"/>
      <c r="AC231" s="293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0</v>
      </c>
      <c r="Y232" s="292">
        <f>IFERROR(SUMPRODUCT(Y229:Y230*H229:H230),"0")</f>
        <v>0</v>
      </c>
      <c r="Z232" s="37"/>
      <c r="AA232" s="293"/>
      <c r="AB232" s="293"/>
      <c r="AC232" s="293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48"/>
      <c r="AB233" s="48"/>
      <c r="AC233" s="48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5"/>
      <c r="AB234" s="285"/>
      <c r="AC234" s="285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4"/>
      <c r="AB235" s="284"/>
      <c r="AC235" s="284"/>
    </row>
    <row r="236" spans="1:68" ht="27" customHeight="1" x14ac:dyDescent="0.25">
      <c r="A236" s="54" t="s">
        <v>336</v>
      </c>
      <c r="B236" s="54" t="s">
        <v>337</v>
      </c>
      <c r="C236" s="31">
        <v>4301071036</v>
      </c>
      <c r="D236" s="298">
        <v>4607111036162</v>
      </c>
      <c r="E236" s="299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48"/>
      <c r="AB239" s="48"/>
      <c r="AC239" s="48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285"/>
      <c r="AB240" s="285"/>
      <c r="AC240" s="285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8">
        <v>4607111035899</v>
      </c>
      <c r="E242" s="299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0</v>
      </c>
      <c r="Y242" s="291">
        <f>IFERROR(IF(X242="","",X242),"")</f>
        <v>0</v>
      </c>
      <c r="Z242" s="36">
        <f>IFERROR(IF(X242="","",X242*0.0155),"")</f>
        <v>0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0</v>
      </c>
      <c r="Y243" s="292">
        <f>IFERROR(SUM(Y242:Y242),"0")</f>
        <v>0</v>
      </c>
      <c r="Z243" s="292">
        <f>IFERROR(IF(Z242="",0,Z242),"0")</f>
        <v>0</v>
      </c>
      <c r="AA243" s="293"/>
      <c r="AB243" s="293"/>
      <c r="AC243" s="293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0</v>
      </c>
      <c r="Y244" s="292">
        <f>IFERROR(SUMPRODUCT(Y242:Y242*H242:H242),"0")</f>
        <v>0</v>
      </c>
      <c r="Z244" s="37"/>
      <c r="AA244" s="293"/>
      <c r="AB244" s="293"/>
      <c r="AC244" s="293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48"/>
      <c r="AB245" s="48"/>
      <c r="AC245" s="48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285"/>
      <c r="AB246" s="285"/>
      <c r="AC246" s="285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4"/>
      <c r="AB247" s="284"/>
      <c r="AC247" s="284"/>
    </row>
    <row r="248" spans="1:68" ht="27" customHeight="1" x14ac:dyDescent="0.25">
      <c r="A248" s="54" t="s">
        <v>346</v>
      </c>
      <c r="B248" s="54" t="s">
        <v>347</v>
      </c>
      <c r="C248" s="31">
        <v>4301133004</v>
      </c>
      <c r="D248" s="298">
        <v>4607111039774</v>
      </c>
      <c r="E248" s="299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37.5" customHeight="1" x14ac:dyDescent="0.25">
      <c r="A252" s="54" t="s">
        <v>349</v>
      </c>
      <c r="B252" s="54" t="s">
        <v>350</v>
      </c>
      <c r="C252" s="31">
        <v>4301135400</v>
      </c>
      <c r="D252" s="298">
        <v>4607111039361</v>
      </c>
      <c r="E252" s="299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48"/>
      <c r="AB255" s="48"/>
      <c r="AC255" s="48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5"/>
      <c r="AB256" s="285"/>
      <c r="AC256" s="285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284"/>
      <c r="AB257" s="284"/>
      <c r="AC257" s="284"/>
    </row>
    <row r="258" spans="1:68" ht="27" customHeight="1" x14ac:dyDescent="0.25">
      <c r="A258" s="54" t="s">
        <v>352</v>
      </c>
      <c r="B258" s="54" t="s">
        <v>353</v>
      </c>
      <c r="C258" s="31">
        <v>4301071014</v>
      </c>
      <c r="D258" s="298">
        <v>4640242181264</v>
      </c>
      <c r="E258" s="299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7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356</v>
      </c>
      <c r="B259" s="54" t="s">
        <v>357</v>
      </c>
      <c r="C259" s="31">
        <v>4301071021</v>
      </c>
      <c r="D259" s="298">
        <v>4640242181325</v>
      </c>
      <c r="E259" s="299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54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359</v>
      </c>
      <c r="B260" s="54" t="s">
        <v>360</v>
      </c>
      <c r="C260" s="31">
        <v>4301070993</v>
      </c>
      <c r="D260" s="298">
        <v>4640242180670</v>
      </c>
      <c r="E260" s="299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1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8">
        <v>4640242180397</v>
      </c>
      <c r="E264" s="299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48</v>
      </c>
      <c r="Y264" s="29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300.48</v>
      </c>
      <c r="BN264" s="67">
        <f>IFERROR(Y264*I264,"0")</f>
        <v>300.48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customHeight="1" x14ac:dyDescent="0.25">
      <c r="A265" s="54" t="s">
        <v>366</v>
      </c>
      <c r="B265" s="54" t="s">
        <v>367</v>
      </c>
      <c r="C265" s="31">
        <v>4301132104</v>
      </c>
      <c r="D265" s="298">
        <v>4640242181219</v>
      </c>
      <c r="E265" s="299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38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48</v>
      </c>
      <c r="Y266" s="292">
        <f>IFERROR(SUM(Y264:Y265),"0")</f>
        <v>48</v>
      </c>
      <c r="Z266" s="292">
        <f>IFERROR(IF(Z264="",0,Z264),"0")+IFERROR(IF(Z265="",0,Z265),"0")</f>
        <v>0.74399999999999999</v>
      </c>
      <c r="AA266" s="293"/>
      <c r="AB266" s="293"/>
      <c r="AC266" s="293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288</v>
      </c>
      <c r="Y267" s="292">
        <f>IFERROR(SUMPRODUCT(Y264:Y265*H264:H265),"0")</f>
        <v>288</v>
      </c>
      <c r="Z267" s="37"/>
      <c r="AA267" s="293"/>
      <c r="AB267" s="293"/>
      <c r="AC267" s="293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8">
        <v>4640242180304</v>
      </c>
      <c r="E269" s="299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5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8">
        <v>4640242180236</v>
      </c>
      <c r="E270" s="299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84</v>
      </c>
      <c r="Y270" s="291">
        <f>IFERROR(IF(X270="","",X270),"")</f>
        <v>84</v>
      </c>
      <c r="Z270" s="36">
        <f>IFERROR(IF(X270="","",X270*0.0155),"")</f>
        <v>1.302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439.74</v>
      </c>
      <c r="BN270" s="67">
        <f>IFERROR(Y270*I270,"0")</f>
        <v>439.74</v>
      </c>
      <c r="BO270" s="67">
        <f>IFERROR(X270/J270,"0")</f>
        <v>1</v>
      </c>
      <c r="BP270" s="67">
        <f>IFERROR(Y270/J270,"0")</f>
        <v>1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8">
        <v>4640242180410</v>
      </c>
      <c r="E271" s="299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98</v>
      </c>
      <c r="Y272" s="292">
        <f>IFERROR(SUM(Y269:Y271),"0")</f>
        <v>98</v>
      </c>
      <c r="Z272" s="292">
        <f>IFERROR(IF(Z269="",0,Z269),"0")+IFERROR(IF(Z270="",0,Z270),"0")+IFERROR(IF(Z271="",0,Z271),"0")</f>
        <v>1.4330400000000001</v>
      </c>
      <c r="AA272" s="293"/>
      <c r="AB272" s="293"/>
      <c r="AC272" s="293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451.36</v>
      </c>
      <c r="Y273" s="292">
        <f>IFERROR(SUMPRODUCT(Y269:Y271*H269:H271),"0")</f>
        <v>451.36</v>
      </c>
      <c r="Z273" s="37"/>
      <c r="AA273" s="293"/>
      <c r="AB273" s="293"/>
      <c r="AC273" s="293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284"/>
      <c r="AB274" s="284"/>
      <c r="AC274" s="284"/>
    </row>
    <row r="275" spans="1:68" ht="37.5" customHeight="1" x14ac:dyDescent="0.25">
      <c r="A275" s="54" t="s">
        <v>377</v>
      </c>
      <c r="B275" s="54" t="s">
        <v>378</v>
      </c>
      <c r="C275" s="31">
        <v>4301135504</v>
      </c>
      <c r="D275" s="298">
        <v>4640242181554</v>
      </c>
      <c r="E275" s="299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8">
        <v>4640242181561</v>
      </c>
      <c r="E276" s="299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57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28</v>
      </c>
      <c r="Y276" s="291">
        <f t="shared" si="18"/>
        <v>28</v>
      </c>
      <c r="Z276" s="36">
        <f>IFERROR(IF(X276="","",X276*0.00936),"")</f>
        <v>0.26207999999999998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108.976</v>
      </c>
      <c r="BN276" s="67">
        <f t="shared" si="20"/>
        <v>108.976</v>
      </c>
      <c r="BO276" s="67">
        <f t="shared" si="21"/>
        <v>0.22222222222222221</v>
      </c>
      <c r="BP276" s="67">
        <f t="shared" si="22"/>
        <v>0.22222222222222221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8">
        <v>4640242181424</v>
      </c>
      <c r="E277" s="299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 t="shared" si="18"/>
        <v>0</v>
      </c>
      <c r="Z277" s="36">
        <f>IFERROR(IF(X277="","",X277*0.0155),"")</f>
        <v>0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387</v>
      </c>
      <c r="B278" s="54" t="s">
        <v>388</v>
      </c>
      <c r="C278" s="31">
        <v>4301135552</v>
      </c>
      <c r="D278" s="298">
        <v>4640242181431</v>
      </c>
      <c r="E278" s="299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62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8">
        <v>4640242181523</v>
      </c>
      <c r="E279" s="299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42</v>
      </c>
      <c r="Y279" s="291">
        <f t="shared" si="18"/>
        <v>42</v>
      </c>
      <c r="Z279" s="36">
        <f t="shared" si="23"/>
        <v>0.39312000000000002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134.06400000000002</v>
      </c>
      <c r="BN279" s="67">
        <f t="shared" si="20"/>
        <v>134.06400000000002</v>
      </c>
      <c r="BO279" s="67">
        <f t="shared" si="21"/>
        <v>0.33333333333333331</v>
      </c>
      <c r="BP279" s="67">
        <f t="shared" si="22"/>
        <v>0.33333333333333331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8">
        <v>4640242181486</v>
      </c>
      <c r="E280" s="299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0</v>
      </c>
      <c r="Y280" s="291">
        <f t="shared" si="18"/>
        <v>0</v>
      </c>
      <c r="Z280" s="36">
        <f t="shared" si="23"/>
        <v>0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customHeight="1" x14ac:dyDescent="0.25">
      <c r="A281" s="54" t="s">
        <v>395</v>
      </c>
      <c r="B281" s="54" t="s">
        <v>396</v>
      </c>
      <c r="C281" s="31">
        <v>4301135402</v>
      </c>
      <c r="D281" s="298">
        <v>4640242181493</v>
      </c>
      <c r="E281" s="299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398</v>
      </c>
      <c r="B282" s="54" t="s">
        <v>399</v>
      </c>
      <c r="C282" s="31">
        <v>4301135403</v>
      </c>
      <c r="D282" s="298">
        <v>4640242181509</v>
      </c>
      <c r="E282" s="299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customHeight="1" x14ac:dyDescent="0.25">
      <c r="A283" s="54" t="s">
        <v>400</v>
      </c>
      <c r="B283" s="54" t="s">
        <v>401</v>
      </c>
      <c r="C283" s="31">
        <v>4301135304</v>
      </c>
      <c r="D283" s="298">
        <v>4640242181240</v>
      </c>
      <c r="E283" s="299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0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403</v>
      </c>
      <c r="B284" s="54" t="s">
        <v>404</v>
      </c>
      <c r="C284" s="31">
        <v>4301135610</v>
      </c>
      <c r="D284" s="298">
        <v>4640242181318</v>
      </c>
      <c r="E284" s="299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8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406</v>
      </c>
      <c r="B285" s="54" t="s">
        <v>407</v>
      </c>
      <c r="C285" s="31">
        <v>4301135306</v>
      </c>
      <c r="D285" s="298">
        <v>4640242181387</v>
      </c>
      <c r="E285" s="299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3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409</v>
      </c>
      <c r="B286" s="54" t="s">
        <v>410</v>
      </c>
      <c r="C286" s="31">
        <v>4301135305</v>
      </c>
      <c r="D286" s="298">
        <v>4640242181394</v>
      </c>
      <c r="E286" s="299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4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4301135309</v>
      </c>
      <c r="D287" s="298">
        <v>4640242181332</v>
      </c>
      <c r="E287" s="299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4301135308</v>
      </c>
      <c r="D288" s="298">
        <v>4640242181349</v>
      </c>
      <c r="E288" s="299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81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418</v>
      </c>
      <c r="B289" s="54" t="s">
        <v>419</v>
      </c>
      <c r="C289" s="31">
        <v>4301135307</v>
      </c>
      <c r="D289" s="298">
        <v>4640242181370</v>
      </c>
      <c r="E289" s="299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93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70</v>
      </c>
      <c r="Y290" s="292">
        <f>IFERROR(SUM(Y275:Y289),"0")</f>
        <v>70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0.6552</v>
      </c>
      <c r="AA290" s="293"/>
      <c r="AB290" s="293"/>
      <c r="AC290" s="293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229.60000000000002</v>
      </c>
      <c r="Y291" s="292">
        <f>IFERROR(SUMPRODUCT(Y275:Y289*H275:H289),"0")</f>
        <v>229.60000000000002</v>
      </c>
      <c r="Z291" s="37"/>
      <c r="AA291" s="293"/>
      <c r="AB291" s="293"/>
      <c r="AC291" s="293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12531.680000000002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12531.680000000002</v>
      </c>
      <c r="Z292" s="37"/>
      <c r="AA292" s="293"/>
      <c r="AB292" s="293"/>
      <c r="AC292" s="293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13853.968800000004</v>
      </c>
      <c r="Y293" s="292">
        <f>IFERROR(SUM(BN22:BN289),"0")</f>
        <v>13853.968800000004</v>
      </c>
      <c r="Z293" s="37"/>
      <c r="AA293" s="293"/>
      <c r="AB293" s="293"/>
      <c r="AC293" s="293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37</v>
      </c>
      <c r="Y294" s="38">
        <f>ROUNDUP(SUM(BP22:BP289),0)</f>
        <v>37</v>
      </c>
      <c r="Z294" s="37"/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14778.968800000004</v>
      </c>
      <c r="Y295" s="292">
        <f>GrossWeightTotalR+PalletQtyTotalR*25</f>
        <v>14778.968800000004</v>
      </c>
      <c r="Z295" s="37"/>
      <c r="AA295" s="293"/>
      <c r="AB295" s="293"/>
      <c r="AC295" s="293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2980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2980</v>
      </c>
      <c r="Z296" s="37"/>
      <c r="AA296" s="293"/>
      <c r="AB296" s="293"/>
      <c r="AC296" s="293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46.892839999999993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168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916.8</v>
      </c>
      <c r="F302" s="46">
        <f>IFERROR(X49*H49,"0")+IFERROR(X53*H53,"0")+IFERROR(X57*H57,"0")+IFERROR(X61*H61,"0")+IFERROR(X62*H62,"0")+IFERROR(X66*H66,"0")+IFERROR(X67*H67,"0")+IFERROR(X68*H68,"0")</f>
        <v>100.8</v>
      </c>
      <c r="G302" s="46">
        <f>IFERROR(X73*H73,"0")+IFERROR(X74*H74,"0")</f>
        <v>720</v>
      </c>
      <c r="H302" s="46">
        <f>IFERROR(X79*H79,"0")+IFERROR(X80*H80,"0")</f>
        <v>50.4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945.83999999999992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4529.76</v>
      </c>
      <c r="M302" s="46">
        <f>IFERROR(X125*H125,"0")+IFERROR(X126*H126,"0")</f>
        <v>1260</v>
      </c>
      <c r="N302" s="283"/>
      <c r="O302" s="46">
        <f>IFERROR(X131*H131,"0")+IFERROR(X132*H132,"0")</f>
        <v>378</v>
      </c>
      <c r="P302" s="46">
        <f>IFERROR(X137*H137,"0")+IFERROR(X138*H138,"0")</f>
        <v>403.2</v>
      </c>
      <c r="Q302" s="46">
        <f>IFERROR(X143*H143,"0")</f>
        <v>0</v>
      </c>
      <c r="R302" s="46">
        <f>IFERROR(X148*H148,"0")</f>
        <v>0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60</v>
      </c>
      <c r="V302" s="46">
        <f>IFERROR(X171*H171,"0")+IFERROR(X172*H172,"0")+IFERROR(X173*H173,"0")+IFERROR(X177*H177,"0")</f>
        <v>1092</v>
      </c>
      <c r="W302" s="46">
        <f>IFERROR(X183*H183,"0")+IFERROR(X187*H187,"0")+IFERROR(X188*H188,"0")+IFERROR(X189*H189,"0")+IFERROR(X190*H190,"0")</f>
        <v>110.88</v>
      </c>
      <c r="X302" s="46">
        <f>IFERROR(X195*H195,"0")+IFERROR(X196*H196,"0")+IFERROR(X197*H197,"0")+IFERROR(X198*H198,"0")+IFERROR(X199*H199,"0")+IFERROR(X200*H200,"0")</f>
        <v>268.79999999999995</v>
      </c>
      <c r="Y302" s="46">
        <f>IFERROR(X205*H205,"0")+IFERROR(X206*H206,"0")+IFERROR(X207*H207,"0")+IFERROR(X208*H208,"0")</f>
        <v>172.8</v>
      </c>
      <c r="Z302" s="46">
        <f>IFERROR(X213*H213,"0")</f>
        <v>120</v>
      </c>
      <c r="AA302" s="46">
        <f>IFERROR(X218*H218,"0")+IFERROR(X222*H222,"0")+IFERROR(X223*H223,"0")+IFERROR(X224*H224,"0")</f>
        <v>0</v>
      </c>
      <c r="AB302" s="46">
        <f>IFERROR(X229*H229,"0")+IFERROR(X230*H230,"0")</f>
        <v>0</v>
      </c>
      <c r="AC302" s="46">
        <f>IFERROR(X236*H236,"0")</f>
        <v>0</v>
      </c>
      <c r="AD302" s="46">
        <f>IFERROR(X242*H242,"0")</f>
        <v>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968.96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6885.6</v>
      </c>
      <c r="B305" s="60">
        <f>SUMPRODUCT(--(BB:BB="ПГП"),--(W:W="кор"),H:H,Y:Y)+SUMPRODUCT(--(BB:BB="ПГП"),--(W:W="кг"),Y:Y)</f>
        <v>5646.08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