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8387DFDA-BC6F-4D2A-9FDB-24E0B29A07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X498" i="1"/>
  <c r="BO497" i="1"/>
  <c r="BM497" i="1"/>
  <c r="Y497" i="1"/>
  <c r="BP497" i="1" s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P487" i="1" s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BP476" i="1" s="1"/>
  <c r="BO475" i="1"/>
  <c r="BM475" i="1"/>
  <c r="Y475" i="1"/>
  <c r="BP475" i="1" s="1"/>
  <c r="BO474" i="1"/>
  <c r="BM474" i="1"/>
  <c r="Y474" i="1"/>
  <c r="BP474" i="1" s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Z437" i="1" s="1"/>
  <c r="P437" i="1"/>
  <c r="BO436" i="1"/>
  <c r="BM436" i="1"/>
  <c r="Y436" i="1"/>
  <c r="BP436" i="1" s="1"/>
  <c r="P436" i="1"/>
  <c r="BO435" i="1"/>
  <c r="BM435" i="1"/>
  <c r="Y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Y386" i="1" s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BP323" i="1" s="1"/>
  <c r="BO322" i="1"/>
  <c r="BM322" i="1"/>
  <c r="Y322" i="1"/>
  <c r="Y327" i="1" s="1"/>
  <c r="X320" i="1"/>
  <c r="X319" i="1"/>
  <c r="BO318" i="1"/>
  <c r="BM318" i="1"/>
  <c r="Y318" i="1"/>
  <c r="BP318" i="1" s="1"/>
  <c r="P318" i="1"/>
  <c r="BO317" i="1"/>
  <c r="BM317" i="1"/>
  <c r="Y317" i="1"/>
  <c r="BP317" i="1" s="1"/>
  <c r="P317" i="1"/>
  <c r="BO316" i="1"/>
  <c r="BM316" i="1"/>
  <c r="Y316" i="1"/>
  <c r="Y320" i="1" s="1"/>
  <c r="P316" i="1"/>
  <c r="X314" i="1"/>
  <c r="X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Y314" i="1" s="1"/>
  <c r="P308" i="1"/>
  <c r="X306" i="1"/>
  <c r="X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BP289" i="1" s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X507" i="1" s="1"/>
  <c r="BM22" i="1"/>
  <c r="Y22" i="1"/>
  <c r="B515" i="1" s="1"/>
  <c r="H10" i="1"/>
  <c r="A9" i="1"/>
  <c r="F10" i="1" s="1"/>
  <c r="D7" i="1"/>
  <c r="Q6" i="1"/>
  <c r="P2" i="1"/>
  <c r="BP151" i="1" l="1"/>
  <c r="BN151" i="1"/>
  <c r="BP169" i="1"/>
  <c r="BN169" i="1"/>
  <c r="Z169" i="1"/>
  <c r="BP206" i="1"/>
  <c r="BN206" i="1"/>
  <c r="Z206" i="1"/>
  <c r="BP229" i="1"/>
  <c r="BN229" i="1"/>
  <c r="Z229" i="1"/>
  <c r="BP243" i="1"/>
  <c r="BN243" i="1"/>
  <c r="Z243" i="1"/>
  <c r="BP299" i="1"/>
  <c r="BN299" i="1"/>
  <c r="Z299" i="1"/>
  <c r="BP331" i="1"/>
  <c r="BN331" i="1"/>
  <c r="Z331" i="1"/>
  <c r="BP360" i="1"/>
  <c r="BN360" i="1"/>
  <c r="Z360" i="1"/>
  <c r="BP399" i="1"/>
  <c r="BN399" i="1"/>
  <c r="Z399" i="1"/>
  <c r="BP457" i="1"/>
  <c r="BN457" i="1"/>
  <c r="Z457" i="1"/>
  <c r="Y484" i="1"/>
  <c r="Y483" i="1"/>
  <c r="BP480" i="1"/>
  <c r="BN480" i="1"/>
  <c r="Z480" i="1"/>
  <c r="BP482" i="1"/>
  <c r="BN482" i="1"/>
  <c r="Z482" i="1"/>
  <c r="Z29" i="1"/>
  <c r="BN29" i="1"/>
  <c r="Z47" i="1"/>
  <c r="Z48" i="1" s="1"/>
  <c r="BN47" i="1"/>
  <c r="BP47" i="1"/>
  <c r="Y48" i="1"/>
  <c r="Z52" i="1"/>
  <c r="BN52" i="1"/>
  <c r="Z64" i="1"/>
  <c r="BN64" i="1"/>
  <c r="Z76" i="1"/>
  <c r="BN76" i="1"/>
  <c r="Z91" i="1"/>
  <c r="BN91" i="1"/>
  <c r="Z96" i="1"/>
  <c r="BN96" i="1"/>
  <c r="Z111" i="1"/>
  <c r="BN111" i="1"/>
  <c r="Y114" i="1"/>
  <c r="Z125" i="1"/>
  <c r="BN125" i="1"/>
  <c r="Z151" i="1"/>
  <c r="BP196" i="1"/>
  <c r="BN196" i="1"/>
  <c r="Z196" i="1"/>
  <c r="BP214" i="1"/>
  <c r="BN214" i="1"/>
  <c r="Z214" i="1"/>
  <c r="Y240" i="1"/>
  <c r="Y239" i="1"/>
  <c r="BP238" i="1"/>
  <c r="BN238" i="1"/>
  <c r="Z238" i="1"/>
  <c r="Z239" i="1" s="1"/>
  <c r="BP242" i="1"/>
  <c r="BN242" i="1"/>
  <c r="Z242" i="1"/>
  <c r="Y271" i="1"/>
  <c r="BP268" i="1"/>
  <c r="BN268" i="1"/>
  <c r="Z268" i="1"/>
  <c r="BP311" i="1"/>
  <c r="BN311" i="1"/>
  <c r="Z311" i="1"/>
  <c r="BP346" i="1"/>
  <c r="BN346" i="1"/>
  <c r="Z346" i="1"/>
  <c r="BP391" i="1"/>
  <c r="BN391" i="1"/>
  <c r="Z391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5" i="1"/>
  <c r="BN445" i="1"/>
  <c r="Z445" i="1"/>
  <c r="BP467" i="1"/>
  <c r="BN467" i="1"/>
  <c r="Z467" i="1"/>
  <c r="BP481" i="1"/>
  <c r="BN481" i="1"/>
  <c r="Z481" i="1"/>
  <c r="I515" i="1"/>
  <c r="Y172" i="1"/>
  <c r="Y489" i="1"/>
  <c r="Y59" i="1"/>
  <c r="Y333" i="1"/>
  <c r="BP329" i="1"/>
  <c r="BN329" i="1"/>
  <c r="Z329" i="1"/>
  <c r="BP344" i="1"/>
  <c r="BN344" i="1"/>
  <c r="Z344" i="1"/>
  <c r="Y356" i="1"/>
  <c r="BP354" i="1"/>
  <c r="BN354" i="1"/>
  <c r="Z354" i="1"/>
  <c r="Y377" i="1"/>
  <c r="Y376" i="1"/>
  <c r="BP375" i="1"/>
  <c r="BN375" i="1"/>
  <c r="Z375" i="1"/>
  <c r="Z376" i="1" s="1"/>
  <c r="Y381" i="1"/>
  <c r="BP379" i="1"/>
  <c r="BN379" i="1"/>
  <c r="Z379" i="1"/>
  <c r="BP397" i="1"/>
  <c r="BN397" i="1"/>
  <c r="Z397" i="1"/>
  <c r="BP416" i="1"/>
  <c r="BN416" i="1"/>
  <c r="Z416" i="1"/>
  <c r="BP435" i="1"/>
  <c r="BN435" i="1"/>
  <c r="Z435" i="1"/>
  <c r="BP443" i="1"/>
  <c r="BN443" i="1"/>
  <c r="Z443" i="1"/>
  <c r="Y463" i="1"/>
  <c r="BP455" i="1"/>
  <c r="BN455" i="1"/>
  <c r="Z455" i="1"/>
  <c r="BP465" i="1"/>
  <c r="BN465" i="1"/>
  <c r="Z465" i="1"/>
  <c r="BP492" i="1"/>
  <c r="BN492" i="1"/>
  <c r="Z492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BP74" i="1"/>
  <c r="Y81" i="1"/>
  <c r="Z78" i="1"/>
  <c r="BN78" i="1"/>
  <c r="Z89" i="1"/>
  <c r="BN89" i="1"/>
  <c r="Y92" i="1"/>
  <c r="Y101" i="1"/>
  <c r="Z98" i="1"/>
  <c r="BN98" i="1"/>
  <c r="F515" i="1"/>
  <c r="Z107" i="1"/>
  <c r="BN107" i="1"/>
  <c r="Y115" i="1"/>
  <c r="Z113" i="1"/>
  <c r="BN113" i="1"/>
  <c r="Y121" i="1"/>
  <c r="Z119" i="1"/>
  <c r="BN119" i="1"/>
  <c r="Z130" i="1"/>
  <c r="BN130" i="1"/>
  <c r="Y133" i="1"/>
  <c r="Z140" i="1"/>
  <c r="BN140" i="1"/>
  <c r="BP140" i="1"/>
  <c r="Y143" i="1"/>
  <c r="H515" i="1"/>
  <c r="Y154" i="1"/>
  <c r="Z163" i="1"/>
  <c r="BN163" i="1"/>
  <c r="Z167" i="1"/>
  <c r="BN167" i="1"/>
  <c r="Z175" i="1"/>
  <c r="BN175" i="1"/>
  <c r="J515" i="1"/>
  <c r="Z190" i="1"/>
  <c r="BN190" i="1"/>
  <c r="BP190" i="1"/>
  <c r="Y193" i="1"/>
  <c r="Y203" i="1"/>
  <c r="Z198" i="1"/>
  <c r="BN198" i="1"/>
  <c r="Z202" i="1"/>
  <c r="BN202" i="1"/>
  <c r="Y215" i="1"/>
  <c r="Z208" i="1"/>
  <c r="BN208" i="1"/>
  <c r="Z212" i="1"/>
  <c r="BN212" i="1"/>
  <c r="Z218" i="1"/>
  <c r="BN218" i="1"/>
  <c r="BP218" i="1"/>
  <c r="Y221" i="1"/>
  <c r="K515" i="1"/>
  <c r="Z227" i="1"/>
  <c r="BN227" i="1"/>
  <c r="Y248" i="1"/>
  <c r="Z245" i="1"/>
  <c r="BN245" i="1"/>
  <c r="Y257" i="1"/>
  <c r="Z254" i="1"/>
  <c r="BN254" i="1"/>
  <c r="Z262" i="1"/>
  <c r="BN262" i="1"/>
  <c r="Z263" i="1"/>
  <c r="BN263" i="1"/>
  <c r="Z270" i="1"/>
  <c r="BN270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Y296" i="1"/>
  <c r="Z293" i="1"/>
  <c r="BN293" i="1"/>
  <c r="Y306" i="1"/>
  <c r="Z301" i="1"/>
  <c r="BN301" i="1"/>
  <c r="Z309" i="1"/>
  <c r="BN309" i="1"/>
  <c r="Z317" i="1"/>
  <c r="BN317" i="1"/>
  <c r="Z322" i="1"/>
  <c r="BN322" i="1"/>
  <c r="BP322" i="1"/>
  <c r="Z323" i="1"/>
  <c r="BN323" i="1"/>
  <c r="Y326" i="1"/>
  <c r="BP336" i="1"/>
  <c r="BN336" i="1"/>
  <c r="Z336" i="1"/>
  <c r="BP348" i="1"/>
  <c r="BN348" i="1"/>
  <c r="Z348" i="1"/>
  <c r="Y366" i="1"/>
  <c r="Y365" i="1"/>
  <c r="BP364" i="1"/>
  <c r="BN364" i="1"/>
  <c r="Z364" i="1"/>
  <c r="Z365" i="1" s="1"/>
  <c r="BP369" i="1"/>
  <c r="BN369" i="1"/>
  <c r="Z369" i="1"/>
  <c r="BP393" i="1"/>
  <c r="BN393" i="1"/>
  <c r="Z393" i="1"/>
  <c r="Y405" i="1"/>
  <c r="BP403" i="1"/>
  <c r="BN403" i="1"/>
  <c r="Z403" i="1"/>
  <c r="BP434" i="1"/>
  <c r="BN434" i="1"/>
  <c r="Z434" i="1"/>
  <c r="BP438" i="1"/>
  <c r="BN438" i="1"/>
  <c r="Z438" i="1"/>
  <c r="BP449" i="1"/>
  <c r="BN449" i="1"/>
  <c r="Z449" i="1"/>
  <c r="BP459" i="1"/>
  <c r="BN459" i="1"/>
  <c r="Z459" i="1"/>
  <c r="Y494" i="1"/>
  <c r="Y493" i="1"/>
  <c r="BP491" i="1"/>
  <c r="BN491" i="1"/>
  <c r="Z491" i="1"/>
  <c r="Z493" i="1" s="1"/>
  <c r="Y332" i="1"/>
  <c r="Y339" i="1"/>
  <c r="Y351" i="1"/>
  <c r="Y357" i="1"/>
  <c r="Y372" i="1"/>
  <c r="Y382" i="1"/>
  <c r="V515" i="1"/>
  <c r="Y406" i="1"/>
  <c r="W515" i="1"/>
  <c r="Y417" i="1"/>
  <c r="Y452" i="1"/>
  <c r="Y478" i="1"/>
  <c r="Y49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Y33" i="1"/>
  <c r="C515" i="1"/>
  <c r="Z42" i="1"/>
  <c r="Z44" i="1" s="1"/>
  <c r="BN42" i="1"/>
  <c r="BP42" i="1"/>
  <c r="Y45" i="1"/>
  <c r="D515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BN75" i="1"/>
  <c r="BP75" i="1"/>
  <c r="Z77" i="1"/>
  <c r="BN77" i="1"/>
  <c r="Z79" i="1"/>
  <c r="BN79" i="1"/>
  <c r="Z83" i="1"/>
  <c r="Z85" i="1" s="1"/>
  <c r="BN83" i="1"/>
  <c r="BP83" i="1"/>
  <c r="Y86" i="1"/>
  <c r="E515" i="1"/>
  <c r="Z90" i="1"/>
  <c r="BN90" i="1"/>
  <c r="BP90" i="1"/>
  <c r="Y93" i="1"/>
  <c r="Z95" i="1"/>
  <c r="BN95" i="1"/>
  <c r="BP95" i="1"/>
  <c r="Z97" i="1"/>
  <c r="BN97" i="1"/>
  <c r="Z99" i="1"/>
  <c r="BN99" i="1"/>
  <c r="Y100" i="1"/>
  <c r="Z104" i="1"/>
  <c r="BN104" i="1"/>
  <c r="BP104" i="1"/>
  <c r="Z106" i="1"/>
  <c r="BN106" i="1"/>
  <c r="Y109" i="1"/>
  <c r="Z112" i="1"/>
  <c r="BN112" i="1"/>
  <c r="BP112" i="1"/>
  <c r="Z118" i="1"/>
  <c r="BN118" i="1"/>
  <c r="BP118" i="1"/>
  <c r="Z120" i="1"/>
  <c r="BN120" i="1"/>
  <c r="Z124" i="1"/>
  <c r="Z126" i="1" s="1"/>
  <c r="BN124" i="1"/>
  <c r="BP124" i="1"/>
  <c r="Y127" i="1"/>
  <c r="G515" i="1"/>
  <c r="Z131" i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BN150" i="1"/>
  <c r="BP150" i="1"/>
  <c r="Z152" i="1"/>
  <c r="BN152" i="1"/>
  <c r="Y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Z207" i="1"/>
  <c r="BN207" i="1"/>
  <c r="Z209" i="1"/>
  <c r="BN209" i="1"/>
  <c r="Z211" i="1"/>
  <c r="BN211" i="1"/>
  <c r="Z213" i="1"/>
  <c r="BN213" i="1"/>
  <c r="Y216" i="1"/>
  <c r="Z219" i="1"/>
  <c r="BN219" i="1"/>
  <c r="BP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Y235" i="1"/>
  <c r="Z244" i="1"/>
  <c r="Z247" i="1" s="1"/>
  <c r="BN244" i="1"/>
  <c r="Z246" i="1"/>
  <c r="BN246" i="1"/>
  <c r="Y247" i="1"/>
  <c r="Z251" i="1"/>
  <c r="BN251" i="1"/>
  <c r="BP251" i="1"/>
  <c r="Z253" i="1"/>
  <c r="BN253" i="1"/>
  <c r="BP255" i="1"/>
  <c r="BN255" i="1"/>
  <c r="Z255" i="1"/>
  <c r="M515" i="1"/>
  <c r="Y265" i="1"/>
  <c r="BP260" i="1"/>
  <c r="BN260" i="1"/>
  <c r="Z260" i="1"/>
  <c r="Y264" i="1"/>
  <c r="BP269" i="1"/>
  <c r="BN269" i="1"/>
  <c r="Z269" i="1"/>
  <c r="Z271" i="1" s="1"/>
  <c r="H9" i="1"/>
  <c r="A10" i="1"/>
  <c r="F9" i="1"/>
  <c r="J9" i="1"/>
  <c r="Y24" i="1"/>
  <c r="Y108" i="1"/>
  <c r="Y148" i="1"/>
  <c r="Y160" i="1"/>
  <c r="Y187" i="1"/>
  <c r="Y232" i="1"/>
  <c r="L515" i="1"/>
  <c r="Y256" i="1"/>
  <c r="BP261" i="1"/>
  <c r="BN261" i="1"/>
  <c r="Z261" i="1"/>
  <c r="O515" i="1"/>
  <c r="Y272" i="1"/>
  <c r="Y277" i="1"/>
  <c r="Y286" i="1"/>
  <c r="R515" i="1"/>
  <c r="Z290" i="1"/>
  <c r="BN290" i="1"/>
  <c r="BP290" i="1"/>
  <c r="Z292" i="1"/>
  <c r="BN292" i="1"/>
  <c r="Z294" i="1"/>
  <c r="BN294" i="1"/>
  <c r="Y295" i="1"/>
  <c r="Z298" i="1"/>
  <c r="BN298" i="1"/>
  <c r="BP298" i="1"/>
  <c r="Z300" i="1"/>
  <c r="BN300" i="1"/>
  <c r="Z302" i="1"/>
  <c r="BN302" i="1"/>
  <c r="Z304" i="1"/>
  <c r="BN304" i="1"/>
  <c r="Y305" i="1"/>
  <c r="Z308" i="1"/>
  <c r="BN308" i="1"/>
  <c r="BP308" i="1"/>
  <c r="Z310" i="1"/>
  <c r="BN310" i="1"/>
  <c r="Z312" i="1"/>
  <c r="BN312" i="1"/>
  <c r="Y313" i="1"/>
  <c r="Z316" i="1"/>
  <c r="BN316" i="1"/>
  <c r="BP316" i="1"/>
  <c r="Z318" i="1"/>
  <c r="BN318" i="1"/>
  <c r="Y319" i="1"/>
  <c r="Z324" i="1"/>
  <c r="BN324" i="1"/>
  <c r="BP324" i="1"/>
  <c r="Z330" i="1"/>
  <c r="BN330" i="1"/>
  <c r="BP330" i="1"/>
  <c r="S515" i="1"/>
  <c r="Z337" i="1"/>
  <c r="Z339" i="1" s="1"/>
  <c r="BN337" i="1"/>
  <c r="BP337" i="1"/>
  <c r="Y340" i="1"/>
  <c r="T515" i="1"/>
  <c r="Z345" i="1"/>
  <c r="BN345" i="1"/>
  <c r="BP345" i="1"/>
  <c r="Z347" i="1"/>
  <c r="BN347" i="1"/>
  <c r="Z349" i="1"/>
  <c r="BN349" i="1"/>
  <c r="Y352" i="1"/>
  <c r="Z355" i="1"/>
  <c r="Z356" i="1" s="1"/>
  <c r="BN355" i="1"/>
  <c r="BP355" i="1"/>
  <c r="Z359" i="1"/>
  <c r="Z361" i="1" s="1"/>
  <c r="BN359" i="1"/>
  <c r="BP359" i="1"/>
  <c r="Y362" i="1"/>
  <c r="U515" i="1"/>
  <c r="Z370" i="1"/>
  <c r="BN370" i="1"/>
  <c r="BP370" i="1"/>
  <c r="Y373" i="1"/>
  <c r="Z380" i="1"/>
  <c r="BN380" i="1"/>
  <c r="BP380" i="1"/>
  <c r="Z384" i="1"/>
  <c r="Z385" i="1" s="1"/>
  <c r="BN384" i="1"/>
  <c r="BP384" i="1"/>
  <c r="Y385" i="1"/>
  <c r="Z390" i="1"/>
  <c r="BN390" i="1"/>
  <c r="BP390" i="1"/>
  <c r="Z392" i="1"/>
  <c r="BN392" i="1"/>
  <c r="Z394" i="1"/>
  <c r="BN394" i="1"/>
  <c r="Z396" i="1"/>
  <c r="BN396" i="1"/>
  <c r="Z398" i="1"/>
  <c r="BN398" i="1"/>
  <c r="Y401" i="1"/>
  <c r="Z404" i="1"/>
  <c r="Z405" i="1" s="1"/>
  <c r="BN404" i="1"/>
  <c r="BP404" i="1"/>
  <c r="Z409" i="1"/>
  <c r="Z410" i="1" s="1"/>
  <c r="BN409" i="1"/>
  <c r="BP409" i="1"/>
  <c r="Y410" i="1"/>
  <c r="Z413" i="1"/>
  <c r="BN413" i="1"/>
  <c r="BP413" i="1"/>
  <c r="Z415" i="1"/>
  <c r="BN415" i="1"/>
  <c r="Y418" i="1"/>
  <c r="Y423" i="1"/>
  <c r="Y428" i="1"/>
  <c r="Z515" i="1"/>
  <c r="Y447" i="1"/>
  <c r="Z433" i="1"/>
  <c r="BN433" i="1"/>
  <c r="Z436" i="1"/>
  <c r="BN436" i="1"/>
  <c r="BP437" i="1"/>
  <c r="BN437" i="1"/>
  <c r="BP439" i="1"/>
  <c r="BN439" i="1"/>
  <c r="Z439" i="1"/>
  <c r="BP444" i="1"/>
  <c r="BN444" i="1"/>
  <c r="Z444" i="1"/>
  <c r="Y453" i="1"/>
  <c r="BP456" i="1"/>
  <c r="BN456" i="1"/>
  <c r="Z456" i="1"/>
  <c r="BP460" i="1"/>
  <c r="BN460" i="1"/>
  <c r="Z460" i="1"/>
  <c r="Y468" i="1"/>
  <c r="Y400" i="1"/>
  <c r="Y411" i="1"/>
  <c r="BP442" i="1"/>
  <c r="BN442" i="1"/>
  <c r="Z442" i="1"/>
  <c r="Y446" i="1"/>
  <c r="BP450" i="1"/>
  <c r="BN450" i="1"/>
  <c r="Z450" i="1"/>
  <c r="Z452" i="1" s="1"/>
  <c r="BP458" i="1"/>
  <c r="BN458" i="1"/>
  <c r="Z458" i="1"/>
  <c r="Y462" i="1"/>
  <c r="BP466" i="1"/>
  <c r="BN466" i="1"/>
  <c r="Z466" i="1"/>
  <c r="Z468" i="1" s="1"/>
  <c r="Y469" i="1"/>
  <c r="Z473" i="1"/>
  <c r="BN473" i="1"/>
  <c r="BP473" i="1"/>
  <c r="Z474" i="1"/>
  <c r="BN474" i="1"/>
  <c r="Z475" i="1"/>
  <c r="BN475" i="1"/>
  <c r="Z476" i="1"/>
  <c r="BN476" i="1"/>
  <c r="Y477" i="1"/>
  <c r="Z486" i="1"/>
  <c r="BN486" i="1"/>
  <c r="BP486" i="1"/>
  <c r="Z487" i="1"/>
  <c r="BN487" i="1"/>
  <c r="Y488" i="1"/>
  <c r="Z496" i="1"/>
  <c r="BN496" i="1"/>
  <c r="BP496" i="1"/>
  <c r="Z497" i="1"/>
  <c r="BN497" i="1"/>
  <c r="Y498" i="1"/>
  <c r="Y504" i="1"/>
  <c r="AA515" i="1"/>
  <c r="Z502" i="1"/>
  <c r="Z503" i="1" s="1"/>
  <c r="BN502" i="1"/>
  <c r="BP502" i="1"/>
  <c r="Y503" i="1"/>
  <c r="Z446" i="1" l="1"/>
  <c r="Z326" i="1"/>
  <c r="Z132" i="1"/>
  <c r="Z381" i="1"/>
  <c r="Z483" i="1"/>
  <c r="Z400" i="1"/>
  <c r="Z332" i="1"/>
  <c r="Z256" i="1"/>
  <c r="Z220" i="1"/>
  <c r="Z192" i="1"/>
  <c r="Z177" i="1"/>
  <c r="Z171" i="1"/>
  <c r="Z153" i="1"/>
  <c r="Z121" i="1"/>
  <c r="Z114" i="1"/>
  <c r="Z108" i="1"/>
  <c r="Z100" i="1"/>
  <c r="Z92" i="1"/>
  <c r="Z80" i="1"/>
  <c r="Z58" i="1"/>
  <c r="Z498" i="1"/>
  <c r="Z488" i="1"/>
  <c r="Z477" i="1"/>
  <c r="Z462" i="1"/>
  <c r="Z372" i="1"/>
  <c r="Z351" i="1"/>
  <c r="Z295" i="1"/>
  <c r="Z215" i="1"/>
  <c r="Y505" i="1"/>
  <c r="Z264" i="1"/>
  <c r="Y507" i="1"/>
  <c r="Z417" i="1"/>
  <c r="Z319" i="1"/>
  <c r="Z313" i="1"/>
  <c r="Z305" i="1"/>
  <c r="Z231" i="1"/>
  <c r="Z203" i="1"/>
  <c r="Z65" i="1"/>
  <c r="Z32" i="1"/>
  <c r="Y509" i="1"/>
  <c r="Y506" i="1"/>
  <c r="Z510" i="1" l="1"/>
  <c r="Y508" i="1"/>
</calcChain>
</file>

<file path=xl/sharedStrings.xml><?xml version="1.0" encoding="utf-8"?>
<sst xmlns="http://schemas.openxmlformats.org/spreadsheetml/2006/main" count="2243" uniqueCount="808">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</sst>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Z511" sqref="Z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45884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Пятница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 t="s">
        <v>19</v>
      </c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20</v>
      </c>
      <c r="Q8" s="689">
        <v>0.375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21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22</v>
      </c>
      <c r="Q10" s="730"/>
      <c r="R10" s="73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16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29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30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31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32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34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699" t="s">
        <v>38</v>
      </c>
      <c r="D17" s="603" t="s">
        <v>39</v>
      </c>
      <c r="E17" s="662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61"/>
      <c r="R17" s="661"/>
      <c r="S17" s="661"/>
      <c r="T17" s="662"/>
      <c r="U17" s="881" t="s">
        <v>51</v>
      </c>
      <c r="V17" s="607"/>
      <c r="W17" s="603" t="s">
        <v>52</v>
      </c>
      <c r="X17" s="603" t="s">
        <v>53</v>
      </c>
      <c r="Y17" s="882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61</v>
      </c>
      <c r="V18" s="67" t="s">
        <v>62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63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72</v>
      </c>
      <c r="Q23" s="576"/>
      <c r="R23" s="576"/>
      <c r="S23" s="576"/>
      <c r="T23" s="576"/>
      <c r="U23" s="576"/>
      <c r="V23" s="577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72</v>
      </c>
      <c r="Q24" s="576"/>
      <c r="R24" s="576"/>
      <c r="S24" s="576"/>
      <c r="T24" s="576"/>
      <c r="U24" s="576"/>
      <c r="V24" s="577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72</v>
      </c>
      <c r="Q32" s="576"/>
      <c r="R32" s="576"/>
      <c r="S32" s="576"/>
      <c r="T32" s="576"/>
      <c r="U32" s="576"/>
      <c r="V32" s="577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72</v>
      </c>
      <c r="Q33" s="576"/>
      <c r="R33" s="576"/>
      <c r="S33" s="576"/>
      <c r="T33" s="576"/>
      <c r="U33" s="576"/>
      <c r="V33" s="577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72</v>
      </c>
      <c r="Q36" s="576"/>
      <c r="R36" s="576"/>
      <c r="S36" s="576"/>
      <c r="T36" s="576"/>
      <c r="U36" s="576"/>
      <c r="V36" s="577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72</v>
      </c>
      <c r="Q37" s="576"/>
      <c r="R37" s="576"/>
      <c r="S37" s="576"/>
      <c r="T37" s="576"/>
      <c r="U37" s="576"/>
      <c r="V37" s="577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101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680</v>
      </c>
      <c r="Y42" s="558">
        <f>IFERROR(IF(X42="",0,CEILING((X42/$H42),1)*$H42),"")</f>
        <v>680</v>
      </c>
      <c r="Z42" s="36">
        <f>IFERROR(IF(Y42=0,"",ROUNDUP(Y42/H42,0)*0.00902),"")</f>
        <v>1.5334000000000001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715.7</v>
      </c>
      <c r="BN42" s="64">
        <f>IFERROR(Y42*I42/H42,"0")</f>
        <v>715.7</v>
      </c>
      <c r="BO42" s="64">
        <f>IFERROR(1/J42*(X42/H42),"0")</f>
        <v>1.2878787878787878</v>
      </c>
      <c r="BP42" s="64">
        <f>IFERROR(1/J42*(Y42/H42),"0")</f>
        <v>1.2878787878787878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72</v>
      </c>
      <c r="Q44" s="576"/>
      <c r="R44" s="576"/>
      <c r="S44" s="576"/>
      <c r="T44" s="576"/>
      <c r="U44" s="576"/>
      <c r="V44" s="577"/>
      <c r="W44" s="37" t="s">
        <v>73</v>
      </c>
      <c r="X44" s="559">
        <f>IFERROR(X41/H41,"0")+IFERROR(X42/H42,"0")+IFERROR(X43/H43,"0")</f>
        <v>170</v>
      </c>
      <c r="Y44" s="559">
        <f>IFERROR(Y41/H41,"0")+IFERROR(Y42/H42,"0")+IFERROR(Y43/H43,"0")</f>
        <v>170</v>
      </c>
      <c r="Z44" s="559">
        <f>IFERROR(IF(Z41="",0,Z41),"0")+IFERROR(IF(Z42="",0,Z42),"0")+IFERROR(IF(Z43="",0,Z43),"0")</f>
        <v>1.5334000000000001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72</v>
      </c>
      <c r="Q45" s="576"/>
      <c r="R45" s="576"/>
      <c r="S45" s="576"/>
      <c r="T45" s="576"/>
      <c r="U45" s="576"/>
      <c r="V45" s="577"/>
      <c r="W45" s="37" t="s">
        <v>70</v>
      </c>
      <c r="X45" s="559">
        <f>IFERROR(SUM(X41:X43),"0")</f>
        <v>680</v>
      </c>
      <c r="Y45" s="559">
        <f>IFERROR(SUM(Y41:Y43),"0")</f>
        <v>680</v>
      </c>
      <c r="Z45" s="37"/>
      <c r="AA45" s="560"/>
      <c r="AB45" s="560"/>
      <c r="AC45" s="560"/>
    </row>
    <row r="46" spans="1:68" ht="14.25" customHeight="1" x14ac:dyDescent="0.25">
      <c r="A46" s="572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72</v>
      </c>
      <c r="Q48" s="576"/>
      <c r="R48" s="576"/>
      <c r="S48" s="576"/>
      <c r="T48" s="576"/>
      <c r="U48" s="576"/>
      <c r="V48" s="577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72</v>
      </c>
      <c r="Q49" s="576"/>
      <c r="R49" s="576"/>
      <c r="S49" s="576"/>
      <c r="T49" s="576"/>
      <c r="U49" s="576"/>
      <c r="V49" s="577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675</v>
      </c>
      <c r="Y57" s="558">
        <f t="shared" si="6"/>
        <v>675</v>
      </c>
      <c r="Z57" s="36">
        <f>IFERROR(IF(Y57=0,"",ROUNDUP(Y57/H57,0)*0.00902),"")</f>
        <v>1.353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706.5</v>
      </c>
      <c r="BN57" s="64">
        <f t="shared" si="8"/>
        <v>706.5</v>
      </c>
      <c r="BO57" s="64">
        <f t="shared" si="9"/>
        <v>1.1363636363636365</v>
      </c>
      <c r="BP57" s="64">
        <f t="shared" si="10"/>
        <v>1.1363636363636365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72</v>
      </c>
      <c r="Q58" s="576"/>
      <c r="R58" s="576"/>
      <c r="S58" s="576"/>
      <c r="T58" s="576"/>
      <c r="U58" s="576"/>
      <c r="V58" s="577"/>
      <c r="W58" s="37" t="s">
        <v>73</v>
      </c>
      <c r="X58" s="559">
        <f>IFERROR(X52/H52,"0")+IFERROR(X53/H53,"0")+IFERROR(X54/H54,"0")+IFERROR(X55/H55,"0")+IFERROR(X56/H56,"0")+IFERROR(X57/H57,"0")</f>
        <v>150</v>
      </c>
      <c r="Y58" s="559">
        <f>IFERROR(Y52/H52,"0")+IFERROR(Y53/H53,"0")+IFERROR(Y54/H54,"0")+IFERROR(Y55/H55,"0")+IFERROR(Y56/H56,"0")+IFERROR(Y57/H57,"0")</f>
        <v>150</v>
      </c>
      <c r="Z58" s="559">
        <f>IFERROR(IF(Z52="",0,Z52),"0")+IFERROR(IF(Z53="",0,Z53),"0")+IFERROR(IF(Z54="",0,Z54),"0")+IFERROR(IF(Z55="",0,Z55),"0")+IFERROR(IF(Z56="",0,Z56),"0")+IFERROR(IF(Z57="",0,Z57),"0")</f>
        <v>1.353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72</v>
      </c>
      <c r="Q59" s="576"/>
      <c r="R59" s="576"/>
      <c r="S59" s="576"/>
      <c r="T59" s="576"/>
      <c r="U59" s="576"/>
      <c r="V59" s="577"/>
      <c r="W59" s="37" t="s">
        <v>70</v>
      </c>
      <c r="X59" s="559">
        <f>IFERROR(SUM(X52:X57),"0")</f>
        <v>675</v>
      </c>
      <c r="Y59" s="559">
        <f>IFERROR(SUM(Y52:Y57),"0")</f>
        <v>675</v>
      </c>
      <c r="Z59" s="37"/>
      <c r="AA59" s="560"/>
      <c r="AB59" s="560"/>
      <c r="AC59" s="560"/>
    </row>
    <row r="60" spans="1:68" ht="14.25" customHeight="1" x14ac:dyDescent="0.25">
      <c r="A60" s="572" t="s">
        <v>139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72</v>
      </c>
      <c r="Q65" s="576"/>
      <c r="R65" s="576"/>
      <c r="S65" s="576"/>
      <c r="T65" s="576"/>
      <c r="U65" s="576"/>
      <c r="V65" s="577"/>
      <c r="W65" s="37" t="s">
        <v>73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72</v>
      </c>
      <c r="Q66" s="576"/>
      <c r="R66" s="576"/>
      <c r="S66" s="576"/>
      <c r="T66" s="576"/>
      <c r="U66" s="576"/>
      <c r="V66" s="577"/>
      <c r="W66" s="37" t="s">
        <v>70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customHeight="1" x14ac:dyDescent="0.25">
      <c r="A67" s="572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72</v>
      </c>
      <c r="Q71" s="576"/>
      <c r="R71" s="576"/>
      <c r="S71" s="576"/>
      <c r="T71" s="576"/>
      <c r="U71" s="576"/>
      <c r="V71" s="577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72</v>
      </c>
      <c r="Q72" s="576"/>
      <c r="R72" s="576"/>
      <c r="S72" s="576"/>
      <c r="T72" s="576"/>
      <c r="U72" s="576"/>
      <c r="V72" s="577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72</v>
      </c>
      <c r="Q80" s="576"/>
      <c r="R80" s="576"/>
      <c r="S80" s="576"/>
      <c r="T80" s="576"/>
      <c r="U80" s="576"/>
      <c r="V80" s="577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72</v>
      </c>
      <c r="Q81" s="576"/>
      <c r="R81" s="576"/>
      <c r="S81" s="576"/>
      <c r="T81" s="576"/>
      <c r="U81" s="576"/>
      <c r="V81" s="577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174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72</v>
      </c>
      <c r="Q85" s="576"/>
      <c r="R85" s="576"/>
      <c r="S85" s="576"/>
      <c r="T85" s="576"/>
      <c r="U85" s="576"/>
      <c r="V85" s="577"/>
      <c r="W85" s="37" t="s">
        <v>73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72</v>
      </c>
      <c r="Q86" s="576"/>
      <c r="R86" s="576"/>
      <c r="S86" s="576"/>
      <c r="T86" s="576"/>
      <c r="U86" s="576"/>
      <c r="V86" s="577"/>
      <c r="W86" s="37" t="s">
        <v>70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181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72</v>
      </c>
      <c r="Q92" s="576"/>
      <c r="R92" s="576"/>
      <c r="S92" s="576"/>
      <c r="T92" s="576"/>
      <c r="U92" s="576"/>
      <c r="V92" s="577"/>
      <c r="W92" s="37" t="s">
        <v>73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72</v>
      </c>
      <c r="Q93" s="576"/>
      <c r="R93" s="576"/>
      <c r="S93" s="576"/>
      <c r="T93" s="576"/>
      <c r="U93" s="576"/>
      <c r="V93" s="577"/>
      <c r="W93" s="37" t="s">
        <v>70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customHeight="1" x14ac:dyDescent="0.25">
      <c r="A94" s="572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4" t="s">
        <v>191</v>
      </c>
      <c r="Q95" s="562"/>
      <c r="R95" s="562"/>
      <c r="S95" s="562"/>
      <c r="T95" s="563"/>
      <c r="U95" s="34"/>
      <c r="V95" s="34"/>
      <c r="W95" s="35" t="s">
        <v>70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72</v>
      </c>
      <c r="Q100" s="576"/>
      <c r="R100" s="576"/>
      <c r="S100" s="576"/>
      <c r="T100" s="576"/>
      <c r="U100" s="576"/>
      <c r="V100" s="577"/>
      <c r="W100" s="37" t="s">
        <v>73</v>
      </c>
      <c r="X100" s="559">
        <f>IFERROR(X95/H95,"0")+IFERROR(X96/H96,"0")+IFERROR(X97/H97,"0")+IFERROR(X98/H98,"0")+IFERROR(X99/H99,"0")</f>
        <v>0</v>
      </c>
      <c r="Y100" s="559">
        <f>IFERROR(Y95/H95,"0")+IFERROR(Y96/H96,"0")+IFERROR(Y97/H97,"0")+IFERROR(Y98/H98,"0")+IFERROR(Y99/H99,"0")</f>
        <v>0</v>
      </c>
      <c r="Z100" s="559">
        <f>IFERROR(IF(Z95="",0,Z95),"0")+IFERROR(IF(Z96="",0,Z96),"0")+IFERROR(IF(Z97="",0,Z97),"0")+IFERROR(IF(Z98="",0,Z98),"0")+IFERROR(IF(Z99="",0,Z99),"0")</f>
        <v>0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72</v>
      </c>
      <c r="Q101" s="576"/>
      <c r="R101" s="576"/>
      <c r="S101" s="576"/>
      <c r="T101" s="576"/>
      <c r="U101" s="576"/>
      <c r="V101" s="577"/>
      <c r="W101" s="37" t="s">
        <v>70</v>
      </c>
      <c r="X101" s="559">
        <f>IFERROR(SUM(X95:X99),"0")</f>
        <v>0</v>
      </c>
      <c r="Y101" s="559">
        <f>IFERROR(SUM(Y95:Y99),"0")</f>
        <v>0</v>
      </c>
      <c r="Z101" s="37"/>
      <c r="AA101" s="560"/>
      <c r="AB101" s="560"/>
      <c r="AC101" s="560"/>
    </row>
    <row r="102" spans="1:68" ht="16.5" customHeight="1" x14ac:dyDescent="0.25">
      <c r="A102" s="580" t="s">
        <v>203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72</v>
      </c>
      <c r="Q108" s="576"/>
      <c r="R108" s="576"/>
      <c r="S108" s="576"/>
      <c r="T108" s="576"/>
      <c r="U108" s="576"/>
      <c r="V108" s="577"/>
      <c r="W108" s="37" t="s">
        <v>73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72</v>
      </c>
      <c r="Q109" s="576"/>
      <c r="R109" s="576"/>
      <c r="S109" s="576"/>
      <c r="T109" s="576"/>
      <c r="U109" s="576"/>
      <c r="V109" s="577"/>
      <c r="W109" s="37" t="s">
        <v>70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customHeight="1" x14ac:dyDescent="0.25">
      <c r="A110" s="572" t="s">
        <v>139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72</v>
      </c>
      <c r="Q114" s="576"/>
      <c r="R114" s="576"/>
      <c r="S114" s="576"/>
      <c r="T114" s="576"/>
      <c r="U114" s="576"/>
      <c r="V114" s="577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72</v>
      </c>
      <c r="Q115" s="576"/>
      <c r="R115" s="576"/>
      <c r="S115" s="576"/>
      <c r="T115" s="576"/>
      <c r="U115" s="576"/>
      <c r="V115" s="577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675</v>
      </c>
      <c r="Y119" s="558">
        <f>IFERROR(IF(X119="",0,CEILING((X119/$H119),1)*$H119),"")</f>
        <v>675</v>
      </c>
      <c r="Z119" s="36">
        <f>IFERROR(IF(Y119=0,"",ROUNDUP(Y119/H119,0)*0.00651),"")</f>
        <v>1.6274999999999999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737.99999999999989</v>
      </c>
      <c r="BN119" s="64">
        <f>IFERROR(Y119*I119/H119,"0")</f>
        <v>737.99999999999989</v>
      </c>
      <c r="BO119" s="64">
        <f>IFERROR(1/J119*(X119/H119),"0")</f>
        <v>1.3736263736263736</v>
      </c>
      <c r="BP119" s="64">
        <f>IFERROR(1/J119*(Y119/H119),"0")</f>
        <v>1.3736263736263736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72</v>
      </c>
      <c r="Q121" s="576"/>
      <c r="R121" s="576"/>
      <c r="S121" s="576"/>
      <c r="T121" s="576"/>
      <c r="U121" s="576"/>
      <c r="V121" s="577"/>
      <c r="W121" s="37" t="s">
        <v>73</v>
      </c>
      <c r="X121" s="559">
        <f>IFERROR(X117/H117,"0")+IFERROR(X118/H118,"0")+IFERROR(X119/H119,"0")+IFERROR(X120/H120,"0")</f>
        <v>249.99999999999997</v>
      </c>
      <c r="Y121" s="559">
        <f>IFERROR(Y117/H117,"0")+IFERROR(Y118/H118,"0")+IFERROR(Y119/H119,"0")+IFERROR(Y120/H120,"0")</f>
        <v>249.99999999999997</v>
      </c>
      <c r="Z121" s="559">
        <f>IFERROR(IF(Z117="",0,Z117),"0")+IFERROR(IF(Z118="",0,Z118),"0")+IFERROR(IF(Z119="",0,Z119),"0")+IFERROR(IF(Z120="",0,Z120),"0")</f>
        <v>1.6274999999999999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72</v>
      </c>
      <c r="Q122" s="576"/>
      <c r="R122" s="576"/>
      <c r="S122" s="576"/>
      <c r="T122" s="576"/>
      <c r="U122" s="576"/>
      <c r="V122" s="577"/>
      <c r="W122" s="37" t="s">
        <v>70</v>
      </c>
      <c r="X122" s="559">
        <f>IFERROR(SUM(X117:X120),"0")</f>
        <v>675</v>
      </c>
      <c r="Y122" s="559">
        <f>IFERROR(SUM(Y117:Y120),"0")</f>
        <v>675</v>
      </c>
      <c r="Z122" s="37"/>
      <c r="AA122" s="560"/>
      <c r="AB122" s="560"/>
      <c r="AC122" s="560"/>
    </row>
    <row r="123" spans="1:68" ht="14.25" customHeight="1" x14ac:dyDescent="0.25">
      <c r="A123" s="572" t="s">
        <v>174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72</v>
      </c>
      <c r="Q126" s="576"/>
      <c r="R126" s="576"/>
      <c r="S126" s="576"/>
      <c r="T126" s="576"/>
      <c r="U126" s="576"/>
      <c r="V126" s="577"/>
      <c r="W126" s="37" t="s">
        <v>73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72</v>
      </c>
      <c r="Q127" s="576"/>
      <c r="R127" s="576"/>
      <c r="S127" s="576"/>
      <c r="T127" s="576"/>
      <c r="U127" s="576"/>
      <c r="V127" s="577"/>
      <c r="W127" s="37" t="s">
        <v>70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236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237</v>
      </c>
      <c r="B130" s="54" t="s">
        <v>238</v>
      </c>
      <c r="C130" s="31">
        <v>4301011564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4301011562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72</v>
      </c>
      <c r="Q132" s="576"/>
      <c r="R132" s="576"/>
      <c r="S132" s="576"/>
      <c r="T132" s="576"/>
      <c r="U132" s="576"/>
      <c r="V132" s="577"/>
      <c r="W132" s="37" t="s">
        <v>73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72</v>
      </c>
      <c r="Q133" s="576"/>
      <c r="R133" s="576"/>
      <c r="S133" s="576"/>
      <c r="T133" s="576"/>
      <c r="U133" s="576"/>
      <c r="V133" s="577"/>
      <c r="W133" s="37" t="s">
        <v>70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241</v>
      </c>
      <c r="B135" s="54" t="s">
        <v>242</v>
      </c>
      <c r="C135" s="31">
        <v>4301031234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4301031235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72</v>
      </c>
      <c r="Q137" s="576"/>
      <c r="R137" s="576"/>
      <c r="S137" s="576"/>
      <c r="T137" s="576"/>
      <c r="U137" s="576"/>
      <c r="V137" s="577"/>
      <c r="W137" s="37" t="s">
        <v>73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72</v>
      </c>
      <c r="Q138" s="576"/>
      <c r="R138" s="576"/>
      <c r="S138" s="576"/>
      <c r="T138" s="576"/>
      <c r="U138" s="576"/>
      <c r="V138" s="577"/>
      <c r="W138" s="37" t="s">
        <v>70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72</v>
      </c>
      <c r="Q142" s="576"/>
      <c r="R142" s="576"/>
      <c r="S142" s="576"/>
      <c r="T142" s="576"/>
      <c r="U142" s="576"/>
      <c r="V142" s="577"/>
      <c r="W142" s="37" t="s">
        <v>73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72</v>
      </c>
      <c r="Q143" s="576"/>
      <c r="R143" s="576"/>
      <c r="S143" s="576"/>
      <c r="T143" s="576"/>
      <c r="U143" s="576"/>
      <c r="V143" s="577"/>
      <c r="W143" s="37" t="s">
        <v>70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72</v>
      </c>
      <c r="Q147" s="576"/>
      <c r="R147" s="576"/>
      <c r="S147" s="576"/>
      <c r="T147" s="576"/>
      <c r="U147" s="576"/>
      <c r="V147" s="577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72</v>
      </c>
      <c r="Q148" s="576"/>
      <c r="R148" s="576"/>
      <c r="S148" s="576"/>
      <c r="T148" s="576"/>
      <c r="U148" s="576"/>
      <c r="V148" s="577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72</v>
      </c>
      <c r="Q153" s="576"/>
      <c r="R153" s="576"/>
      <c r="S153" s="576"/>
      <c r="T153" s="576"/>
      <c r="U153" s="576"/>
      <c r="V153" s="577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72</v>
      </c>
      <c r="Q154" s="576"/>
      <c r="R154" s="576"/>
      <c r="S154" s="576"/>
      <c r="T154" s="576"/>
      <c r="U154" s="576"/>
      <c r="V154" s="577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260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261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139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72</v>
      </c>
      <c r="Q159" s="576"/>
      <c r="R159" s="576"/>
      <c r="S159" s="576"/>
      <c r="T159" s="576"/>
      <c r="U159" s="576"/>
      <c r="V159" s="577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72</v>
      </c>
      <c r="Q160" s="576"/>
      <c r="R160" s="576"/>
      <c r="S160" s="576"/>
      <c r="T160" s="576"/>
      <c r="U160" s="576"/>
      <c r="V160" s="577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72</v>
      </c>
      <c r="Q171" s="576"/>
      <c r="R171" s="576"/>
      <c r="S171" s="576"/>
      <c r="T171" s="576"/>
      <c r="U171" s="576"/>
      <c r="V171" s="577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72</v>
      </c>
      <c r="Q172" s="576"/>
      <c r="R172" s="576"/>
      <c r="S172" s="576"/>
      <c r="T172" s="576"/>
      <c r="U172" s="576"/>
      <c r="V172" s="577"/>
      <c r="W172" s="37" t="s">
        <v>70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customHeight="1" x14ac:dyDescent="0.25">
      <c r="A173" s="572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72</v>
      </c>
      <c r="Q177" s="576"/>
      <c r="R177" s="576"/>
      <c r="S177" s="576"/>
      <c r="T177" s="576"/>
      <c r="U177" s="576"/>
      <c r="V177" s="577"/>
      <c r="W177" s="37" t="s">
        <v>73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72</v>
      </c>
      <c r="Q178" s="576"/>
      <c r="R178" s="576"/>
      <c r="S178" s="576"/>
      <c r="T178" s="576"/>
      <c r="U178" s="576"/>
      <c r="V178" s="577"/>
      <c r="W178" s="37" t="s">
        <v>70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298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72</v>
      </c>
      <c r="Q181" s="576"/>
      <c r="R181" s="576"/>
      <c r="S181" s="576"/>
      <c r="T181" s="576"/>
      <c r="U181" s="576"/>
      <c r="V181" s="577"/>
      <c r="W181" s="37" t="s">
        <v>73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72</v>
      </c>
      <c r="Q182" s="576"/>
      <c r="R182" s="576"/>
      <c r="S182" s="576"/>
      <c r="T182" s="576"/>
      <c r="U182" s="576"/>
      <c r="V182" s="577"/>
      <c r="W182" s="37" t="s">
        <v>70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301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72</v>
      </c>
      <c r="Q187" s="576"/>
      <c r="R187" s="576"/>
      <c r="S187" s="576"/>
      <c r="T187" s="576"/>
      <c r="U187" s="576"/>
      <c r="V187" s="577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72</v>
      </c>
      <c r="Q188" s="576"/>
      <c r="R188" s="576"/>
      <c r="S188" s="576"/>
      <c r="T188" s="576"/>
      <c r="U188" s="576"/>
      <c r="V188" s="577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139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72</v>
      </c>
      <c r="Q192" s="576"/>
      <c r="R192" s="576"/>
      <c r="S192" s="576"/>
      <c r="T192" s="576"/>
      <c r="U192" s="576"/>
      <c r="V192" s="577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72</v>
      </c>
      <c r="Q193" s="576"/>
      <c r="R193" s="576"/>
      <c r="S193" s="576"/>
      <c r="T193" s="576"/>
      <c r="U193" s="576"/>
      <c r="V193" s="577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61.2</v>
      </c>
      <c r="Y199" s="558">
        <f t="shared" si="21"/>
        <v>61.2</v>
      </c>
      <c r="Z199" s="36">
        <f>IFERROR(IF(Y199=0,"",ROUNDUP(Y199/H199,0)*0.00502),"")</f>
        <v>0.17068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65.62</v>
      </c>
      <c r="BN199" s="64">
        <f t="shared" si="23"/>
        <v>65.62</v>
      </c>
      <c r="BO199" s="64">
        <f t="shared" si="24"/>
        <v>0.14529914529914531</v>
      </c>
      <c r="BP199" s="64">
        <f t="shared" si="25"/>
        <v>0.14529914529914531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61.2</v>
      </c>
      <c r="Y201" s="558">
        <f t="shared" si="21"/>
        <v>61.2</v>
      </c>
      <c r="Z201" s="36">
        <f>IFERROR(IF(Y201=0,"",ROUNDUP(Y201/H201,0)*0.00502),"")</f>
        <v>0.17068</v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64.599999999999994</v>
      </c>
      <c r="BN201" s="64">
        <f t="shared" si="23"/>
        <v>64.599999999999994</v>
      </c>
      <c r="BO201" s="64">
        <f t="shared" si="24"/>
        <v>0.14529914529914531</v>
      </c>
      <c r="BP201" s="64">
        <f t="shared" si="25"/>
        <v>0.14529914529914531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72</v>
      </c>
      <c r="Q203" s="576"/>
      <c r="R203" s="576"/>
      <c r="S203" s="576"/>
      <c r="T203" s="576"/>
      <c r="U203" s="576"/>
      <c r="V203" s="577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68</v>
      </c>
      <c r="Y203" s="559">
        <f>IFERROR(Y195/H195,"0")+IFERROR(Y196/H196,"0")+IFERROR(Y197/H197,"0")+IFERROR(Y198/H198,"0")+IFERROR(Y199/H199,"0")+IFERROR(Y200/H200,"0")+IFERROR(Y201/H201,"0")+IFERROR(Y202/H202,"0")</f>
        <v>68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0.34136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72</v>
      </c>
      <c r="Q204" s="576"/>
      <c r="R204" s="576"/>
      <c r="S204" s="576"/>
      <c r="T204" s="576"/>
      <c r="U204" s="576"/>
      <c r="V204" s="577"/>
      <c r="W204" s="37" t="s">
        <v>70</v>
      </c>
      <c r="X204" s="559">
        <f>IFERROR(SUM(X195:X202),"0")</f>
        <v>122.4</v>
      </c>
      <c r="Y204" s="559">
        <f>IFERROR(SUM(Y195:Y202),"0")</f>
        <v>122.4</v>
      </c>
      <c r="Z204" s="37"/>
      <c r="AA204" s="560"/>
      <c r="AB204" s="560"/>
      <c r="AC204" s="560"/>
    </row>
    <row r="205" spans="1:68" ht="14.25" customHeight="1" x14ac:dyDescent="0.25">
      <c r="A205" s="572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0</v>
      </c>
      <c r="Y211" s="558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72</v>
      </c>
      <c r="Q215" s="576"/>
      <c r="R215" s="576"/>
      <c r="S215" s="576"/>
      <c r="T215" s="576"/>
      <c r="U215" s="576"/>
      <c r="V215" s="577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0</v>
      </c>
      <c r="Y215" s="559">
        <f>IFERROR(Y206/H206,"0")+IFERROR(Y207/H207,"0")+IFERROR(Y208/H208,"0")+IFERROR(Y209/H209,"0")+IFERROR(Y210/H210,"0")+IFERROR(Y211/H211,"0")+IFERROR(Y212/H212,"0")+IFERROR(Y213/H213,"0")+IFERROR(Y214/H214,"0")</f>
        <v>0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72</v>
      </c>
      <c r="Q216" s="576"/>
      <c r="R216" s="576"/>
      <c r="S216" s="576"/>
      <c r="T216" s="576"/>
      <c r="U216" s="576"/>
      <c r="V216" s="577"/>
      <c r="W216" s="37" t="s">
        <v>70</v>
      </c>
      <c r="X216" s="559">
        <f>IFERROR(SUM(X206:X214),"0")</f>
        <v>0</v>
      </c>
      <c r="Y216" s="559">
        <f>IFERROR(SUM(Y206:Y214),"0")</f>
        <v>0</v>
      </c>
      <c r="Z216" s="37"/>
      <c r="AA216" s="560"/>
      <c r="AB216" s="560"/>
      <c r="AC216" s="560"/>
    </row>
    <row r="217" spans="1:68" ht="14.25" customHeight="1" x14ac:dyDescent="0.25">
      <c r="A217" s="572" t="s">
        <v>174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72</v>
      </c>
      <c r="Q220" s="576"/>
      <c r="R220" s="576"/>
      <c r="S220" s="576"/>
      <c r="T220" s="576"/>
      <c r="U220" s="576"/>
      <c r="V220" s="577"/>
      <c r="W220" s="37" t="s">
        <v>73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72</v>
      </c>
      <c r="Q221" s="576"/>
      <c r="R221" s="576"/>
      <c r="S221" s="576"/>
      <c r="T221" s="576"/>
      <c r="U221" s="576"/>
      <c r="V221" s="577"/>
      <c r="W221" s="37" t="s">
        <v>70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customHeight="1" x14ac:dyDescent="0.25">
      <c r="A222" s="580" t="s">
        <v>362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72</v>
      </c>
      <c r="Q231" s="576"/>
      <c r="R231" s="576"/>
      <c r="S231" s="576"/>
      <c r="T231" s="576"/>
      <c r="U231" s="576"/>
      <c r="V231" s="577"/>
      <c r="W231" s="37" t="s">
        <v>73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72</v>
      </c>
      <c r="Q232" s="576"/>
      <c r="R232" s="576"/>
      <c r="S232" s="576"/>
      <c r="T232" s="576"/>
      <c r="U232" s="576"/>
      <c r="V232" s="577"/>
      <c r="W232" s="37" t="s">
        <v>70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139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72</v>
      </c>
      <c r="Q235" s="576"/>
      <c r="R235" s="576"/>
      <c r="S235" s="576"/>
      <c r="T235" s="576"/>
      <c r="U235" s="576"/>
      <c r="V235" s="577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72</v>
      </c>
      <c r="Q236" s="576"/>
      <c r="R236" s="576"/>
      <c r="S236" s="576"/>
      <c r="T236" s="576"/>
      <c r="U236" s="576"/>
      <c r="V236" s="577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384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4" t="s">
        <v>387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72</v>
      </c>
      <c r="Q239" s="576"/>
      <c r="R239" s="576"/>
      <c r="S239" s="576"/>
      <c r="T239" s="576"/>
      <c r="U239" s="576"/>
      <c r="V239" s="577"/>
      <c r="W239" s="37" t="s">
        <v>73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72</v>
      </c>
      <c r="Q240" s="576"/>
      <c r="R240" s="576"/>
      <c r="S240" s="576"/>
      <c r="T240" s="576"/>
      <c r="U240" s="576"/>
      <c r="V240" s="577"/>
      <c r="W240" s="37" t="s">
        <v>70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389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5" t="s">
        <v>395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70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72</v>
      </c>
      <c r="Q247" s="576"/>
      <c r="R247" s="576"/>
      <c r="S247" s="576"/>
      <c r="T247" s="576"/>
      <c r="U247" s="576"/>
      <c r="V247" s="577"/>
      <c r="W247" s="37" t="s">
        <v>73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72</v>
      </c>
      <c r="Q248" s="576"/>
      <c r="R248" s="576"/>
      <c r="S248" s="576"/>
      <c r="T248" s="576"/>
      <c r="U248" s="576"/>
      <c r="V248" s="577"/>
      <c r="W248" s="37" t="s">
        <v>70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402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72</v>
      </c>
      <c r="Q256" s="576"/>
      <c r="R256" s="576"/>
      <c r="S256" s="576"/>
      <c r="T256" s="576"/>
      <c r="U256" s="576"/>
      <c r="V256" s="577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72</v>
      </c>
      <c r="Q257" s="576"/>
      <c r="R257" s="576"/>
      <c r="S257" s="576"/>
      <c r="T257" s="576"/>
      <c r="U257" s="576"/>
      <c r="V257" s="577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418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423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425</v>
      </c>
      <c r="B262" s="54" t="s">
        <v>426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428</v>
      </c>
      <c r="B263" s="54" t="s">
        <v>429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9" t="s">
        <v>430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431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72</v>
      </c>
      <c r="Q264" s="576"/>
      <c r="R264" s="576"/>
      <c r="S264" s="576"/>
      <c r="T264" s="576"/>
      <c r="U264" s="576"/>
      <c r="V264" s="577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72</v>
      </c>
      <c r="Q265" s="576"/>
      <c r="R265" s="576"/>
      <c r="S265" s="576"/>
      <c r="T265" s="576"/>
      <c r="U265" s="576"/>
      <c r="V265" s="577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432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433</v>
      </c>
      <c r="B268" s="54" t="s">
        <v>434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436</v>
      </c>
      <c r="B269" s="54" t="s">
        <v>437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439</v>
      </c>
      <c r="B270" s="54" t="s">
        <v>440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125</v>
      </c>
      <c r="M270" s="33" t="s">
        <v>78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441</v>
      </c>
      <c r="AG270" s="64"/>
      <c r="AJ270" s="68" t="s">
        <v>127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72</v>
      </c>
      <c r="Q271" s="576"/>
      <c r="R271" s="576"/>
      <c r="S271" s="576"/>
      <c r="T271" s="576"/>
      <c r="U271" s="576"/>
      <c r="V271" s="577"/>
      <c r="W271" s="37" t="s">
        <v>73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72</v>
      </c>
      <c r="Q272" s="576"/>
      <c r="R272" s="576"/>
      <c r="S272" s="576"/>
      <c r="T272" s="576"/>
      <c r="U272" s="576"/>
      <c r="V272" s="577"/>
      <c r="W272" s="37" t="s">
        <v>70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customHeight="1" x14ac:dyDescent="0.25">
      <c r="A273" s="580" t="s">
        <v>442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443</v>
      </c>
      <c r="B275" s="54" t="s">
        <v>444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445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72</v>
      </c>
      <c r="Q276" s="576"/>
      <c r="R276" s="576"/>
      <c r="S276" s="576"/>
      <c r="T276" s="576"/>
      <c r="U276" s="576"/>
      <c r="V276" s="577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72</v>
      </c>
      <c r="Q277" s="576"/>
      <c r="R277" s="576"/>
      <c r="S277" s="576"/>
      <c r="T277" s="576"/>
      <c r="U277" s="576"/>
      <c r="V277" s="577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446</v>
      </c>
      <c r="B279" s="54" t="s">
        <v>447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448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72</v>
      </c>
      <c r="Q280" s="576"/>
      <c r="R280" s="576"/>
      <c r="S280" s="576"/>
      <c r="T280" s="576"/>
      <c r="U280" s="576"/>
      <c r="V280" s="577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72</v>
      </c>
      <c r="Q281" s="576"/>
      <c r="R281" s="576"/>
      <c r="S281" s="576"/>
      <c r="T281" s="576"/>
      <c r="U281" s="576"/>
      <c r="V281" s="577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449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450</v>
      </c>
      <c r="B284" s="54" t="s">
        <v>451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452</v>
      </c>
      <c r="AB284" s="57"/>
      <c r="AC284" s="327" t="s">
        <v>453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72</v>
      </c>
      <c r="Q285" s="576"/>
      <c r="R285" s="576"/>
      <c r="S285" s="576"/>
      <c r="T285" s="576"/>
      <c r="U285" s="576"/>
      <c r="V285" s="577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72</v>
      </c>
      <c r="Q286" s="576"/>
      <c r="R286" s="576"/>
      <c r="S286" s="576"/>
      <c r="T286" s="576"/>
      <c r="U286" s="576"/>
      <c r="V286" s="577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454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455</v>
      </c>
      <c r="B289" s="54" t="s">
        <v>456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458</v>
      </c>
      <c r="B290" s="54" t="s">
        <v>459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458</v>
      </c>
      <c r="B291" s="54" t="s">
        <v>461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462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463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464</v>
      </c>
      <c r="B292" s="54" t="s">
        <v>465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457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72</v>
      </c>
      <c r="Q295" s="576"/>
      <c r="R295" s="576"/>
      <c r="S295" s="576"/>
      <c r="T295" s="576"/>
      <c r="U295" s="576"/>
      <c r="V295" s="577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72</v>
      </c>
      <c r="Q296" s="576"/>
      <c r="R296" s="576"/>
      <c r="S296" s="576"/>
      <c r="T296" s="576"/>
      <c r="U296" s="576"/>
      <c r="V296" s="577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472</v>
      </c>
      <c r="B298" s="54" t="s">
        <v>473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490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72</v>
      </c>
      <c r="Q305" s="576"/>
      <c r="R305" s="576"/>
      <c r="S305" s="576"/>
      <c r="T305" s="576"/>
      <c r="U305" s="576"/>
      <c r="V305" s="577"/>
      <c r="W305" s="37" t="s">
        <v>73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72</v>
      </c>
      <c r="Q306" s="576"/>
      <c r="R306" s="576"/>
      <c r="S306" s="576"/>
      <c r="T306" s="576"/>
      <c r="U306" s="576"/>
      <c r="V306" s="577"/>
      <c r="W306" s="37" t="s">
        <v>70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74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491</v>
      </c>
      <c r="B308" s="54" t="s">
        <v>492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503</v>
      </c>
      <c r="B312" s="54" t="s">
        <v>504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72</v>
      </c>
      <c r="Q313" s="576"/>
      <c r="R313" s="576"/>
      <c r="S313" s="576"/>
      <c r="T313" s="576"/>
      <c r="U313" s="576"/>
      <c r="V313" s="577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72</v>
      </c>
      <c r="Q314" s="576"/>
      <c r="R314" s="576"/>
      <c r="S314" s="576"/>
      <c r="T314" s="576"/>
      <c r="U314" s="576"/>
      <c r="V314" s="577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174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506</v>
      </c>
      <c r="B316" s="54" t="s">
        <v>507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509</v>
      </c>
      <c r="B317" s="54" t="s">
        <v>510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512</v>
      </c>
      <c r="B318" s="54" t="s">
        <v>513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72</v>
      </c>
      <c r="Q319" s="576"/>
      <c r="R319" s="576"/>
      <c r="S319" s="576"/>
      <c r="T319" s="576"/>
      <c r="U319" s="576"/>
      <c r="V319" s="577"/>
      <c r="W319" s="37" t="s">
        <v>73</v>
      </c>
      <c r="X319" s="559">
        <f>IFERROR(X316/H316,"0")+IFERROR(X317/H317,"0")+IFERROR(X318/H318,"0")</f>
        <v>0</v>
      </c>
      <c r="Y319" s="559">
        <f>IFERROR(Y316/H316,"0")+IFERROR(Y317/H317,"0")+IFERROR(Y318/H318,"0")</f>
        <v>0</v>
      </c>
      <c r="Z319" s="559">
        <f>IFERROR(IF(Z316="",0,Z316),"0")+IFERROR(IF(Z317="",0,Z317),"0")+IFERROR(IF(Z318="",0,Z318),"0")</f>
        <v>0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72</v>
      </c>
      <c r="Q320" s="576"/>
      <c r="R320" s="576"/>
      <c r="S320" s="576"/>
      <c r="T320" s="576"/>
      <c r="U320" s="576"/>
      <c r="V320" s="577"/>
      <c r="W320" s="37" t="s">
        <v>70</v>
      </c>
      <c r="X320" s="559">
        <f>IFERROR(SUM(X316:X318),"0")</f>
        <v>0</v>
      </c>
      <c r="Y320" s="559">
        <f>IFERROR(SUM(Y316:Y318),"0")</f>
        <v>0</v>
      </c>
      <c r="Z320" s="37"/>
      <c r="AA320" s="560"/>
      <c r="AB320" s="560"/>
      <c r="AC320" s="560"/>
    </row>
    <row r="321" spans="1:68" ht="14.25" customHeight="1" x14ac:dyDescent="0.25">
      <c r="A321" s="572" t="s">
        <v>95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515</v>
      </c>
      <c r="B322" s="54" t="s">
        <v>516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6" t="s">
        <v>517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5" t="s">
        <v>521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525</v>
      </c>
      <c r="B325" s="54" t="s">
        <v>526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72</v>
      </c>
      <c r="Q326" s="576"/>
      <c r="R326" s="576"/>
      <c r="S326" s="576"/>
      <c r="T326" s="576"/>
      <c r="U326" s="576"/>
      <c r="V326" s="577"/>
      <c r="W326" s="37" t="s">
        <v>73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72</v>
      </c>
      <c r="Q327" s="576"/>
      <c r="R327" s="576"/>
      <c r="S327" s="576"/>
      <c r="T327" s="576"/>
      <c r="U327" s="576"/>
      <c r="V327" s="577"/>
      <c r="W327" s="37" t="s">
        <v>70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527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528</v>
      </c>
      <c r="B329" s="54" t="s">
        <v>529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530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530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531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530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531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72</v>
      </c>
      <c r="Q332" s="576"/>
      <c r="R332" s="576"/>
      <c r="S332" s="576"/>
      <c r="T332" s="576"/>
      <c r="U332" s="576"/>
      <c r="V332" s="577"/>
      <c r="W332" s="37" t="s">
        <v>73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72</v>
      </c>
      <c r="Q333" s="576"/>
      <c r="R333" s="576"/>
      <c r="S333" s="576"/>
      <c r="T333" s="576"/>
      <c r="U333" s="576"/>
      <c r="V333" s="577"/>
      <c r="W333" s="37" t="s">
        <v>70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536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74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537</v>
      </c>
      <c r="B336" s="54" t="s">
        <v>538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540</v>
      </c>
      <c r="B337" s="54" t="s">
        <v>541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543</v>
      </c>
      <c r="B338" s="54" t="s">
        <v>544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210</v>
      </c>
      <c r="Y338" s="558">
        <f>IFERROR(IF(X338="",0,CEILING((X338/$H338),1)*$H338),"")</f>
        <v>210</v>
      </c>
      <c r="Z338" s="36">
        <f>IFERROR(IF(Y338=0,"",ROUNDUP(Y338/H338,0)*0.00651),"")</f>
        <v>0.65100000000000002</v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233.99999999999997</v>
      </c>
      <c r="BN338" s="64">
        <f>IFERROR(Y338*I338/H338,"0")</f>
        <v>233.99999999999997</v>
      </c>
      <c r="BO338" s="64">
        <f>IFERROR(1/J338*(X338/H338),"0")</f>
        <v>0.5494505494505495</v>
      </c>
      <c r="BP338" s="64">
        <f>IFERROR(1/J338*(Y338/H338),"0")</f>
        <v>0.5494505494505495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72</v>
      </c>
      <c r="Q339" s="576"/>
      <c r="R339" s="576"/>
      <c r="S339" s="576"/>
      <c r="T339" s="576"/>
      <c r="U339" s="576"/>
      <c r="V339" s="577"/>
      <c r="W339" s="37" t="s">
        <v>73</v>
      </c>
      <c r="X339" s="559">
        <f>IFERROR(X336/H336,"0")+IFERROR(X337/H337,"0")+IFERROR(X338/H338,"0")</f>
        <v>100</v>
      </c>
      <c r="Y339" s="559">
        <f>IFERROR(Y336/H336,"0")+IFERROR(Y337/H337,"0")+IFERROR(Y338/H338,"0")</f>
        <v>100</v>
      </c>
      <c r="Z339" s="559">
        <f>IFERROR(IF(Z336="",0,Z336),"0")+IFERROR(IF(Z337="",0,Z337),"0")+IFERROR(IF(Z338="",0,Z338),"0")</f>
        <v>0.65100000000000002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72</v>
      </c>
      <c r="Q340" s="576"/>
      <c r="R340" s="576"/>
      <c r="S340" s="576"/>
      <c r="T340" s="576"/>
      <c r="U340" s="576"/>
      <c r="V340" s="577"/>
      <c r="W340" s="37" t="s">
        <v>70</v>
      </c>
      <c r="X340" s="559">
        <f>IFERROR(SUM(X336:X338),"0")</f>
        <v>210</v>
      </c>
      <c r="Y340" s="559">
        <f>IFERROR(SUM(Y336:Y338),"0")</f>
        <v>210</v>
      </c>
      <c r="Z340" s="37"/>
      <c r="AA340" s="560"/>
      <c r="AB340" s="560"/>
      <c r="AC340" s="560"/>
    </row>
    <row r="341" spans="1:68" ht="27.75" customHeight="1" x14ac:dyDescent="0.2">
      <c r="A341" s="646" t="s">
        <v>546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547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103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548</v>
      </c>
      <c r="B344" s="54" t="s">
        <v>549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60</v>
      </c>
      <c r="Y344" s="558">
        <f t="shared" ref="Y344:Y350" si="47">IFERROR(IF(X344="",0,CEILING((X344/$H344),1)*$H344),"")</f>
        <v>60</v>
      </c>
      <c r="Z344" s="36">
        <f>IFERROR(IF(Y344=0,"",ROUNDUP(Y344/H344,0)*0.02175),"")</f>
        <v>8.6999999999999994E-2</v>
      </c>
      <c r="AA344" s="56"/>
      <c r="AB344" s="57"/>
      <c r="AC344" s="391" t="s">
        <v>550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61.92</v>
      </c>
      <c r="BN344" s="64">
        <f t="shared" ref="BN344:BN350" si="49">IFERROR(Y344*I344/H344,"0")</f>
        <v>61.92</v>
      </c>
      <c r="BO344" s="64">
        <f t="shared" ref="BO344:BO350" si="50">IFERROR(1/J344*(X344/H344),"0")</f>
        <v>8.3333333333333329E-2</v>
      </c>
      <c r="BP344" s="64">
        <f t="shared" ref="BP344:BP350" si="51">IFERROR(1/J344*(Y344/H344),"0")</f>
        <v>8.3333333333333329E-2</v>
      </c>
    </row>
    <row r="345" spans="1:68" ht="27" customHeight="1" x14ac:dyDescent="0.25">
      <c r="A345" s="54" t="s">
        <v>551</v>
      </c>
      <c r="B345" s="54" t="s">
        <v>552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557</v>
      </c>
      <c r="B347" s="54" t="s">
        <v>558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75</v>
      </c>
      <c r="Y347" s="558">
        <f t="shared" si="47"/>
        <v>75</v>
      </c>
      <c r="Z347" s="36">
        <f>IFERROR(IF(Y347=0,"",ROUNDUP(Y347/H347,0)*0.02175),"")</f>
        <v>0.10874999999999999</v>
      </c>
      <c r="AA347" s="56"/>
      <c r="AB347" s="57"/>
      <c r="AC347" s="397" t="s">
        <v>559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77.400000000000006</v>
      </c>
      <c r="BN347" s="64">
        <f t="shared" si="49"/>
        <v>77.400000000000006</v>
      </c>
      <c r="BO347" s="64">
        <f t="shared" si="50"/>
        <v>0.10416666666666666</v>
      </c>
      <c r="BP347" s="64">
        <f t="shared" si="51"/>
        <v>0.10416666666666666</v>
      </c>
    </row>
    <row r="348" spans="1:68" ht="27" customHeight="1" x14ac:dyDescent="0.25">
      <c r="A348" s="54" t="s">
        <v>560</v>
      </c>
      <c r="B348" s="54" t="s">
        <v>561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562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563</v>
      </c>
      <c r="B349" s="54" t="s">
        <v>564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565</v>
      </c>
      <c r="B350" s="54" t="s">
        <v>566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559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72</v>
      </c>
      <c r="Q351" s="576"/>
      <c r="R351" s="576"/>
      <c r="S351" s="576"/>
      <c r="T351" s="576"/>
      <c r="U351" s="576"/>
      <c r="V351" s="577"/>
      <c r="W351" s="37" t="s">
        <v>73</v>
      </c>
      <c r="X351" s="559">
        <f>IFERROR(X344/H344,"0")+IFERROR(X345/H345,"0")+IFERROR(X346/H346,"0")+IFERROR(X347/H347,"0")+IFERROR(X348/H348,"0")+IFERROR(X349/H349,"0")+IFERROR(X350/H350,"0")</f>
        <v>9</v>
      </c>
      <c r="Y351" s="559">
        <f>IFERROR(Y344/H344,"0")+IFERROR(Y345/H345,"0")+IFERROR(Y346/H346,"0")+IFERROR(Y347/H347,"0")+IFERROR(Y348/H348,"0")+IFERROR(Y349/H349,"0")+IFERROR(Y350/H350,"0")</f>
        <v>9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0.19574999999999998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72</v>
      </c>
      <c r="Q352" s="576"/>
      <c r="R352" s="576"/>
      <c r="S352" s="576"/>
      <c r="T352" s="576"/>
      <c r="U352" s="576"/>
      <c r="V352" s="577"/>
      <c r="W352" s="37" t="s">
        <v>70</v>
      </c>
      <c r="X352" s="559">
        <f>IFERROR(SUM(X344:X350),"0")</f>
        <v>135</v>
      </c>
      <c r="Y352" s="559">
        <f>IFERROR(SUM(Y344:Y350),"0")</f>
        <v>135</v>
      </c>
      <c r="Z352" s="37"/>
      <c r="AA352" s="560"/>
      <c r="AB352" s="560"/>
      <c r="AC352" s="560"/>
    </row>
    <row r="353" spans="1:68" ht="14.25" customHeight="1" x14ac:dyDescent="0.25">
      <c r="A353" s="572" t="s">
        <v>139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567</v>
      </c>
      <c r="B354" s="54" t="s">
        <v>568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45</v>
      </c>
      <c r="Y354" s="558">
        <f>IFERROR(IF(X354="",0,CEILING((X354/$H354),1)*$H354),"")</f>
        <v>45</v>
      </c>
      <c r="Z354" s="36">
        <f>IFERROR(IF(Y354=0,"",ROUNDUP(Y354/H354,0)*0.02175),"")</f>
        <v>6.5250000000000002E-2</v>
      </c>
      <c r="AA354" s="56"/>
      <c r="AB354" s="57"/>
      <c r="AC354" s="405" t="s">
        <v>569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46.440000000000005</v>
      </c>
      <c r="BN354" s="64">
        <f>IFERROR(Y354*I354/H354,"0")</f>
        <v>46.440000000000005</v>
      </c>
      <c r="BO354" s="64">
        <f>IFERROR(1/J354*(X354/H354),"0")</f>
        <v>6.25E-2</v>
      </c>
      <c r="BP354" s="64">
        <f>IFERROR(1/J354*(Y354/H354),"0")</f>
        <v>6.25E-2</v>
      </c>
    </row>
    <row r="355" spans="1:68" ht="16.5" customHeight="1" x14ac:dyDescent="0.25">
      <c r="A355" s="54" t="s">
        <v>570</v>
      </c>
      <c r="B355" s="54" t="s">
        <v>571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72</v>
      </c>
      <c r="Q356" s="576"/>
      <c r="R356" s="576"/>
      <c r="S356" s="576"/>
      <c r="T356" s="576"/>
      <c r="U356" s="576"/>
      <c r="V356" s="577"/>
      <c r="W356" s="37" t="s">
        <v>73</v>
      </c>
      <c r="X356" s="559">
        <f>IFERROR(X354/H354,"0")+IFERROR(X355/H355,"0")</f>
        <v>3</v>
      </c>
      <c r="Y356" s="559">
        <f>IFERROR(Y354/H354,"0")+IFERROR(Y355/H355,"0")</f>
        <v>3</v>
      </c>
      <c r="Z356" s="559">
        <f>IFERROR(IF(Z354="",0,Z354),"0")+IFERROR(IF(Z355="",0,Z355),"0")</f>
        <v>6.5250000000000002E-2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72</v>
      </c>
      <c r="Q357" s="576"/>
      <c r="R357" s="576"/>
      <c r="S357" s="576"/>
      <c r="T357" s="576"/>
      <c r="U357" s="576"/>
      <c r="V357" s="577"/>
      <c r="W357" s="37" t="s">
        <v>70</v>
      </c>
      <c r="X357" s="559">
        <f>IFERROR(SUM(X354:X355),"0")</f>
        <v>45</v>
      </c>
      <c r="Y357" s="559">
        <f>IFERROR(SUM(Y354:Y355),"0")</f>
        <v>45</v>
      </c>
      <c r="Z357" s="37"/>
      <c r="AA357" s="560"/>
      <c r="AB357" s="560"/>
      <c r="AC357" s="560"/>
    </row>
    <row r="358" spans="1:68" ht="14.25" customHeight="1" x14ac:dyDescent="0.25">
      <c r="A358" s="572" t="s">
        <v>74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572</v>
      </c>
      <c r="B359" s="54" t="s">
        <v>573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72</v>
      </c>
      <c r="Q361" s="576"/>
      <c r="R361" s="576"/>
      <c r="S361" s="576"/>
      <c r="T361" s="576"/>
      <c r="U361" s="576"/>
      <c r="V361" s="577"/>
      <c r="W361" s="37" t="s">
        <v>73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72</v>
      </c>
      <c r="Q362" s="576"/>
      <c r="R362" s="576"/>
      <c r="S362" s="576"/>
      <c r="T362" s="576"/>
      <c r="U362" s="576"/>
      <c r="V362" s="577"/>
      <c r="W362" s="37" t="s">
        <v>70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174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578</v>
      </c>
      <c r="B364" s="54" t="s">
        <v>579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580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72</v>
      </c>
      <c r="Q365" s="576"/>
      <c r="R365" s="576"/>
      <c r="S365" s="576"/>
      <c r="T365" s="576"/>
      <c r="U365" s="576"/>
      <c r="V365" s="577"/>
      <c r="W365" s="37" t="s">
        <v>73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72</v>
      </c>
      <c r="Q366" s="576"/>
      <c r="R366" s="576"/>
      <c r="S366" s="576"/>
      <c r="T366" s="576"/>
      <c r="U366" s="576"/>
      <c r="V366" s="577"/>
      <c r="W366" s="37" t="s">
        <v>70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581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103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582</v>
      </c>
      <c r="B369" s="54" t="s">
        <v>583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588</v>
      </c>
      <c r="B371" s="54" t="s">
        <v>589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587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72</v>
      </c>
      <c r="Q372" s="576"/>
      <c r="R372" s="576"/>
      <c r="S372" s="576"/>
      <c r="T372" s="576"/>
      <c r="U372" s="576"/>
      <c r="V372" s="577"/>
      <c r="W372" s="37" t="s">
        <v>73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72</v>
      </c>
      <c r="Q373" s="576"/>
      <c r="R373" s="576"/>
      <c r="S373" s="576"/>
      <c r="T373" s="576"/>
      <c r="U373" s="576"/>
      <c r="V373" s="577"/>
      <c r="W373" s="37" t="s">
        <v>70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64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590</v>
      </c>
      <c r="B375" s="54" t="s">
        <v>591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592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72</v>
      </c>
      <c r="Q376" s="576"/>
      <c r="R376" s="576"/>
      <c r="S376" s="576"/>
      <c r="T376" s="576"/>
      <c r="U376" s="576"/>
      <c r="V376" s="577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72</v>
      </c>
      <c r="Q377" s="576"/>
      <c r="R377" s="576"/>
      <c r="S377" s="576"/>
      <c r="T377" s="576"/>
      <c r="U377" s="576"/>
      <c r="V377" s="577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74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593</v>
      </c>
      <c r="B379" s="54" t="s">
        <v>594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595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596</v>
      </c>
      <c r="B380" s="54" t="s">
        <v>597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595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72</v>
      </c>
      <c r="Q381" s="576"/>
      <c r="R381" s="576"/>
      <c r="S381" s="576"/>
      <c r="T381" s="576"/>
      <c r="U381" s="576"/>
      <c r="V381" s="577"/>
      <c r="W381" s="37" t="s">
        <v>73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72</v>
      </c>
      <c r="Q382" s="576"/>
      <c r="R382" s="576"/>
      <c r="S382" s="576"/>
      <c r="T382" s="576"/>
      <c r="U382" s="576"/>
      <c r="V382" s="577"/>
      <c r="W382" s="37" t="s">
        <v>70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customHeight="1" x14ac:dyDescent="0.25">
      <c r="A383" s="572" t="s">
        <v>174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598</v>
      </c>
      <c r="B384" s="54" t="s">
        <v>599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600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72</v>
      </c>
      <c r="Q385" s="576"/>
      <c r="R385" s="576"/>
      <c r="S385" s="576"/>
      <c r="T385" s="576"/>
      <c r="U385" s="576"/>
      <c r="V385" s="577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72</v>
      </c>
      <c r="Q386" s="576"/>
      <c r="R386" s="576"/>
      <c r="S386" s="576"/>
      <c r="T386" s="576"/>
      <c r="U386" s="576"/>
      <c r="V386" s="577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601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602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64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603</v>
      </c>
      <c r="B390" s="54" t="s">
        <v>604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605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606</v>
      </c>
      <c r="B391" s="54" t="s">
        <v>607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606</v>
      </c>
      <c r="B392" s="54" t="s">
        <v>609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605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617</v>
      </c>
      <c r="B396" s="54" t="s">
        <v>618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620</v>
      </c>
      <c r="B397" s="54" t="s">
        <v>621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623</v>
      </c>
      <c r="B398" s="54" t="s">
        <v>624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626</v>
      </c>
      <c r="B399" s="54" t="s">
        <v>627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72</v>
      </c>
      <c r="Q400" s="576"/>
      <c r="R400" s="576"/>
      <c r="S400" s="576"/>
      <c r="T400" s="576"/>
      <c r="U400" s="576"/>
      <c r="V400" s="577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72</v>
      </c>
      <c r="Q401" s="576"/>
      <c r="R401" s="576"/>
      <c r="S401" s="576"/>
      <c r="T401" s="576"/>
      <c r="U401" s="576"/>
      <c r="V401" s="577"/>
      <c r="W401" s="37" t="s">
        <v>70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74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628</v>
      </c>
      <c r="B403" s="54" t="s">
        <v>629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630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72</v>
      </c>
      <c r="Q405" s="576"/>
      <c r="R405" s="576"/>
      <c r="S405" s="576"/>
      <c r="T405" s="576"/>
      <c r="U405" s="576"/>
      <c r="V405" s="577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72</v>
      </c>
      <c r="Q406" s="576"/>
      <c r="R406" s="576"/>
      <c r="S406" s="576"/>
      <c r="T406" s="576"/>
      <c r="U406" s="576"/>
      <c r="V406" s="577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634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139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635</v>
      </c>
      <c r="B409" s="54" t="s">
        <v>636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72</v>
      </c>
      <c r="Q410" s="576"/>
      <c r="R410" s="576"/>
      <c r="S410" s="576"/>
      <c r="T410" s="576"/>
      <c r="U410" s="576"/>
      <c r="V410" s="577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72</v>
      </c>
      <c r="Q411" s="576"/>
      <c r="R411" s="576"/>
      <c r="S411" s="576"/>
      <c r="T411" s="576"/>
      <c r="U411" s="576"/>
      <c r="V411" s="577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64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638</v>
      </c>
      <c r="B413" s="54" t="s">
        <v>639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641</v>
      </c>
      <c r="B414" s="54" t="s">
        <v>642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646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72</v>
      </c>
      <c r="Q417" s="576"/>
      <c r="R417" s="576"/>
      <c r="S417" s="576"/>
      <c r="T417" s="576"/>
      <c r="U417" s="576"/>
      <c r="V417" s="577"/>
      <c r="W417" s="37" t="s">
        <v>73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72</v>
      </c>
      <c r="Q418" s="576"/>
      <c r="R418" s="576"/>
      <c r="S418" s="576"/>
      <c r="T418" s="576"/>
      <c r="U418" s="576"/>
      <c r="V418" s="577"/>
      <c r="W418" s="37" t="s">
        <v>70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649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64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650</v>
      </c>
      <c r="B421" s="54" t="s">
        <v>651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652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72</v>
      </c>
      <c r="Q422" s="576"/>
      <c r="R422" s="576"/>
      <c r="S422" s="576"/>
      <c r="T422" s="576"/>
      <c r="U422" s="576"/>
      <c r="V422" s="577"/>
      <c r="W422" s="37" t="s">
        <v>73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72</v>
      </c>
      <c r="Q423" s="576"/>
      <c r="R423" s="576"/>
      <c r="S423" s="576"/>
      <c r="T423" s="576"/>
      <c r="U423" s="576"/>
      <c r="V423" s="577"/>
      <c r="W423" s="37" t="s">
        <v>70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653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654</v>
      </c>
      <c r="B426" s="54" t="s">
        <v>655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656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72</v>
      </c>
      <c r="Q427" s="576"/>
      <c r="R427" s="576"/>
      <c r="S427" s="576"/>
      <c r="T427" s="576"/>
      <c r="U427" s="576"/>
      <c r="V427" s="577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72</v>
      </c>
      <c r="Q428" s="576"/>
      <c r="R428" s="576"/>
      <c r="S428" s="576"/>
      <c r="T428" s="576"/>
      <c r="U428" s="576"/>
      <c r="V428" s="577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657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657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658</v>
      </c>
      <c r="B432" s="54" t="s">
        <v>659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customHeight="1" x14ac:dyDescent="0.25">
      <c r="A433" s="54" t="s">
        <v>661</v>
      </c>
      <c r="B433" s="54" t="s">
        <v>662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667</v>
      </c>
      <c r="B435" s="54" t="s">
        <v>668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">
        <v>669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671</v>
      </c>
      <c r="B436" s="54" t="s">
        <v>672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0</v>
      </c>
      <c r="Y437" s="558">
        <f t="shared" si="58"/>
        <v>0</v>
      </c>
      <c r="Z437" s="36" t="str">
        <f t="shared" si="59"/>
        <v/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customHeight="1" x14ac:dyDescent="0.25">
      <c r="A438" s="54" t="s">
        <v>677</v>
      </c>
      <c r="B438" s="54" t="s">
        <v>678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680</v>
      </c>
      <c r="B439" s="54" t="s">
        <v>681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660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3" t="s">
        <v>686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676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691</v>
      </c>
      <c r="B445" s="54" t="s">
        <v>693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676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72</v>
      </c>
      <c r="Q446" s="576"/>
      <c r="R446" s="576"/>
      <c r="S446" s="576"/>
      <c r="T446" s="576"/>
      <c r="U446" s="576"/>
      <c r="V446" s="577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0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0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72</v>
      </c>
      <c r="Q447" s="576"/>
      <c r="R447" s="576"/>
      <c r="S447" s="576"/>
      <c r="T447" s="576"/>
      <c r="U447" s="576"/>
      <c r="V447" s="577"/>
      <c r="W447" s="37" t="s">
        <v>70</v>
      </c>
      <c r="X447" s="559">
        <f>IFERROR(SUM(X432:X445),"0")</f>
        <v>0</v>
      </c>
      <c r="Y447" s="559">
        <f>IFERROR(SUM(Y432:Y445),"0")</f>
        <v>0</v>
      </c>
      <c r="Z447" s="37"/>
      <c r="AA447" s="560"/>
      <c r="AB447" s="560"/>
      <c r="AC447" s="560"/>
    </row>
    <row r="448" spans="1:68" ht="14.25" customHeight="1" x14ac:dyDescent="0.25">
      <c r="A448" s="572" t="s">
        <v>139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694</v>
      </c>
      <c r="B449" s="54" t="s">
        <v>695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696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697</v>
      </c>
      <c r="B450" s="54" t="s">
        <v>698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696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699</v>
      </c>
      <c r="B451" s="54" t="s">
        <v>700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696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72</v>
      </c>
      <c r="Q452" s="576"/>
      <c r="R452" s="576"/>
      <c r="S452" s="576"/>
      <c r="T452" s="576"/>
      <c r="U452" s="576"/>
      <c r="V452" s="577"/>
      <c r="W452" s="37" t="s">
        <v>73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72</v>
      </c>
      <c r="Q453" s="576"/>
      <c r="R453" s="576"/>
      <c r="S453" s="576"/>
      <c r="T453" s="576"/>
      <c r="U453" s="576"/>
      <c r="V453" s="577"/>
      <c r="W453" s="37" t="s">
        <v>70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customHeight="1" x14ac:dyDescent="0.25">
      <c r="A454" s="572" t="s">
        <v>64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701</v>
      </c>
      <c r="B455" s="54" t="s">
        <v>702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703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customHeight="1" x14ac:dyDescent="0.25">
      <c r="A456" s="54" t="s">
        <v>704</v>
      </c>
      <c r="B456" s="54" t="s">
        <v>705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0</v>
      </c>
      <c r="Y456" s="558">
        <f t="shared" si="64"/>
        <v>0</v>
      </c>
      <c r="Z456" s="36" t="str">
        <f>IFERROR(IF(Y456=0,"",ROUNDUP(Y456/H456,0)*0.01196),"")</f>
        <v/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707</v>
      </c>
      <c r="B457" s="54" t="s">
        <v>708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710</v>
      </c>
      <c r="B458" s="54" t="s">
        <v>711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703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710</v>
      </c>
      <c r="B459" s="54" t="s">
        <v>712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713</v>
      </c>
      <c r="B460" s="54" t="s">
        <v>714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715</v>
      </c>
      <c r="B461" s="54" t="s">
        <v>716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72</v>
      </c>
      <c r="Q462" s="576"/>
      <c r="R462" s="576"/>
      <c r="S462" s="576"/>
      <c r="T462" s="576"/>
      <c r="U462" s="576"/>
      <c r="V462" s="577"/>
      <c r="W462" s="37" t="s">
        <v>73</v>
      </c>
      <c r="X462" s="559">
        <f>IFERROR(X455/H455,"0")+IFERROR(X456/H456,"0")+IFERROR(X457/H457,"0")+IFERROR(X458/H458,"0")+IFERROR(X459/H459,"0")+IFERROR(X460/H460,"0")+IFERROR(X461/H461,"0")</f>
        <v>0</v>
      </c>
      <c r="Y462" s="559">
        <f>IFERROR(Y455/H455,"0")+IFERROR(Y456/H456,"0")+IFERROR(Y457/H457,"0")+IFERROR(Y458/H458,"0")+IFERROR(Y459/H459,"0")+IFERROR(Y460/H460,"0")+IFERROR(Y461/H461,"0")</f>
        <v>0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72</v>
      </c>
      <c r="Q463" s="576"/>
      <c r="R463" s="576"/>
      <c r="S463" s="576"/>
      <c r="T463" s="576"/>
      <c r="U463" s="576"/>
      <c r="V463" s="577"/>
      <c r="W463" s="37" t="s">
        <v>70</v>
      </c>
      <c r="X463" s="559">
        <f>IFERROR(SUM(X455:X461),"0")</f>
        <v>0</v>
      </c>
      <c r="Y463" s="559">
        <f>IFERROR(SUM(Y455:Y461),"0")</f>
        <v>0</v>
      </c>
      <c r="Z463" s="37"/>
      <c r="AA463" s="560"/>
      <c r="AB463" s="560"/>
      <c r="AC463" s="560"/>
    </row>
    <row r="464" spans="1:68" ht="14.25" customHeight="1" x14ac:dyDescent="0.25">
      <c r="A464" s="572" t="s">
        <v>74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717</v>
      </c>
      <c r="B465" s="54" t="s">
        <v>718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719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720</v>
      </c>
      <c r="B466" s="54" t="s">
        <v>721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723</v>
      </c>
      <c r="B467" s="54" t="s">
        <v>724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72</v>
      </c>
      <c r="Q468" s="576"/>
      <c r="R468" s="576"/>
      <c r="S468" s="576"/>
      <c r="T468" s="576"/>
      <c r="U468" s="576"/>
      <c r="V468" s="577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72</v>
      </c>
      <c r="Q469" s="576"/>
      <c r="R469" s="576"/>
      <c r="S469" s="576"/>
      <c r="T469" s="576"/>
      <c r="U469" s="576"/>
      <c r="V469" s="577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726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726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103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727</v>
      </c>
      <c r="B473" s="54" t="s">
        <v>728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31" t="s">
        <v>729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730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50" t="s">
        <v>733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9" t="s">
        <v>737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739</v>
      </c>
      <c r="B476" s="54" t="s">
        <v>740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39" t="s">
        <v>741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730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72</v>
      </c>
      <c r="Q477" s="576"/>
      <c r="R477" s="576"/>
      <c r="S477" s="576"/>
      <c r="T477" s="576"/>
      <c r="U477" s="576"/>
      <c r="V477" s="577"/>
      <c r="W477" s="37" t="s">
        <v>73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72</v>
      </c>
      <c r="Q478" s="576"/>
      <c r="R478" s="576"/>
      <c r="S478" s="576"/>
      <c r="T478" s="576"/>
      <c r="U478" s="576"/>
      <c r="V478" s="577"/>
      <c r="W478" s="37" t="s">
        <v>70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139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742</v>
      </c>
      <c r="B480" s="54" t="s">
        <v>743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88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746</v>
      </c>
      <c r="B481" s="54" t="s">
        <v>747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71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750</v>
      </c>
      <c r="B482" s="54" t="s">
        <v>751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45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72</v>
      </c>
      <c r="Q483" s="576"/>
      <c r="R483" s="576"/>
      <c r="S483" s="576"/>
      <c r="T483" s="576"/>
      <c r="U483" s="576"/>
      <c r="V483" s="577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72</v>
      </c>
      <c r="Q484" s="576"/>
      <c r="R484" s="576"/>
      <c r="S484" s="576"/>
      <c r="T484" s="576"/>
      <c r="U484" s="576"/>
      <c r="V484" s="577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64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754</v>
      </c>
      <c r="B486" s="54" t="s">
        <v>755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51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758</v>
      </c>
      <c r="B487" s="54" t="s">
        <v>759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4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72</v>
      </c>
      <c r="Q488" s="576"/>
      <c r="R488" s="576"/>
      <c r="S488" s="576"/>
      <c r="T488" s="576"/>
      <c r="U488" s="576"/>
      <c r="V488" s="577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72</v>
      </c>
      <c r="Q489" s="576"/>
      <c r="R489" s="576"/>
      <c r="S489" s="576"/>
      <c r="T489" s="576"/>
      <c r="U489" s="576"/>
      <c r="V489" s="577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74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35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766</v>
      </c>
      <c r="B492" s="54" t="s">
        <v>767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67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72</v>
      </c>
      <c r="Q493" s="576"/>
      <c r="R493" s="576"/>
      <c r="S493" s="576"/>
      <c r="T493" s="576"/>
      <c r="U493" s="576"/>
      <c r="V493" s="577"/>
      <c r="W493" s="37" t="s">
        <v>73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72</v>
      </c>
      <c r="Q494" s="576"/>
      <c r="R494" s="576"/>
      <c r="S494" s="576"/>
      <c r="T494" s="576"/>
      <c r="U494" s="576"/>
      <c r="V494" s="577"/>
      <c r="W494" s="37" t="s">
        <v>70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174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769</v>
      </c>
      <c r="B496" s="54" t="s">
        <v>770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22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773</v>
      </c>
      <c r="B497" s="54" t="s">
        <v>774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2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72</v>
      </c>
      <c r="Q498" s="576"/>
      <c r="R498" s="576"/>
      <c r="S498" s="576"/>
      <c r="T498" s="576"/>
      <c r="U498" s="576"/>
      <c r="V498" s="577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72</v>
      </c>
      <c r="Q499" s="576"/>
      <c r="R499" s="576"/>
      <c r="S499" s="576"/>
      <c r="T499" s="576"/>
      <c r="U499" s="576"/>
      <c r="V499" s="577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777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139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778</v>
      </c>
      <c r="B502" s="54" t="s">
        <v>779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35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72</v>
      </c>
      <c r="Q503" s="576"/>
      <c r="R503" s="576"/>
      <c r="S503" s="576"/>
      <c r="T503" s="576"/>
      <c r="U503" s="576"/>
      <c r="V503" s="577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72</v>
      </c>
      <c r="Q504" s="576"/>
      <c r="R504" s="576"/>
      <c r="S504" s="576"/>
      <c r="T504" s="576"/>
      <c r="U504" s="576"/>
      <c r="V504" s="577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782</v>
      </c>
      <c r="Q505" s="606"/>
      <c r="R505" s="606"/>
      <c r="S505" s="606"/>
      <c r="T505" s="606"/>
      <c r="U505" s="606"/>
      <c r="V505" s="607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2542.4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2542.4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783</v>
      </c>
      <c r="Q506" s="606"/>
      <c r="R506" s="606"/>
      <c r="S506" s="606"/>
      <c r="T506" s="606"/>
      <c r="U506" s="606"/>
      <c r="V506" s="607"/>
      <c r="W506" s="37" t="s">
        <v>70</v>
      </c>
      <c r="X506" s="559">
        <f>IFERROR(SUM(BM22:BM502),"0")</f>
        <v>2710.18</v>
      </c>
      <c r="Y506" s="559">
        <f>IFERROR(SUM(BN22:BN502),"0")</f>
        <v>2710.18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784</v>
      </c>
      <c r="Q507" s="606"/>
      <c r="R507" s="606"/>
      <c r="S507" s="606"/>
      <c r="T507" s="606"/>
      <c r="U507" s="606"/>
      <c r="V507" s="607"/>
      <c r="W507" s="37" t="s">
        <v>785</v>
      </c>
      <c r="X507" s="38">
        <f>ROUNDUP(SUM(BO22:BO502),0)</f>
        <v>5</v>
      </c>
      <c r="Y507" s="38">
        <f>ROUNDUP(SUM(BP22:BP502),0)</f>
        <v>5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786</v>
      </c>
      <c r="Q508" s="606"/>
      <c r="R508" s="606"/>
      <c r="S508" s="606"/>
      <c r="T508" s="606"/>
      <c r="U508" s="606"/>
      <c r="V508" s="607"/>
      <c r="W508" s="37" t="s">
        <v>70</v>
      </c>
      <c r="X508" s="559">
        <f>GrossWeightTotal+PalletQtyTotal*25</f>
        <v>2835.18</v>
      </c>
      <c r="Y508" s="559">
        <f>GrossWeightTotalR+PalletQtyTotalR*25</f>
        <v>2835.18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787</v>
      </c>
      <c r="Q509" s="606"/>
      <c r="R509" s="606"/>
      <c r="S509" s="606"/>
      <c r="T509" s="606"/>
      <c r="U509" s="606"/>
      <c r="V509" s="607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750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750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788</v>
      </c>
      <c r="Q510" s="606"/>
      <c r="R510" s="606"/>
      <c r="S510" s="606"/>
      <c r="T510" s="606"/>
      <c r="U510" s="606"/>
      <c r="V510" s="607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5.7672599999999994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8" t="s">
        <v>101</v>
      </c>
      <c r="D512" s="695"/>
      <c r="E512" s="695"/>
      <c r="F512" s="695"/>
      <c r="G512" s="695"/>
      <c r="H512" s="595"/>
      <c r="I512" s="578" t="s">
        <v>260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546</v>
      </c>
      <c r="U512" s="595"/>
      <c r="V512" s="578" t="s">
        <v>601</v>
      </c>
      <c r="W512" s="695"/>
      <c r="X512" s="695"/>
      <c r="Y512" s="595"/>
      <c r="Z512" s="554" t="s">
        <v>657</v>
      </c>
      <c r="AA512" s="578" t="s">
        <v>726</v>
      </c>
      <c r="AB512" s="595"/>
      <c r="AC512" s="52"/>
      <c r="AF512" s="555"/>
    </row>
    <row r="513" spans="1:32" ht="14.25" customHeight="1" thickTop="1" x14ac:dyDescent="0.2">
      <c r="A513" s="587" t="s">
        <v>791</v>
      </c>
      <c r="B513" s="578" t="s">
        <v>63</v>
      </c>
      <c r="C513" s="578" t="s">
        <v>102</v>
      </c>
      <c r="D513" s="578" t="s">
        <v>119</v>
      </c>
      <c r="E513" s="578" t="s">
        <v>181</v>
      </c>
      <c r="F513" s="578" t="s">
        <v>203</v>
      </c>
      <c r="G513" s="578" t="s">
        <v>236</v>
      </c>
      <c r="H513" s="578" t="s">
        <v>101</v>
      </c>
      <c r="I513" s="578" t="s">
        <v>261</v>
      </c>
      <c r="J513" s="578" t="s">
        <v>301</v>
      </c>
      <c r="K513" s="578" t="s">
        <v>362</v>
      </c>
      <c r="L513" s="578" t="s">
        <v>402</v>
      </c>
      <c r="M513" s="578" t="s">
        <v>418</v>
      </c>
      <c r="N513" s="555"/>
      <c r="O513" s="578" t="s">
        <v>432</v>
      </c>
      <c r="P513" s="578" t="s">
        <v>442</v>
      </c>
      <c r="Q513" s="578" t="s">
        <v>449</v>
      </c>
      <c r="R513" s="578" t="s">
        <v>454</v>
      </c>
      <c r="S513" s="578" t="s">
        <v>536</v>
      </c>
      <c r="T513" s="578" t="s">
        <v>547</v>
      </c>
      <c r="U513" s="578" t="s">
        <v>581</v>
      </c>
      <c r="V513" s="578" t="s">
        <v>602</v>
      </c>
      <c r="W513" s="578" t="s">
        <v>634</v>
      </c>
      <c r="X513" s="578" t="s">
        <v>649</v>
      </c>
      <c r="Y513" s="578" t="s">
        <v>653</v>
      </c>
      <c r="Z513" s="578" t="s">
        <v>657</v>
      </c>
      <c r="AA513" s="578" t="s">
        <v>726</v>
      </c>
      <c r="AB513" s="578" t="s">
        <v>777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680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675</v>
      </c>
      <c r="E515" s="46">
        <f>IFERROR(Y89*1,"0")+IFERROR(Y90*1,"0")+IFERROR(Y91*1,"0")+IFERROR(Y95*1,"0")+IFERROR(Y96*1,"0")+IFERROR(Y97*1,"0")+IFERROR(Y98*1,"0")+IFERROR(Y99*1,"0")</f>
        <v>0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675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122.4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5" s="46">
        <f>IFERROR(Y336*1,"0")+IFERROR(Y337*1,"0")+IFERROR(Y338*1,"0")</f>
        <v>210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180</v>
      </c>
      <c r="U515" s="46">
        <f>IFERROR(Y369*1,"0")+IFERROR(Y370*1,"0")+IFERROR(Y371*1,"0")+IFERROR(Y375*1,"0")+IFERROR(Y379*1,"0")+IFERROR(Y380*1,"0")+IFERROR(Y384*1,"0")</f>
        <v>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0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Sv6x0Zd7zO9L2Gs4Gfgxi39BjSEdodOLx0hE1FTlysC08IYu6Txx7rpaUQopValILMPPyEN7BarfCa9JdAmljA==" saltValue="yy9e0m+nGEifisXXm2be1g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70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Qz5XkqLcRgSKO/UVBqs3B7D7REKq/VbQEN7lfbgxX19/Y/unnRKuM5WjM+gHNfYoJKPXn+RcQYMciCt9S2rGFQ==" saltValue="FTHJXwMJpri1LXvrkBpv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2025-08-13T08:32:49Z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