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1D01EA5-363B-4190-A46B-F9AB3C3032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2" i="1" l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P282" i="1"/>
  <c r="BO281" i="1"/>
  <c r="BM281" i="1"/>
  <c r="Z281" i="1"/>
  <c r="Y281" i="1"/>
  <c r="BO280" i="1"/>
  <c r="BM280" i="1"/>
  <c r="Z280" i="1"/>
  <c r="Y280" i="1"/>
  <c r="P280" i="1"/>
  <c r="BO279" i="1"/>
  <c r="BM279" i="1"/>
  <c r="Z279" i="1"/>
  <c r="Y279" i="1"/>
  <c r="P279" i="1"/>
  <c r="BO278" i="1"/>
  <c r="BM278" i="1"/>
  <c r="Z278" i="1"/>
  <c r="Y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X273" i="1"/>
  <c r="X272" i="1"/>
  <c r="BO271" i="1"/>
  <c r="BM271" i="1"/>
  <c r="Z271" i="1"/>
  <c r="Y271" i="1"/>
  <c r="BP271" i="1" s="1"/>
  <c r="P271" i="1"/>
  <c r="BO270" i="1"/>
  <c r="BM270" i="1"/>
  <c r="Z270" i="1"/>
  <c r="Y270" i="1"/>
  <c r="P270" i="1"/>
  <c r="BO269" i="1"/>
  <c r="BM269" i="1"/>
  <c r="Z269" i="1"/>
  <c r="Y269" i="1"/>
  <c r="BP269" i="1" s="1"/>
  <c r="X267" i="1"/>
  <c r="X266" i="1"/>
  <c r="BO265" i="1"/>
  <c r="BM265" i="1"/>
  <c r="Z265" i="1"/>
  <c r="Y265" i="1"/>
  <c r="BO264" i="1"/>
  <c r="BM264" i="1"/>
  <c r="Z264" i="1"/>
  <c r="Z266" i="1" s="1"/>
  <c r="Y264" i="1"/>
  <c r="P264" i="1"/>
  <c r="X262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Z261" i="1" s="1"/>
  <c r="Y258" i="1"/>
  <c r="Y262" i="1" s="1"/>
  <c r="X254" i="1"/>
  <c r="X253" i="1"/>
  <c r="BO252" i="1"/>
  <c r="BM252" i="1"/>
  <c r="Z252" i="1"/>
  <c r="Z253" i="1" s="1"/>
  <c r="Y252" i="1"/>
  <c r="P252" i="1"/>
  <c r="X250" i="1"/>
  <c r="X249" i="1"/>
  <c r="BO248" i="1"/>
  <c r="BM248" i="1"/>
  <c r="Z248" i="1"/>
  <c r="Z249" i="1" s="1"/>
  <c r="Y248" i="1"/>
  <c r="P248" i="1"/>
  <c r="X244" i="1"/>
  <c r="X243" i="1"/>
  <c r="BO242" i="1"/>
  <c r="BM242" i="1"/>
  <c r="Z242" i="1"/>
  <c r="Z243" i="1" s="1"/>
  <c r="Y242" i="1"/>
  <c r="P242" i="1"/>
  <c r="X238" i="1"/>
  <c r="X237" i="1"/>
  <c r="BO236" i="1"/>
  <c r="BM236" i="1"/>
  <c r="Z236" i="1"/>
  <c r="Z237" i="1" s="1"/>
  <c r="Y236" i="1"/>
  <c r="P236" i="1"/>
  <c r="X232" i="1"/>
  <c r="X231" i="1"/>
  <c r="BO230" i="1"/>
  <c r="BM230" i="1"/>
  <c r="Z230" i="1"/>
  <c r="Y230" i="1"/>
  <c r="BP230" i="1" s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X220" i="1"/>
  <c r="X219" i="1"/>
  <c r="BO218" i="1"/>
  <c r="BM218" i="1"/>
  <c r="Z218" i="1"/>
  <c r="Z219" i="1" s="1"/>
  <c r="Y218" i="1"/>
  <c r="Y220" i="1" s="1"/>
  <c r="P218" i="1"/>
  <c r="X215" i="1"/>
  <c r="X214" i="1"/>
  <c r="BO213" i="1"/>
  <c r="BM213" i="1"/>
  <c r="Z213" i="1"/>
  <c r="Z214" i="1" s="1"/>
  <c r="Y213" i="1"/>
  <c r="X210" i="1"/>
  <c r="X209" i="1"/>
  <c r="BO208" i="1"/>
  <c r="BM208" i="1"/>
  <c r="Z208" i="1"/>
  <c r="Y208" i="1"/>
  <c r="P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Y202" i="1" s="1"/>
  <c r="P196" i="1"/>
  <c r="BP195" i="1"/>
  <c r="BO195" i="1"/>
  <c r="BN195" i="1"/>
  <c r="BM195" i="1"/>
  <c r="Z195" i="1"/>
  <c r="Z201" i="1" s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5" i="1"/>
  <c r="X184" i="1"/>
  <c r="BO183" i="1"/>
  <c r="BM183" i="1"/>
  <c r="Z183" i="1"/>
  <c r="Z184" i="1" s="1"/>
  <c r="Y183" i="1"/>
  <c r="X179" i="1"/>
  <c r="X178" i="1"/>
  <c r="BO177" i="1"/>
  <c r="BM177" i="1"/>
  <c r="Z177" i="1"/>
  <c r="Z178" i="1" s="1"/>
  <c r="Y177" i="1"/>
  <c r="Y179" i="1" s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P165" i="1"/>
  <c r="BO164" i="1"/>
  <c r="BM164" i="1"/>
  <c r="Z164" i="1"/>
  <c r="Y164" i="1"/>
  <c r="X160" i="1"/>
  <c r="X159" i="1"/>
  <c r="BO158" i="1"/>
  <c r="BM158" i="1"/>
  <c r="Z158" i="1"/>
  <c r="Z159" i="1" s="1"/>
  <c r="Y158" i="1"/>
  <c r="P158" i="1"/>
  <c r="X155" i="1"/>
  <c r="X154" i="1"/>
  <c r="BO153" i="1"/>
  <c r="BM153" i="1"/>
  <c r="Z153" i="1"/>
  <c r="Z154" i="1" s="1"/>
  <c r="Y153" i="1"/>
  <c r="P153" i="1"/>
  <c r="X150" i="1"/>
  <c r="X149" i="1"/>
  <c r="BO148" i="1"/>
  <c r="BM148" i="1"/>
  <c r="Z148" i="1"/>
  <c r="Z149" i="1" s="1"/>
  <c r="Y148" i="1"/>
  <c r="P148" i="1"/>
  <c r="X145" i="1"/>
  <c r="X144" i="1"/>
  <c r="BO143" i="1"/>
  <c r="BM143" i="1"/>
  <c r="Z143" i="1"/>
  <c r="Z144" i="1" s="1"/>
  <c r="Y143" i="1"/>
  <c r="P143" i="1"/>
  <c r="X140" i="1"/>
  <c r="X139" i="1"/>
  <c r="BO138" i="1"/>
  <c r="BM138" i="1"/>
  <c r="Z138" i="1"/>
  <c r="Y138" i="1"/>
  <c r="BO137" i="1"/>
  <c r="BM137" i="1"/>
  <c r="Z137" i="1"/>
  <c r="Z139" i="1" s="1"/>
  <c r="Y137" i="1"/>
  <c r="X134" i="1"/>
  <c r="X133" i="1"/>
  <c r="BO132" i="1"/>
  <c r="BM132" i="1"/>
  <c r="Z132" i="1"/>
  <c r="Y132" i="1"/>
  <c r="Y134" i="1" s="1"/>
  <c r="P132" i="1"/>
  <c r="BP131" i="1"/>
  <c r="BO131" i="1"/>
  <c r="BN131" i="1"/>
  <c r="BM131" i="1"/>
  <c r="Z131" i="1"/>
  <c r="Z133" i="1" s="1"/>
  <c r="Y131" i="1"/>
  <c r="P131" i="1"/>
  <c r="X128" i="1"/>
  <c r="X127" i="1"/>
  <c r="BO126" i="1"/>
  <c r="BM126" i="1"/>
  <c r="Z126" i="1"/>
  <c r="Y126" i="1"/>
  <c r="P126" i="1"/>
  <c r="BO125" i="1"/>
  <c r="BM125" i="1"/>
  <c r="Z125" i="1"/>
  <c r="Z127" i="1" s="1"/>
  <c r="Y125" i="1"/>
  <c r="P125" i="1"/>
  <c r="X122" i="1"/>
  <c r="X121" i="1"/>
  <c r="BO120" i="1"/>
  <c r="BM120" i="1"/>
  <c r="Z120" i="1"/>
  <c r="Z121" i="1" s="1"/>
  <c r="Y120" i="1"/>
  <c r="Y122" i="1" s="1"/>
  <c r="X118" i="1"/>
  <c r="X117" i="1"/>
  <c r="BO116" i="1"/>
  <c r="BM116" i="1"/>
  <c r="Z116" i="1"/>
  <c r="Z117" i="1" s="1"/>
  <c r="Y116" i="1"/>
  <c r="P116" i="1"/>
  <c r="X114" i="1"/>
  <c r="X113" i="1"/>
  <c r="BP112" i="1"/>
  <c r="BO112" i="1"/>
  <c r="BN112" i="1"/>
  <c r="BM112" i="1"/>
  <c r="Z112" i="1"/>
  <c r="Y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Z113" i="1" s="1"/>
  <c r="Y107" i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Z103" i="1" s="1"/>
  <c r="Y101" i="1"/>
  <c r="P101" i="1"/>
  <c r="X98" i="1"/>
  <c r="X97" i="1"/>
  <c r="BO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Y88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Y76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93" i="1" l="1"/>
  <c r="Z30" i="1"/>
  <c r="BN28" i="1"/>
  <c r="Z37" i="1"/>
  <c r="Z166" i="1"/>
  <c r="Z174" i="1"/>
  <c r="BN171" i="1"/>
  <c r="BN173" i="1"/>
  <c r="Z225" i="1"/>
  <c r="BN230" i="1"/>
  <c r="Z272" i="1"/>
  <c r="BN269" i="1"/>
  <c r="BN271" i="1"/>
  <c r="Z290" i="1"/>
  <c r="BP126" i="1"/>
  <c r="BN126" i="1"/>
  <c r="Y140" i="1"/>
  <c r="Y139" i="1"/>
  <c r="BP137" i="1"/>
  <c r="BN137" i="1"/>
  <c r="BP138" i="1"/>
  <c r="BN138" i="1"/>
  <c r="Y150" i="1"/>
  <c r="Y149" i="1"/>
  <c r="BP148" i="1"/>
  <c r="BN148" i="1"/>
  <c r="Y160" i="1"/>
  <c r="Y159" i="1"/>
  <c r="BP158" i="1"/>
  <c r="BN158" i="1"/>
  <c r="BP187" i="1"/>
  <c r="BN187" i="1"/>
  <c r="BP189" i="1"/>
  <c r="BN189" i="1"/>
  <c r="Y238" i="1"/>
  <c r="Y237" i="1"/>
  <c r="BP236" i="1"/>
  <c r="BN236" i="1"/>
  <c r="Y250" i="1"/>
  <c r="Y249" i="1"/>
  <c r="BP248" i="1"/>
  <c r="BN248" i="1"/>
  <c r="X292" i="1"/>
  <c r="Y38" i="1"/>
  <c r="BN35" i="1"/>
  <c r="BN42" i="1"/>
  <c r="BP44" i="1"/>
  <c r="BN44" i="1"/>
  <c r="BP67" i="1"/>
  <c r="BN67" i="1"/>
  <c r="Y81" i="1"/>
  <c r="BP79" i="1"/>
  <c r="BN79" i="1"/>
  <c r="BP96" i="1"/>
  <c r="BN96" i="1"/>
  <c r="Y118" i="1"/>
  <c r="Y117" i="1"/>
  <c r="BP116" i="1"/>
  <c r="BN116" i="1"/>
  <c r="Y145" i="1"/>
  <c r="Y144" i="1"/>
  <c r="BP143" i="1"/>
  <c r="BN143" i="1"/>
  <c r="Y155" i="1"/>
  <c r="Y154" i="1"/>
  <c r="BP153" i="1"/>
  <c r="BN153" i="1"/>
  <c r="BP165" i="1"/>
  <c r="BN165" i="1"/>
  <c r="Y185" i="1"/>
  <c r="Y184" i="1"/>
  <c r="BP183" i="1"/>
  <c r="BN183" i="1"/>
  <c r="BP190" i="1"/>
  <c r="BN190" i="1"/>
  <c r="BP206" i="1"/>
  <c r="BN206" i="1"/>
  <c r="BP208" i="1"/>
  <c r="BN208" i="1"/>
  <c r="Y244" i="1"/>
  <c r="Y243" i="1"/>
  <c r="BP242" i="1"/>
  <c r="BN242" i="1"/>
  <c r="Y254" i="1"/>
  <c r="Y253" i="1"/>
  <c r="BP252" i="1"/>
  <c r="BN252" i="1"/>
  <c r="BP277" i="1"/>
  <c r="BN277" i="1"/>
  <c r="BP278" i="1"/>
  <c r="BN278" i="1"/>
  <c r="BP280" i="1"/>
  <c r="BN280" i="1"/>
  <c r="BP281" i="1"/>
  <c r="BN281" i="1"/>
  <c r="Y63" i="1"/>
  <c r="Y69" i="1"/>
  <c r="Z69" i="1"/>
  <c r="Z75" i="1"/>
  <c r="Z81" i="1"/>
  <c r="Z87" i="1"/>
  <c r="Y98" i="1"/>
  <c r="Y103" i="1"/>
  <c r="Y113" i="1"/>
  <c r="Y127" i="1"/>
  <c r="Y133" i="1"/>
  <c r="Y166" i="1"/>
  <c r="Y174" i="1"/>
  <c r="Z191" i="1"/>
  <c r="Y273" i="1"/>
  <c r="Y291" i="1"/>
  <c r="F9" i="1"/>
  <c r="J9" i="1"/>
  <c r="F10" i="1"/>
  <c r="BN22" i="1"/>
  <c r="BP22" i="1"/>
  <c r="Y23" i="1"/>
  <c r="BP29" i="1"/>
  <c r="BN29" i="1"/>
  <c r="Y46" i="1"/>
  <c r="BP41" i="1"/>
  <c r="BN41" i="1"/>
  <c r="BP43" i="1"/>
  <c r="BN43" i="1"/>
  <c r="Y45" i="1"/>
  <c r="H9" i="1"/>
  <c r="Y30" i="1"/>
  <c r="Y31" i="1"/>
  <c r="Y37" i="1"/>
  <c r="BP34" i="1"/>
  <c r="BN34" i="1"/>
  <c r="BP36" i="1"/>
  <c r="BN36" i="1"/>
  <c r="Z45" i="1"/>
  <c r="Y64" i="1"/>
  <c r="Y70" i="1"/>
  <c r="Y75" i="1"/>
  <c r="Y82" i="1"/>
  <c r="Y87" i="1"/>
  <c r="Y97" i="1"/>
  <c r="Y104" i="1"/>
  <c r="BN108" i="1"/>
  <c r="BN110" i="1"/>
  <c r="Y114" i="1"/>
  <c r="BN120" i="1"/>
  <c r="BP120" i="1"/>
  <c r="Y121" i="1"/>
  <c r="BN125" i="1"/>
  <c r="BP125" i="1"/>
  <c r="Y128" i="1"/>
  <c r="BN132" i="1"/>
  <c r="BP132" i="1"/>
  <c r="BN164" i="1"/>
  <c r="BP164" i="1"/>
  <c r="Y167" i="1"/>
  <c r="BN172" i="1"/>
  <c r="Y175" i="1"/>
  <c r="BN177" i="1"/>
  <c r="BP177" i="1"/>
  <c r="Y178" i="1"/>
  <c r="Y192" i="1"/>
  <c r="BN188" i="1"/>
  <c r="Y201" i="1"/>
  <c r="Y210" i="1"/>
  <c r="BP205" i="1"/>
  <c r="BN205" i="1"/>
  <c r="BP207" i="1"/>
  <c r="BN207" i="1"/>
  <c r="Y209" i="1"/>
  <c r="Y214" i="1"/>
  <c r="BP213" i="1"/>
  <c r="BN213" i="1"/>
  <c r="Y225" i="1"/>
  <c r="BP222" i="1"/>
  <c r="BN222" i="1"/>
  <c r="BP224" i="1"/>
  <c r="BN224" i="1"/>
  <c r="Z231" i="1"/>
  <c r="Y266" i="1"/>
  <c r="BP264" i="1"/>
  <c r="BN264" i="1"/>
  <c r="BP265" i="1"/>
  <c r="BN265" i="1"/>
  <c r="X294" i="1"/>
  <c r="X295" i="1" s="1"/>
  <c r="X296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2" i="1"/>
  <c r="BN107" i="1"/>
  <c r="BP107" i="1"/>
  <c r="Y191" i="1"/>
  <c r="BP196" i="1"/>
  <c r="BN196" i="1"/>
  <c r="BP198" i="1"/>
  <c r="BN198" i="1"/>
  <c r="BP200" i="1"/>
  <c r="BN200" i="1"/>
  <c r="Z209" i="1"/>
  <c r="Y215" i="1"/>
  <c r="Y219" i="1"/>
  <c r="BP218" i="1"/>
  <c r="BN218" i="1"/>
  <c r="Y226" i="1"/>
  <c r="Y232" i="1"/>
  <c r="BP229" i="1"/>
  <c r="BN229" i="1"/>
  <c r="Y231" i="1"/>
  <c r="Y261" i="1"/>
  <c r="BP258" i="1"/>
  <c r="BN258" i="1"/>
  <c r="BP259" i="1"/>
  <c r="BN259" i="1"/>
  <c r="BP260" i="1"/>
  <c r="BN260" i="1"/>
  <c r="Y267" i="1"/>
  <c r="BP270" i="1"/>
  <c r="BN270" i="1"/>
  <c r="Y272" i="1"/>
  <c r="Y290" i="1"/>
  <c r="BP275" i="1"/>
  <c r="BN275" i="1"/>
  <c r="BP276" i="1"/>
  <c r="BN276" i="1"/>
  <c r="BP279" i="1"/>
  <c r="BN279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Z297" i="1" l="1"/>
  <c r="Y292" i="1"/>
  <c r="B305" i="1"/>
  <c r="Y294" i="1"/>
  <c r="Y296" i="1"/>
  <c r="Y293" i="1"/>
  <c r="Y295" i="1" s="1"/>
  <c r="C305" i="1" l="1"/>
  <c r="A305" i="1"/>
</calcChain>
</file>

<file path=xl/sharedStrings.xml><?xml version="1.0" encoding="utf-8"?>
<sst xmlns="http://schemas.openxmlformats.org/spreadsheetml/2006/main" count="1367" uniqueCount="451">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</sst>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5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4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5"/>
  <sheetViews>
    <sheetView showGridLines="0" tabSelected="1" zoomScaleNormal="100" zoomScaleSheetLayoutView="100" workbookViewId="0">
      <selection activeCell="AA44" sqref="AA44"/>
    </sheetView>
  </sheetViews>
  <sheetFormatPr defaultColWidth="9.140625" defaultRowHeight="12.75" x14ac:dyDescent="0.2"/>
  <cols>
    <col min="1" max="1" width="9.140625" style="2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3" customWidth="1"/>
    <col min="19" max="19" width="6.140625" style="2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3" customWidth="1"/>
    <col min="25" max="25" width="11" style="283" customWidth="1"/>
    <col min="26" max="26" width="10" style="283" customWidth="1"/>
    <col min="27" max="27" width="11.5703125" style="283" customWidth="1"/>
    <col min="28" max="28" width="10.42578125" style="283" customWidth="1"/>
    <col min="29" max="29" width="30" style="2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3" customWidth="1"/>
    <col min="34" max="34" width="9.140625" style="283" customWidth="1"/>
    <col min="35" max="16384" width="9.140625" style="283"/>
  </cols>
  <sheetData>
    <row r="1" spans="1:32" s="287" customFormat="1" ht="45" customHeight="1" x14ac:dyDescent="0.2">
      <c r="A1" s="41"/>
      <c r="B1" s="41"/>
      <c r="C1" s="41"/>
      <c r="D1" s="350" t="s">
        <v>0</v>
      </c>
      <c r="E1" s="313"/>
      <c r="F1" s="313"/>
      <c r="G1" s="12" t="s">
        <v>1</v>
      </c>
      <c r="H1" s="350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3"/>
      <c r="R2" s="303"/>
      <c r="S2" s="303"/>
      <c r="T2" s="303"/>
      <c r="U2" s="303"/>
      <c r="V2" s="303"/>
      <c r="W2" s="303"/>
      <c r="X2" s="16"/>
      <c r="Y2" s="16"/>
      <c r="Z2" s="16"/>
      <c r="AA2" s="16"/>
      <c r="AB2" s="51"/>
      <c r="AC2" s="51"/>
      <c r="AD2" s="51"/>
      <c r="AE2" s="51"/>
    </row>
    <row r="3" spans="1:32" s="28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3"/>
      <c r="Q3" s="303"/>
      <c r="R3" s="303"/>
      <c r="S3" s="303"/>
      <c r="T3" s="303"/>
      <c r="U3" s="303"/>
      <c r="V3" s="303"/>
      <c r="W3" s="303"/>
      <c r="X3" s="16"/>
      <c r="Y3" s="16"/>
      <c r="Z3" s="16"/>
      <c r="AA3" s="16"/>
      <c r="AB3" s="51"/>
      <c r="AC3" s="51"/>
      <c r="AD3" s="51"/>
      <c r="AE3" s="51"/>
    </row>
    <row r="4" spans="1:32" s="2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7" customFormat="1" ht="23.45" customHeight="1" x14ac:dyDescent="0.2">
      <c r="A5" s="385" t="s">
        <v>7</v>
      </c>
      <c r="B5" s="375"/>
      <c r="C5" s="376"/>
      <c r="D5" s="356"/>
      <c r="E5" s="357"/>
      <c r="F5" s="477" t="s">
        <v>8</v>
      </c>
      <c r="G5" s="376"/>
      <c r="H5" s="356"/>
      <c r="I5" s="450"/>
      <c r="J5" s="450"/>
      <c r="K5" s="450"/>
      <c r="L5" s="450"/>
      <c r="M5" s="357"/>
      <c r="N5" s="61"/>
      <c r="P5" s="24" t="s">
        <v>9</v>
      </c>
      <c r="Q5" s="481">
        <v>45884</v>
      </c>
      <c r="R5" s="380"/>
      <c r="T5" s="410" t="s">
        <v>10</v>
      </c>
      <c r="U5" s="355"/>
      <c r="V5" s="411" t="s">
        <v>11</v>
      </c>
      <c r="W5" s="380"/>
      <c r="AB5" s="51"/>
      <c r="AC5" s="51"/>
      <c r="AD5" s="51"/>
      <c r="AE5" s="51"/>
    </row>
    <row r="6" spans="1:32" s="287" customFormat="1" ht="24" customHeight="1" x14ac:dyDescent="0.2">
      <c r="A6" s="385" t="s">
        <v>12</v>
      </c>
      <c r="B6" s="375"/>
      <c r="C6" s="376"/>
      <c r="D6" s="451" t="s">
        <v>13</v>
      </c>
      <c r="E6" s="452"/>
      <c r="F6" s="452"/>
      <c r="G6" s="452"/>
      <c r="H6" s="452"/>
      <c r="I6" s="452"/>
      <c r="J6" s="452"/>
      <c r="K6" s="452"/>
      <c r="L6" s="452"/>
      <c r="M6" s="380"/>
      <c r="N6" s="62"/>
      <c r="P6" s="24" t="s">
        <v>14</v>
      </c>
      <c r="Q6" s="482" t="str">
        <f>IF(Q5=0," ",CHOOSE(WEEKDAY(Q5,2),"Понедельник","Вторник","Среда","Четверг","Пятница","Суббота","Воскресенье"))</f>
        <v>Пятница</v>
      </c>
      <c r="R6" s="298"/>
      <c r="T6" s="412" t="s">
        <v>15</v>
      </c>
      <c r="U6" s="355"/>
      <c r="V6" s="434" t="s">
        <v>16</v>
      </c>
      <c r="W6" s="324"/>
      <c r="AB6" s="51"/>
      <c r="AC6" s="51"/>
      <c r="AD6" s="51"/>
      <c r="AE6" s="51"/>
    </row>
    <row r="7" spans="1:32" s="287" customFormat="1" ht="21.75" hidden="1" customHeight="1" x14ac:dyDescent="0.2">
      <c r="A7" s="55"/>
      <c r="B7" s="55"/>
      <c r="C7" s="55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3"/>
      <c r="U7" s="355"/>
      <c r="V7" s="435"/>
      <c r="W7" s="436"/>
      <c r="AB7" s="51"/>
      <c r="AC7" s="51"/>
      <c r="AD7" s="51"/>
      <c r="AE7" s="51"/>
    </row>
    <row r="8" spans="1:32" s="287" customFormat="1" ht="25.5" customHeight="1" x14ac:dyDescent="0.2">
      <c r="A8" s="484" t="s">
        <v>17</v>
      </c>
      <c r="B8" s="300"/>
      <c r="C8" s="301"/>
      <c r="D8" s="331" t="s">
        <v>18</v>
      </c>
      <c r="E8" s="332"/>
      <c r="F8" s="332"/>
      <c r="G8" s="332"/>
      <c r="H8" s="332"/>
      <c r="I8" s="332"/>
      <c r="J8" s="332"/>
      <c r="K8" s="332"/>
      <c r="L8" s="332"/>
      <c r="M8" s="333"/>
      <c r="N8" s="64"/>
      <c r="P8" s="24" t="s">
        <v>19</v>
      </c>
      <c r="Q8" s="386">
        <v>0.375</v>
      </c>
      <c r="R8" s="329"/>
      <c r="T8" s="303"/>
      <c r="U8" s="355"/>
      <c r="V8" s="435"/>
      <c r="W8" s="436"/>
      <c r="AB8" s="51"/>
      <c r="AC8" s="51"/>
      <c r="AD8" s="51"/>
      <c r="AE8" s="51"/>
    </row>
    <row r="9" spans="1:32" s="287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95"/>
      <c r="E9" s="305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04" t="str">
        <f>IF(AND($A$9="Тип доверенности/получателя при получении в адресе перегруза:",$D$9="Разовая доверенность"),"Введите ФИО","")</f>
        <v/>
      </c>
      <c r="I9" s="305"/>
      <c r="J9" s="3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5"/>
      <c r="L9" s="305"/>
      <c r="M9" s="305"/>
      <c r="N9" s="288"/>
      <c r="P9" s="26" t="s">
        <v>20</v>
      </c>
      <c r="Q9" s="377"/>
      <c r="R9" s="378"/>
      <c r="T9" s="303"/>
      <c r="U9" s="355"/>
      <c r="V9" s="437"/>
      <c r="W9" s="438"/>
      <c r="X9" s="43"/>
      <c r="Y9" s="43"/>
      <c r="Z9" s="43"/>
      <c r="AA9" s="43"/>
      <c r="AB9" s="51"/>
      <c r="AC9" s="51"/>
      <c r="AD9" s="51"/>
      <c r="AE9" s="51"/>
    </row>
    <row r="10" spans="1:32" s="287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95"/>
      <c r="E10" s="305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424" t="str">
        <f>IFERROR(VLOOKUP($D$10,Proxy,2,FALSE),"")</f>
        <v/>
      </c>
      <c r="I10" s="303"/>
      <c r="J10" s="303"/>
      <c r="K10" s="303"/>
      <c r="L10" s="303"/>
      <c r="M10" s="303"/>
      <c r="N10" s="286"/>
      <c r="P10" s="26" t="s">
        <v>21</v>
      </c>
      <c r="Q10" s="413"/>
      <c r="R10" s="414"/>
      <c r="U10" s="24" t="s">
        <v>22</v>
      </c>
      <c r="V10" s="323" t="s">
        <v>23</v>
      </c>
      <c r="W10" s="324"/>
      <c r="X10" s="44"/>
      <c r="Y10" s="44"/>
      <c r="Z10" s="44"/>
      <c r="AA10" s="44"/>
      <c r="AB10" s="51"/>
      <c r="AC10" s="51"/>
      <c r="AD10" s="51"/>
      <c r="AE10" s="51"/>
    </row>
    <row r="11" spans="1:32" s="28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9"/>
      <c r="R11" s="380"/>
      <c r="U11" s="24" t="s">
        <v>26</v>
      </c>
      <c r="V11" s="430" t="s">
        <v>27</v>
      </c>
      <c r="W11" s="378"/>
      <c r="X11" s="45"/>
      <c r="Y11" s="45"/>
      <c r="Z11" s="45"/>
      <c r="AA11" s="45"/>
      <c r="AB11" s="51"/>
      <c r="AC11" s="51"/>
      <c r="AD11" s="51"/>
      <c r="AE11" s="51"/>
    </row>
    <row r="12" spans="1:32" s="287" customFormat="1" ht="18.600000000000001" customHeight="1" x14ac:dyDescent="0.2">
      <c r="A12" s="382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65"/>
      <c r="P12" s="24" t="s">
        <v>29</v>
      </c>
      <c r="Q12" s="386"/>
      <c r="R12" s="329"/>
      <c r="S12" s="23"/>
      <c r="U12" s="24"/>
      <c r="V12" s="313"/>
      <c r="W12" s="303"/>
      <c r="AB12" s="51"/>
      <c r="AC12" s="51"/>
      <c r="AD12" s="51"/>
      <c r="AE12" s="51"/>
    </row>
    <row r="13" spans="1:32" s="287" customFormat="1" ht="23.25" customHeight="1" x14ac:dyDescent="0.2">
      <c r="A13" s="382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65"/>
      <c r="O13" s="26"/>
      <c r="P13" s="26" t="s">
        <v>31</v>
      </c>
      <c r="Q13" s="430"/>
      <c r="R13" s="3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7" customFormat="1" ht="18.600000000000001" customHeight="1" x14ac:dyDescent="0.2">
      <c r="A14" s="382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7" customFormat="1" ht="22.5" customHeight="1" x14ac:dyDescent="0.2">
      <c r="A15" s="416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66"/>
      <c r="P15" s="401" t="s">
        <v>34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2"/>
      <c r="Q16" s="402"/>
      <c r="R16" s="402"/>
      <c r="S16" s="402"/>
      <c r="T16" s="4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0" t="s">
        <v>35</v>
      </c>
      <c r="B17" s="320" t="s">
        <v>36</v>
      </c>
      <c r="C17" s="393" t="s">
        <v>37</v>
      </c>
      <c r="D17" s="320" t="s">
        <v>38</v>
      </c>
      <c r="E17" s="361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20" t="s">
        <v>47</v>
      </c>
      <c r="O17" s="320" t="s">
        <v>48</v>
      </c>
      <c r="P17" s="320" t="s">
        <v>49</v>
      </c>
      <c r="Q17" s="360"/>
      <c r="R17" s="360"/>
      <c r="S17" s="360"/>
      <c r="T17" s="361"/>
      <c r="U17" s="486" t="s">
        <v>50</v>
      </c>
      <c r="V17" s="376"/>
      <c r="W17" s="320" t="s">
        <v>51</v>
      </c>
      <c r="X17" s="320" t="s">
        <v>52</v>
      </c>
      <c r="Y17" s="487" t="s">
        <v>53</v>
      </c>
      <c r="Z17" s="443" t="s">
        <v>54</v>
      </c>
      <c r="AA17" s="425" t="s">
        <v>55</v>
      </c>
      <c r="AB17" s="425" t="s">
        <v>56</v>
      </c>
      <c r="AC17" s="425" t="s">
        <v>57</v>
      </c>
      <c r="AD17" s="425" t="s">
        <v>58</v>
      </c>
      <c r="AE17" s="472"/>
      <c r="AF17" s="473"/>
      <c r="AG17" s="69"/>
      <c r="BD17" s="68" t="s">
        <v>59</v>
      </c>
    </row>
    <row r="18" spans="1:68" ht="14.25" customHeight="1" x14ac:dyDescent="0.2">
      <c r="A18" s="321"/>
      <c r="B18" s="321"/>
      <c r="C18" s="321"/>
      <c r="D18" s="362"/>
      <c r="E18" s="364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62"/>
      <c r="Q18" s="363"/>
      <c r="R18" s="363"/>
      <c r="S18" s="363"/>
      <c r="T18" s="364"/>
      <c r="U18" s="70" t="s">
        <v>60</v>
      </c>
      <c r="V18" s="70" t="s">
        <v>61</v>
      </c>
      <c r="W18" s="321"/>
      <c r="X18" s="321"/>
      <c r="Y18" s="488"/>
      <c r="Z18" s="444"/>
      <c r="AA18" s="426"/>
      <c r="AB18" s="426"/>
      <c r="AC18" s="426"/>
      <c r="AD18" s="474"/>
      <c r="AE18" s="475"/>
      <c r="AF18" s="476"/>
      <c r="AG18" s="69"/>
      <c r="BD18" s="68"/>
    </row>
    <row r="19" spans="1:68" ht="27.75" hidden="1" customHeight="1" x14ac:dyDescent="0.2">
      <c r="A19" s="370" t="s">
        <v>62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371"/>
      <c r="Z19" s="371"/>
      <c r="AA19" s="48"/>
      <c r="AB19" s="48"/>
      <c r="AC19" s="48"/>
    </row>
    <row r="20" spans="1:68" ht="16.5" hidden="1" customHeight="1" x14ac:dyDescent="0.25">
      <c r="A20" s="302" t="s">
        <v>62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3"/>
      <c r="AA20" s="285"/>
      <c r="AB20" s="285"/>
      <c r="AC20" s="285"/>
    </row>
    <row r="21" spans="1:68" ht="14.25" hidden="1" customHeight="1" x14ac:dyDescent="0.25">
      <c r="A21" s="306" t="s">
        <v>63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284"/>
      <c r="AB21" s="284"/>
      <c r="AC21" s="28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7">
        <v>4607111035752</v>
      </c>
      <c r="E22" s="298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7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8"/>
      <c r="P23" s="299" t="s">
        <v>72</v>
      </c>
      <c r="Q23" s="300"/>
      <c r="R23" s="300"/>
      <c r="S23" s="300"/>
      <c r="T23" s="300"/>
      <c r="U23" s="300"/>
      <c r="V23" s="301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8"/>
      <c r="P24" s="299" t="s">
        <v>72</v>
      </c>
      <c r="Q24" s="300"/>
      <c r="R24" s="300"/>
      <c r="S24" s="300"/>
      <c r="T24" s="300"/>
      <c r="U24" s="300"/>
      <c r="V24" s="301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70" t="s">
        <v>74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48"/>
      <c r="AB25" s="48"/>
      <c r="AC25" s="48"/>
    </row>
    <row r="26" spans="1:68" ht="16.5" hidden="1" customHeight="1" x14ac:dyDescent="0.25">
      <c r="A26" s="302" t="s">
        <v>75</v>
      </c>
      <c r="B26" s="303"/>
      <c r="C26" s="303"/>
      <c r="D26" s="303"/>
      <c r="E26" s="303"/>
      <c r="F26" s="303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3"/>
      <c r="AA26" s="285"/>
      <c r="AB26" s="285"/>
      <c r="AC26" s="285"/>
    </row>
    <row r="27" spans="1:68" ht="14.25" hidden="1" customHeight="1" x14ac:dyDescent="0.25">
      <c r="A27" s="306" t="s">
        <v>76</v>
      </c>
      <c r="B27" s="303"/>
      <c r="C27" s="303"/>
      <c r="D27" s="303"/>
      <c r="E27" s="303"/>
      <c r="F27" s="303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284"/>
      <c r="AB27" s="284"/>
      <c r="AC27" s="28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7">
        <v>4607111036537</v>
      </c>
      <c r="E28" s="298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112</v>
      </c>
      <c r="Y28" s="291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97">
        <v>4607111036605</v>
      </c>
      <c r="E29" s="298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7"/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8"/>
      <c r="P30" s="299" t="s">
        <v>72</v>
      </c>
      <c r="Q30" s="300"/>
      <c r="R30" s="300"/>
      <c r="S30" s="300"/>
      <c r="T30" s="300"/>
      <c r="U30" s="300"/>
      <c r="V30" s="301"/>
      <c r="W30" s="37" t="s">
        <v>69</v>
      </c>
      <c r="X30" s="292">
        <f>IFERROR(SUM(X28:X29),"0")</f>
        <v>112</v>
      </c>
      <c r="Y30" s="292">
        <f>IFERROR(SUM(Y28:Y29),"0")</f>
        <v>112</v>
      </c>
      <c r="Z30" s="292">
        <f>IFERROR(IF(Z28="",0,Z28),"0")+IFERROR(IF(Z29="",0,Z29),"0")</f>
        <v>1.05392</v>
      </c>
      <c r="AA30" s="293"/>
      <c r="AB30" s="293"/>
      <c r="AC30" s="293"/>
    </row>
    <row r="31" spans="1:68" x14ac:dyDescent="0.2">
      <c r="A31" s="303"/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8"/>
      <c r="P31" s="299" t="s">
        <v>72</v>
      </c>
      <c r="Q31" s="300"/>
      <c r="R31" s="300"/>
      <c r="S31" s="300"/>
      <c r="T31" s="300"/>
      <c r="U31" s="300"/>
      <c r="V31" s="301"/>
      <c r="W31" s="37" t="s">
        <v>73</v>
      </c>
      <c r="X31" s="292">
        <f>IFERROR(SUMPRODUCT(X28:X29*H28:H29),"0")</f>
        <v>168</v>
      </c>
      <c r="Y31" s="292">
        <f>IFERROR(SUMPRODUCT(Y28:Y29*H28:H29),"0")</f>
        <v>168</v>
      </c>
      <c r="Z31" s="37"/>
      <c r="AA31" s="293"/>
      <c r="AB31" s="293"/>
      <c r="AC31" s="293"/>
    </row>
    <row r="32" spans="1:68" ht="16.5" hidden="1" customHeight="1" x14ac:dyDescent="0.25">
      <c r="A32" s="302" t="s">
        <v>84</v>
      </c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3"/>
      <c r="W32" s="303"/>
      <c r="X32" s="303"/>
      <c r="Y32" s="303"/>
      <c r="Z32" s="303"/>
      <c r="AA32" s="285"/>
      <c r="AB32" s="285"/>
      <c r="AC32" s="285"/>
    </row>
    <row r="33" spans="1:68" ht="14.25" hidden="1" customHeight="1" x14ac:dyDescent="0.25">
      <c r="A33" s="306" t="s">
        <v>63</v>
      </c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  <c r="X33" s="303"/>
      <c r="Y33" s="303"/>
      <c r="Z33" s="303"/>
      <c r="AA33" s="284"/>
      <c r="AB33" s="284"/>
      <c r="AC33" s="28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97">
        <v>4620207490075</v>
      </c>
      <c r="E34" s="298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7">
        <v>4620207490174</v>
      </c>
      <c r="E35" s="298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24</v>
      </c>
      <c r="Y35" s="29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97">
        <v>4620207490044</v>
      </c>
      <c r="E36" s="298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7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8"/>
      <c r="P37" s="299" t="s">
        <v>72</v>
      </c>
      <c r="Q37" s="300"/>
      <c r="R37" s="300"/>
      <c r="S37" s="300"/>
      <c r="T37" s="300"/>
      <c r="U37" s="300"/>
      <c r="V37" s="301"/>
      <c r="W37" s="37" t="s">
        <v>69</v>
      </c>
      <c r="X37" s="292">
        <f>IFERROR(SUM(X34:X36),"0")</f>
        <v>24</v>
      </c>
      <c r="Y37" s="292">
        <f>IFERROR(SUM(Y34:Y36),"0")</f>
        <v>24</v>
      </c>
      <c r="Z37" s="292">
        <f>IFERROR(IF(Z34="",0,Z34),"0")+IFERROR(IF(Z35="",0,Z35),"0")+IFERROR(IF(Z36="",0,Z36),"0")</f>
        <v>0.372</v>
      </c>
      <c r="AA37" s="293"/>
      <c r="AB37" s="293"/>
      <c r="AC37" s="293"/>
    </row>
    <row r="38" spans="1:68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08"/>
      <c r="P38" s="299" t="s">
        <v>72</v>
      </c>
      <c r="Q38" s="300"/>
      <c r="R38" s="300"/>
      <c r="S38" s="300"/>
      <c r="T38" s="300"/>
      <c r="U38" s="300"/>
      <c r="V38" s="301"/>
      <c r="W38" s="37" t="s">
        <v>73</v>
      </c>
      <c r="X38" s="292">
        <f>IFERROR(SUMPRODUCT(X34:X36*H34:H36),"0")</f>
        <v>134.39999999999998</v>
      </c>
      <c r="Y38" s="292">
        <f>IFERROR(SUMPRODUCT(Y34:Y36*H34:H36),"0")</f>
        <v>134.39999999999998</v>
      </c>
      <c r="Z38" s="37"/>
      <c r="AA38" s="293"/>
      <c r="AB38" s="293"/>
      <c r="AC38" s="293"/>
    </row>
    <row r="39" spans="1:68" ht="16.5" hidden="1" customHeight="1" x14ac:dyDescent="0.25">
      <c r="A39" s="302" t="s">
        <v>94</v>
      </c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303"/>
      <c r="Y39" s="303"/>
      <c r="Z39" s="303"/>
      <c r="AA39" s="285"/>
      <c r="AB39" s="285"/>
      <c r="AC39" s="285"/>
    </row>
    <row r="40" spans="1:68" ht="14.25" hidden="1" customHeight="1" x14ac:dyDescent="0.25">
      <c r="A40" s="306" t="s">
        <v>63</v>
      </c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303"/>
      <c r="AA40" s="284"/>
      <c r="AB40" s="284"/>
      <c r="AC40" s="284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297">
        <v>4607111039385</v>
      </c>
      <c r="E41" s="298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97</v>
      </c>
      <c r="M41" s="33" t="s">
        <v>68</v>
      </c>
      <c r="N41" s="33"/>
      <c r="O41" s="32">
        <v>180</v>
      </c>
      <c r="P41" s="43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0</v>
      </c>
      <c r="Y41" s="29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99</v>
      </c>
      <c r="AK41" s="71">
        <v>84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100</v>
      </c>
      <c r="B42" s="54" t="s">
        <v>101</v>
      </c>
      <c r="C42" s="31">
        <v>4301071031</v>
      </c>
      <c r="D42" s="297">
        <v>4607111038982</v>
      </c>
      <c r="E42" s="298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102</v>
      </c>
      <c r="M42" s="33" t="s">
        <v>68</v>
      </c>
      <c r="N42" s="33"/>
      <c r="O42" s="32">
        <v>180</v>
      </c>
      <c r="P42" s="35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0</v>
      </c>
      <c r="Y42" s="29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104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4301071046</v>
      </c>
      <c r="D43" s="297">
        <v>4607111039354</v>
      </c>
      <c r="E43" s="298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12</v>
      </c>
      <c r="Y43" s="29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104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107</v>
      </c>
      <c r="B44" s="54" t="s">
        <v>108</v>
      </c>
      <c r="C44" s="31">
        <v>4301071047</v>
      </c>
      <c r="D44" s="297">
        <v>4607111039330</v>
      </c>
      <c r="E44" s="298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102</v>
      </c>
      <c r="M44" s="33" t="s">
        <v>68</v>
      </c>
      <c r="N44" s="33"/>
      <c r="O44" s="32">
        <v>180</v>
      </c>
      <c r="P44" s="34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120</v>
      </c>
      <c r="Y44" s="291">
        <f>IFERROR(IF(X44="","",X44),"")</f>
        <v>120</v>
      </c>
      <c r="Z44" s="36">
        <f>IFERROR(IF(X44="","",X44*0.0155),"")</f>
        <v>1.8599999999999999</v>
      </c>
      <c r="AA44" s="56"/>
      <c r="AB44" s="57"/>
      <c r="AC44" s="90" t="s">
        <v>103</v>
      </c>
      <c r="AG44" s="67"/>
      <c r="AJ44" s="71" t="s">
        <v>104</v>
      </c>
      <c r="AK44" s="71">
        <v>12</v>
      </c>
      <c r="BB44" s="91" t="s">
        <v>1</v>
      </c>
      <c r="BM44" s="67">
        <f>IFERROR(X44*I44,"0")</f>
        <v>876</v>
      </c>
      <c r="BN44" s="67">
        <f>IFERROR(Y44*I44,"0")</f>
        <v>876</v>
      </c>
      <c r="BO44" s="67">
        <f>IFERROR(X44/J44,"0")</f>
        <v>1.4285714285714286</v>
      </c>
      <c r="BP44" s="67">
        <f>IFERROR(Y44/J44,"0")</f>
        <v>1.4285714285714286</v>
      </c>
    </row>
    <row r="45" spans="1:68" x14ac:dyDescent="0.2">
      <c r="A45" s="307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08"/>
      <c r="P45" s="299" t="s">
        <v>72</v>
      </c>
      <c r="Q45" s="300"/>
      <c r="R45" s="300"/>
      <c r="S45" s="300"/>
      <c r="T45" s="300"/>
      <c r="U45" s="300"/>
      <c r="V45" s="301"/>
      <c r="W45" s="37" t="s">
        <v>69</v>
      </c>
      <c r="X45" s="292">
        <f>IFERROR(SUM(X41:X44),"0")</f>
        <v>132</v>
      </c>
      <c r="Y45" s="292">
        <f>IFERROR(SUM(Y41:Y44),"0")</f>
        <v>132</v>
      </c>
      <c r="Z45" s="292">
        <f>IFERROR(IF(Z41="",0,Z41),"0")+IFERROR(IF(Z42="",0,Z42),"0")+IFERROR(IF(Z43="",0,Z43),"0")+IFERROR(IF(Z44="",0,Z44),"0")</f>
        <v>2.0459999999999998</v>
      </c>
      <c r="AA45" s="293"/>
      <c r="AB45" s="293"/>
      <c r="AC45" s="293"/>
    </row>
    <row r="46" spans="1:68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03"/>
      <c r="M46" s="303"/>
      <c r="N46" s="303"/>
      <c r="O46" s="308"/>
      <c r="P46" s="299" t="s">
        <v>72</v>
      </c>
      <c r="Q46" s="300"/>
      <c r="R46" s="300"/>
      <c r="S46" s="300"/>
      <c r="T46" s="300"/>
      <c r="U46" s="300"/>
      <c r="V46" s="301"/>
      <c r="W46" s="37" t="s">
        <v>73</v>
      </c>
      <c r="X46" s="292">
        <f>IFERROR(SUMPRODUCT(X41:X44*H41:H44),"0")</f>
        <v>916.8</v>
      </c>
      <c r="Y46" s="292">
        <f>IFERROR(SUMPRODUCT(Y41:Y44*H41:H44),"0")</f>
        <v>916.8</v>
      </c>
      <c r="Z46" s="37"/>
      <c r="AA46" s="293"/>
      <c r="AB46" s="293"/>
      <c r="AC46" s="293"/>
    </row>
    <row r="47" spans="1:68" ht="16.5" hidden="1" customHeight="1" x14ac:dyDescent="0.25">
      <c r="A47" s="302" t="s">
        <v>109</v>
      </c>
      <c r="B47" s="303"/>
      <c r="C47" s="303"/>
      <c r="D47" s="303"/>
      <c r="E47" s="303"/>
      <c r="F47" s="303"/>
      <c r="G47" s="303"/>
      <c r="H47" s="303"/>
      <c r="I47" s="303"/>
      <c r="J47" s="303"/>
      <c r="K47" s="303"/>
      <c r="L47" s="303"/>
      <c r="M47" s="303"/>
      <c r="N47" s="303"/>
      <c r="O47" s="303"/>
      <c r="P47" s="303"/>
      <c r="Q47" s="303"/>
      <c r="R47" s="303"/>
      <c r="S47" s="303"/>
      <c r="T47" s="303"/>
      <c r="U47" s="303"/>
      <c r="V47" s="303"/>
      <c r="W47" s="303"/>
      <c r="X47" s="303"/>
      <c r="Y47" s="303"/>
      <c r="Z47" s="303"/>
      <c r="AA47" s="285"/>
      <c r="AB47" s="285"/>
      <c r="AC47" s="285"/>
    </row>
    <row r="48" spans="1:68" ht="14.25" hidden="1" customHeight="1" x14ac:dyDescent="0.25">
      <c r="A48" s="306" t="s">
        <v>63</v>
      </c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284"/>
      <c r="AB48" s="284"/>
      <c r="AC48" s="284"/>
    </row>
    <row r="49" spans="1:68" ht="16.5" hidden="1" customHeight="1" x14ac:dyDescent="0.25">
      <c r="A49" s="54" t="s">
        <v>110</v>
      </c>
      <c r="B49" s="54" t="s">
        <v>111</v>
      </c>
      <c r="C49" s="31">
        <v>4301071073</v>
      </c>
      <c r="D49" s="297">
        <v>4620207490822</v>
      </c>
      <c r="E49" s="298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6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112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7"/>
      <c r="B50" s="303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8"/>
      <c r="P50" s="299" t="s">
        <v>72</v>
      </c>
      <c r="Q50" s="300"/>
      <c r="R50" s="300"/>
      <c r="S50" s="300"/>
      <c r="T50" s="300"/>
      <c r="U50" s="300"/>
      <c r="V50" s="301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303"/>
      <c r="B51" s="303"/>
      <c r="C51" s="303"/>
      <c r="D51" s="303"/>
      <c r="E51" s="303"/>
      <c r="F51" s="303"/>
      <c r="G51" s="303"/>
      <c r="H51" s="303"/>
      <c r="I51" s="303"/>
      <c r="J51" s="303"/>
      <c r="K51" s="303"/>
      <c r="L51" s="303"/>
      <c r="M51" s="303"/>
      <c r="N51" s="303"/>
      <c r="O51" s="308"/>
      <c r="P51" s="299" t="s">
        <v>72</v>
      </c>
      <c r="Q51" s="300"/>
      <c r="R51" s="300"/>
      <c r="S51" s="300"/>
      <c r="T51" s="300"/>
      <c r="U51" s="300"/>
      <c r="V51" s="301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306" t="s">
        <v>113</v>
      </c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03"/>
      <c r="M52" s="303"/>
      <c r="N52" s="303"/>
      <c r="O52" s="303"/>
      <c r="P52" s="303"/>
      <c r="Q52" s="303"/>
      <c r="R52" s="303"/>
      <c r="S52" s="303"/>
      <c r="T52" s="303"/>
      <c r="U52" s="303"/>
      <c r="V52" s="303"/>
      <c r="W52" s="303"/>
      <c r="X52" s="303"/>
      <c r="Y52" s="303"/>
      <c r="Z52" s="303"/>
      <c r="AA52" s="284"/>
      <c r="AB52" s="284"/>
      <c r="AC52" s="284"/>
    </row>
    <row r="53" spans="1:68" ht="16.5" hidden="1" customHeight="1" x14ac:dyDescent="0.25">
      <c r="A53" s="54" t="s">
        <v>114</v>
      </c>
      <c r="B53" s="54" t="s">
        <v>115</v>
      </c>
      <c r="C53" s="31">
        <v>4301100087</v>
      </c>
      <c r="D53" s="297">
        <v>4607111039743</v>
      </c>
      <c r="E53" s="298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9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7"/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8"/>
      <c r="P54" s="299" t="s">
        <v>72</v>
      </c>
      <c r="Q54" s="300"/>
      <c r="R54" s="300"/>
      <c r="S54" s="300"/>
      <c r="T54" s="300"/>
      <c r="U54" s="300"/>
      <c r="V54" s="301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303"/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08"/>
      <c r="P55" s="299" t="s">
        <v>72</v>
      </c>
      <c r="Q55" s="300"/>
      <c r="R55" s="300"/>
      <c r="S55" s="300"/>
      <c r="T55" s="300"/>
      <c r="U55" s="300"/>
      <c r="V55" s="301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306" t="s">
        <v>76</v>
      </c>
      <c r="B56" s="303"/>
      <c r="C56" s="303"/>
      <c r="D56" s="303"/>
      <c r="E56" s="303"/>
      <c r="F56" s="303"/>
      <c r="G56" s="303"/>
      <c r="H56" s="303"/>
      <c r="I56" s="303"/>
      <c r="J56" s="303"/>
      <c r="K56" s="303"/>
      <c r="L56" s="303"/>
      <c r="M56" s="303"/>
      <c r="N56" s="303"/>
      <c r="O56" s="303"/>
      <c r="P56" s="303"/>
      <c r="Q56" s="303"/>
      <c r="R56" s="303"/>
      <c r="S56" s="303"/>
      <c r="T56" s="303"/>
      <c r="U56" s="303"/>
      <c r="V56" s="303"/>
      <c r="W56" s="303"/>
      <c r="X56" s="303"/>
      <c r="Y56" s="303"/>
      <c r="Z56" s="303"/>
      <c r="AA56" s="284"/>
      <c r="AB56" s="284"/>
      <c r="AC56" s="284"/>
    </row>
    <row r="57" spans="1:68" ht="16.5" hidden="1" customHeight="1" x14ac:dyDescent="0.25">
      <c r="A57" s="54" t="s">
        <v>117</v>
      </c>
      <c r="B57" s="54" t="s">
        <v>118</v>
      </c>
      <c r="C57" s="31">
        <v>4301132194</v>
      </c>
      <c r="D57" s="297">
        <v>4607111039712</v>
      </c>
      <c r="E57" s="298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119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7"/>
      <c r="B58" s="303"/>
      <c r="C58" s="303"/>
      <c r="D58" s="303"/>
      <c r="E58" s="303"/>
      <c r="F58" s="303"/>
      <c r="G58" s="303"/>
      <c r="H58" s="303"/>
      <c r="I58" s="303"/>
      <c r="J58" s="303"/>
      <c r="K58" s="303"/>
      <c r="L58" s="303"/>
      <c r="M58" s="303"/>
      <c r="N58" s="303"/>
      <c r="O58" s="308"/>
      <c r="P58" s="299" t="s">
        <v>72</v>
      </c>
      <c r="Q58" s="300"/>
      <c r="R58" s="300"/>
      <c r="S58" s="300"/>
      <c r="T58" s="300"/>
      <c r="U58" s="300"/>
      <c r="V58" s="301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303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  <c r="N59" s="303"/>
      <c r="O59" s="308"/>
      <c r="P59" s="299" t="s">
        <v>72</v>
      </c>
      <c r="Q59" s="300"/>
      <c r="R59" s="300"/>
      <c r="S59" s="300"/>
      <c r="T59" s="300"/>
      <c r="U59" s="300"/>
      <c r="V59" s="301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306" t="s">
        <v>120</v>
      </c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03"/>
      <c r="M60" s="303"/>
      <c r="N60" s="303"/>
      <c r="O60" s="303"/>
      <c r="P60" s="303"/>
      <c r="Q60" s="303"/>
      <c r="R60" s="303"/>
      <c r="S60" s="303"/>
      <c r="T60" s="303"/>
      <c r="U60" s="303"/>
      <c r="V60" s="303"/>
      <c r="W60" s="303"/>
      <c r="X60" s="303"/>
      <c r="Y60" s="303"/>
      <c r="Z60" s="303"/>
      <c r="AA60" s="284"/>
      <c r="AB60" s="284"/>
      <c r="AC60" s="284"/>
    </row>
    <row r="61" spans="1:68" ht="16.5" hidden="1" customHeight="1" x14ac:dyDescent="0.25">
      <c r="A61" s="54" t="s">
        <v>121</v>
      </c>
      <c r="B61" s="54" t="s">
        <v>122</v>
      </c>
      <c r="C61" s="31">
        <v>4301136018</v>
      </c>
      <c r="D61" s="297">
        <v>4607111037008</v>
      </c>
      <c r="E61" s="298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123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124</v>
      </c>
      <c r="B62" s="54" t="s">
        <v>125</v>
      </c>
      <c r="C62" s="31">
        <v>4301136015</v>
      </c>
      <c r="D62" s="297">
        <v>4607111037398</v>
      </c>
      <c r="E62" s="298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123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7"/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8"/>
      <c r="P63" s="299" t="s">
        <v>72</v>
      </c>
      <c r="Q63" s="300"/>
      <c r="R63" s="300"/>
      <c r="S63" s="300"/>
      <c r="T63" s="300"/>
      <c r="U63" s="300"/>
      <c r="V63" s="301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303"/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8"/>
      <c r="P64" s="299" t="s">
        <v>72</v>
      </c>
      <c r="Q64" s="300"/>
      <c r="R64" s="300"/>
      <c r="S64" s="300"/>
      <c r="T64" s="300"/>
      <c r="U64" s="300"/>
      <c r="V64" s="301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306" t="s">
        <v>126</v>
      </c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303"/>
      <c r="S65" s="303"/>
      <c r="T65" s="303"/>
      <c r="U65" s="303"/>
      <c r="V65" s="303"/>
      <c r="W65" s="303"/>
      <c r="X65" s="303"/>
      <c r="Y65" s="303"/>
      <c r="Z65" s="303"/>
      <c r="AA65" s="284"/>
      <c r="AB65" s="284"/>
      <c r="AC65" s="284"/>
    </row>
    <row r="66" spans="1:68" ht="16.5" hidden="1" customHeight="1" x14ac:dyDescent="0.25">
      <c r="A66" s="54" t="s">
        <v>127</v>
      </c>
      <c r="B66" s="54" t="s">
        <v>128</v>
      </c>
      <c r="C66" s="31">
        <v>4301135664</v>
      </c>
      <c r="D66" s="297">
        <v>4607111039705</v>
      </c>
      <c r="E66" s="298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9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123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129</v>
      </c>
      <c r="B67" s="54" t="s">
        <v>130</v>
      </c>
      <c r="C67" s="31">
        <v>4301135665</v>
      </c>
      <c r="D67" s="297">
        <v>4607111039729</v>
      </c>
      <c r="E67" s="298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42</v>
      </c>
      <c r="Y67" s="291">
        <f>IFERROR(IF(X67="","",X67),"")</f>
        <v>42</v>
      </c>
      <c r="Z67" s="36">
        <f>IFERROR(IF(X67="","",X67*0.00941),"")</f>
        <v>0.39522000000000002</v>
      </c>
      <c r="AA67" s="56"/>
      <c r="AB67" s="57"/>
      <c r="AC67" s="104" t="s">
        <v>131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65.52</v>
      </c>
      <c r="BN67" s="67">
        <f>IFERROR(Y67*I67,"0")</f>
        <v>65.52</v>
      </c>
      <c r="BO67" s="67">
        <f>IFERROR(X67/J67,"0")</f>
        <v>0.3</v>
      </c>
      <c r="BP67" s="67">
        <f>IFERROR(Y67/J67,"0")</f>
        <v>0.3</v>
      </c>
    </row>
    <row r="68" spans="1:68" ht="27" customHeight="1" x14ac:dyDescent="0.25">
      <c r="A68" s="54" t="s">
        <v>132</v>
      </c>
      <c r="B68" s="54" t="s">
        <v>133</v>
      </c>
      <c r="C68" s="31">
        <v>4301135702</v>
      </c>
      <c r="D68" s="297">
        <v>4620207490228</v>
      </c>
      <c r="E68" s="298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42</v>
      </c>
      <c r="Y68" s="291">
        <f>IFERROR(IF(X68="","",X68),"")</f>
        <v>42</v>
      </c>
      <c r="Z68" s="36">
        <f>IFERROR(IF(X68="","",X68*0.00941),"")</f>
        <v>0.39522000000000002</v>
      </c>
      <c r="AA68" s="56"/>
      <c r="AB68" s="57"/>
      <c r="AC68" s="106" t="s">
        <v>131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65.52</v>
      </c>
      <c r="BN68" s="67">
        <f>IFERROR(Y68*I68,"0")</f>
        <v>65.52</v>
      </c>
      <c r="BO68" s="67">
        <f>IFERROR(X68/J68,"0")</f>
        <v>0.3</v>
      </c>
      <c r="BP68" s="67">
        <f>IFERROR(Y68/J68,"0")</f>
        <v>0.3</v>
      </c>
    </row>
    <row r="69" spans="1:68" x14ac:dyDescent="0.2">
      <c r="A69" s="307"/>
      <c r="B69" s="303"/>
      <c r="C69" s="303"/>
      <c r="D69" s="303"/>
      <c r="E69" s="303"/>
      <c r="F69" s="303"/>
      <c r="G69" s="303"/>
      <c r="H69" s="303"/>
      <c r="I69" s="303"/>
      <c r="J69" s="303"/>
      <c r="K69" s="303"/>
      <c r="L69" s="303"/>
      <c r="M69" s="303"/>
      <c r="N69" s="303"/>
      <c r="O69" s="308"/>
      <c r="P69" s="299" t="s">
        <v>72</v>
      </c>
      <c r="Q69" s="300"/>
      <c r="R69" s="300"/>
      <c r="S69" s="300"/>
      <c r="T69" s="300"/>
      <c r="U69" s="300"/>
      <c r="V69" s="301"/>
      <c r="W69" s="37" t="s">
        <v>69</v>
      </c>
      <c r="X69" s="292">
        <f>IFERROR(SUM(X66:X68),"0")</f>
        <v>84</v>
      </c>
      <c r="Y69" s="292">
        <f>IFERROR(SUM(Y66:Y68),"0")</f>
        <v>84</v>
      </c>
      <c r="Z69" s="292">
        <f>IFERROR(IF(Z66="",0,Z66),"0")+IFERROR(IF(Z67="",0,Z67),"0")+IFERROR(IF(Z68="",0,Z68),"0")</f>
        <v>0.79044000000000003</v>
      </c>
      <c r="AA69" s="293"/>
      <c r="AB69" s="293"/>
      <c r="AC69" s="293"/>
    </row>
    <row r="70" spans="1:68" x14ac:dyDescent="0.2">
      <c r="A70" s="303"/>
      <c r="B70" s="303"/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8"/>
      <c r="P70" s="299" t="s">
        <v>72</v>
      </c>
      <c r="Q70" s="300"/>
      <c r="R70" s="300"/>
      <c r="S70" s="300"/>
      <c r="T70" s="300"/>
      <c r="U70" s="300"/>
      <c r="V70" s="301"/>
      <c r="W70" s="37" t="s">
        <v>73</v>
      </c>
      <c r="X70" s="292">
        <f>IFERROR(SUMPRODUCT(X66:X68*H66:H68),"0")</f>
        <v>100.8</v>
      </c>
      <c r="Y70" s="292">
        <f>IFERROR(SUMPRODUCT(Y66:Y68*H66:H68),"0")</f>
        <v>100.8</v>
      </c>
      <c r="Z70" s="37"/>
      <c r="AA70" s="293"/>
      <c r="AB70" s="293"/>
      <c r="AC70" s="293"/>
    </row>
    <row r="71" spans="1:68" ht="16.5" hidden="1" customHeight="1" x14ac:dyDescent="0.25">
      <c r="A71" s="302" t="s">
        <v>134</v>
      </c>
      <c r="B71" s="303"/>
      <c r="C71" s="303"/>
      <c r="D71" s="303"/>
      <c r="E71" s="303"/>
      <c r="F71" s="303"/>
      <c r="G71" s="303"/>
      <c r="H71" s="303"/>
      <c r="I71" s="303"/>
      <c r="J71" s="303"/>
      <c r="K71" s="303"/>
      <c r="L71" s="303"/>
      <c r="M71" s="303"/>
      <c r="N71" s="303"/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303"/>
      <c r="AA71" s="285"/>
      <c r="AB71" s="285"/>
      <c r="AC71" s="285"/>
    </row>
    <row r="72" spans="1:68" ht="14.25" hidden="1" customHeight="1" x14ac:dyDescent="0.25">
      <c r="A72" s="306" t="s">
        <v>63</v>
      </c>
      <c r="B72" s="303"/>
      <c r="C72" s="303"/>
      <c r="D72" s="303"/>
      <c r="E72" s="303"/>
      <c r="F72" s="303"/>
      <c r="G72" s="303"/>
      <c r="H72" s="303"/>
      <c r="I72" s="303"/>
      <c r="J72" s="303"/>
      <c r="K72" s="303"/>
      <c r="L72" s="303"/>
      <c r="M72" s="303"/>
      <c r="N72" s="303"/>
      <c r="O72" s="303"/>
      <c r="P72" s="303"/>
      <c r="Q72" s="303"/>
      <c r="R72" s="303"/>
      <c r="S72" s="303"/>
      <c r="T72" s="303"/>
      <c r="U72" s="303"/>
      <c r="V72" s="303"/>
      <c r="W72" s="303"/>
      <c r="X72" s="303"/>
      <c r="Y72" s="303"/>
      <c r="Z72" s="303"/>
      <c r="AA72" s="284"/>
      <c r="AB72" s="284"/>
      <c r="AC72" s="284"/>
    </row>
    <row r="73" spans="1:68" ht="27" hidden="1" customHeight="1" x14ac:dyDescent="0.25">
      <c r="A73" s="54" t="s">
        <v>135</v>
      </c>
      <c r="B73" s="54" t="s">
        <v>136</v>
      </c>
      <c r="C73" s="31">
        <v>4301070977</v>
      </c>
      <c r="D73" s="297">
        <v>4607111037411</v>
      </c>
      <c r="E73" s="298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137</v>
      </c>
      <c r="L73" s="32" t="s">
        <v>102</v>
      </c>
      <c r="M73" s="33" t="s">
        <v>68</v>
      </c>
      <c r="N73" s="33"/>
      <c r="O73" s="32">
        <v>180</v>
      </c>
      <c r="P73" s="29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138</v>
      </c>
      <c r="AG73" s="67"/>
      <c r="AJ73" s="71" t="s">
        <v>104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139</v>
      </c>
      <c r="B74" s="54" t="s">
        <v>140</v>
      </c>
      <c r="C74" s="31">
        <v>4301070981</v>
      </c>
      <c r="D74" s="297">
        <v>4607111036728</v>
      </c>
      <c r="E74" s="298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97</v>
      </c>
      <c r="M74" s="33" t="s">
        <v>68</v>
      </c>
      <c r="N74" s="33"/>
      <c r="O74" s="32">
        <v>180</v>
      </c>
      <c r="P74" s="4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144</v>
      </c>
      <c r="Y74" s="291">
        <f>IFERROR(IF(X74="","",X74),"")</f>
        <v>144</v>
      </c>
      <c r="Z74" s="36">
        <f>IFERROR(IF(X74="","",X74*0.00866),"")</f>
        <v>1.2470399999999999</v>
      </c>
      <c r="AA74" s="56"/>
      <c r="AB74" s="57"/>
      <c r="AC74" s="110" t="s">
        <v>138</v>
      </c>
      <c r="AG74" s="67"/>
      <c r="AJ74" s="71" t="s">
        <v>99</v>
      </c>
      <c r="AK74" s="71">
        <v>144</v>
      </c>
      <c r="BB74" s="111" t="s">
        <v>1</v>
      </c>
      <c r="BM74" s="67">
        <f>IFERROR(X74*I74,"0")</f>
        <v>750.70079999999996</v>
      </c>
      <c r="BN74" s="67">
        <f>IFERROR(Y74*I74,"0")</f>
        <v>750.70079999999996</v>
      </c>
      <c r="BO74" s="67">
        <f>IFERROR(X74/J74,"0")</f>
        <v>1</v>
      </c>
      <c r="BP74" s="67">
        <f>IFERROR(Y74/J74,"0")</f>
        <v>1</v>
      </c>
    </row>
    <row r="75" spans="1:68" x14ac:dyDescent="0.2">
      <c r="A75" s="307"/>
      <c r="B75" s="303"/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  <c r="N75" s="303"/>
      <c r="O75" s="308"/>
      <c r="P75" s="299" t="s">
        <v>72</v>
      </c>
      <c r="Q75" s="300"/>
      <c r="R75" s="300"/>
      <c r="S75" s="300"/>
      <c r="T75" s="300"/>
      <c r="U75" s="300"/>
      <c r="V75" s="301"/>
      <c r="W75" s="37" t="s">
        <v>69</v>
      </c>
      <c r="X75" s="292">
        <f>IFERROR(SUM(X73:X74),"0")</f>
        <v>144</v>
      </c>
      <c r="Y75" s="292">
        <f>IFERROR(SUM(Y73:Y74),"0")</f>
        <v>144</v>
      </c>
      <c r="Z75" s="292">
        <f>IFERROR(IF(Z73="",0,Z73),"0")+IFERROR(IF(Z74="",0,Z74),"0")</f>
        <v>1.2470399999999999</v>
      </c>
      <c r="AA75" s="293"/>
      <c r="AB75" s="293"/>
      <c r="AC75" s="293"/>
    </row>
    <row r="76" spans="1:68" x14ac:dyDescent="0.2">
      <c r="A76" s="303"/>
      <c r="B76" s="303"/>
      <c r="C76" s="303"/>
      <c r="D76" s="303"/>
      <c r="E76" s="303"/>
      <c r="F76" s="303"/>
      <c r="G76" s="303"/>
      <c r="H76" s="303"/>
      <c r="I76" s="303"/>
      <c r="J76" s="303"/>
      <c r="K76" s="303"/>
      <c r="L76" s="303"/>
      <c r="M76" s="303"/>
      <c r="N76" s="303"/>
      <c r="O76" s="308"/>
      <c r="P76" s="299" t="s">
        <v>72</v>
      </c>
      <c r="Q76" s="300"/>
      <c r="R76" s="300"/>
      <c r="S76" s="300"/>
      <c r="T76" s="300"/>
      <c r="U76" s="300"/>
      <c r="V76" s="301"/>
      <c r="W76" s="37" t="s">
        <v>73</v>
      </c>
      <c r="X76" s="292">
        <f>IFERROR(SUMPRODUCT(X73:X74*H73:H74),"0")</f>
        <v>720</v>
      </c>
      <c r="Y76" s="292">
        <f>IFERROR(SUMPRODUCT(Y73:Y74*H73:H74),"0")</f>
        <v>720</v>
      </c>
      <c r="Z76" s="37"/>
      <c r="AA76" s="293"/>
      <c r="AB76" s="293"/>
      <c r="AC76" s="293"/>
    </row>
    <row r="77" spans="1:68" ht="16.5" hidden="1" customHeight="1" x14ac:dyDescent="0.25">
      <c r="A77" s="302" t="s">
        <v>141</v>
      </c>
      <c r="B77" s="303"/>
      <c r="C77" s="303"/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3"/>
      <c r="P77" s="303"/>
      <c r="Q77" s="303"/>
      <c r="R77" s="303"/>
      <c r="S77" s="303"/>
      <c r="T77" s="303"/>
      <c r="U77" s="303"/>
      <c r="V77" s="303"/>
      <c r="W77" s="303"/>
      <c r="X77" s="303"/>
      <c r="Y77" s="303"/>
      <c r="Z77" s="303"/>
      <c r="AA77" s="285"/>
      <c r="AB77" s="285"/>
      <c r="AC77" s="285"/>
    </row>
    <row r="78" spans="1:68" ht="14.25" hidden="1" customHeight="1" x14ac:dyDescent="0.25">
      <c r="A78" s="306" t="s">
        <v>126</v>
      </c>
      <c r="B78" s="303"/>
      <c r="C78" s="303"/>
      <c r="D78" s="303"/>
      <c r="E78" s="303"/>
      <c r="F78" s="303"/>
      <c r="G78" s="303"/>
      <c r="H78" s="303"/>
      <c r="I78" s="303"/>
      <c r="J78" s="303"/>
      <c r="K78" s="303"/>
      <c r="L78" s="303"/>
      <c r="M78" s="303"/>
      <c r="N78" s="303"/>
      <c r="O78" s="303"/>
      <c r="P78" s="303"/>
      <c r="Q78" s="303"/>
      <c r="R78" s="303"/>
      <c r="S78" s="303"/>
      <c r="T78" s="303"/>
      <c r="U78" s="303"/>
      <c r="V78" s="303"/>
      <c r="W78" s="303"/>
      <c r="X78" s="303"/>
      <c r="Y78" s="303"/>
      <c r="Z78" s="303"/>
      <c r="AA78" s="284"/>
      <c r="AB78" s="284"/>
      <c r="AC78" s="284"/>
    </row>
    <row r="79" spans="1:68" ht="27" customHeight="1" x14ac:dyDescent="0.25">
      <c r="A79" s="54" t="s">
        <v>142</v>
      </c>
      <c r="B79" s="54" t="s">
        <v>143</v>
      </c>
      <c r="C79" s="31">
        <v>4301135574</v>
      </c>
      <c r="D79" s="297">
        <v>4607111033659</v>
      </c>
      <c r="E79" s="298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3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144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145</v>
      </c>
      <c r="B80" s="54" t="s">
        <v>146</v>
      </c>
      <c r="C80" s="31">
        <v>4301135586</v>
      </c>
      <c r="D80" s="297">
        <v>4607111033659</v>
      </c>
      <c r="E80" s="298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144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7"/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8"/>
      <c r="P81" s="299" t="s">
        <v>72</v>
      </c>
      <c r="Q81" s="300"/>
      <c r="R81" s="300"/>
      <c r="S81" s="300"/>
      <c r="T81" s="300"/>
      <c r="U81" s="300"/>
      <c r="V81" s="301"/>
      <c r="W81" s="37" t="s">
        <v>69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3"/>
      <c r="B82" s="303"/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  <c r="N82" s="303"/>
      <c r="O82" s="308"/>
      <c r="P82" s="299" t="s">
        <v>72</v>
      </c>
      <c r="Q82" s="300"/>
      <c r="R82" s="300"/>
      <c r="S82" s="300"/>
      <c r="T82" s="300"/>
      <c r="U82" s="300"/>
      <c r="V82" s="301"/>
      <c r="W82" s="37" t="s">
        <v>73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hidden="1" customHeight="1" x14ac:dyDescent="0.25">
      <c r="A83" s="302" t="s">
        <v>147</v>
      </c>
      <c r="B83" s="303"/>
      <c r="C83" s="303"/>
      <c r="D83" s="303"/>
      <c r="E83" s="303"/>
      <c r="F83" s="303"/>
      <c r="G83" s="303"/>
      <c r="H83" s="303"/>
      <c r="I83" s="303"/>
      <c r="J83" s="303"/>
      <c r="K83" s="303"/>
      <c r="L83" s="303"/>
      <c r="M83" s="303"/>
      <c r="N83" s="303"/>
      <c r="O83" s="303"/>
      <c r="P83" s="303"/>
      <c r="Q83" s="303"/>
      <c r="R83" s="303"/>
      <c r="S83" s="303"/>
      <c r="T83" s="303"/>
      <c r="U83" s="303"/>
      <c r="V83" s="303"/>
      <c r="W83" s="303"/>
      <c r="X83" s="303"/>
      <c r="Y83" s="303"/>
      <c r="Z83" s="303"/>
      <c r="AA83" s="285"/>
      <c r="AB83" s="285"/>
      <c r="AC83" s="285"/>
    </row>
    <row r="84" spans="1:68" ht="14.25" hidden="1" customHeight="1" x14ac:dyDescent="0.25">
      <c r="A84" s="306" t="s">
        <v>148</v>
      </c>
      <c r="B84" s="303"/>
      <c r="C84" s="303"/>
      <c r="D84" s="303"/>
      <c r="E84" s="303"/>
      <c r="F84" s="303"/>
      <c r="G84" s="303"/>
      <c r="H84" s="303"/>
      <c r="I84" s="303"/>
      <c r="J84" s="303"/>
      <c r="K84" s="303"/>
      <c r="L84" s="303"/>
      <c r="M84" s="303"/>
      <c r="N84" s="303"/>
      <c r="O84" s="303"/>
      <c r="P84" s="303"/>
      <c r="Q84" s="303"/>
      <c r="R84" s="303"/>
      <c r="S84" s="303"/>
      <c r="T84" s="303"/>
      <c r="U84" s="303"/>
      <c r="V84" s="303"/>
      <c r="W84" s="303"/>
      <c r="X84" s="303"/>
      <c r="Y84" s="303"/>
      <c r="Z84" s="303"/>
      <c r="AA84" s="284"/>
      <c r="AB84" s="284"/>
      <c r="AC84" s="284"/>
    </row>
    <row r="85" spans="1:68" ht="27" customHeight="1" x14ac:dyDescent="0.25">
      <c r="A85" s="54" t="s">
        <v>149</v>
      </c>
      <c r="B85" s="54" t="s">
        <v>150</v>
      </c>
      <c r="C85" s="31">
        <v>4301131047</v>
      </c>
      <c r="D85" s="297">
        <v>4607111034120</v>
      </c>
      <c r="E85" s="298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14</v>
      </c>
      <c r="Y85" s="291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151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152</v>
      </c>
      <c r="B86" s="54" t="s">
        <v>153</v>
      </c>
      <c r="C86" s="31">
        <v>4301131046</v>
      </c>
      <c r="D86" s="297">
        <v>4607111034137</v>
      </c>
      <c r="E86" s="298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0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14</v>
      </c>
      <c r="Y86" s="291">
        <f>IFERROR(IF(X86="","",X86),"")</f>
        <v>14</v>
      </c>
      <c r="Z86" s="36">
        <f>IFERROR(IF(X86="","",X86*0.01788),"")</f>
        <v>0.25031999999999999</v>
      </c>
      <c r="AA86" s="56"/>
      <c r="AB86" s="57"/>
      <c r="AC86" s="118" t="s">
        <v>154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60.250400000000006</v>
      </c>
      <c r="BN86" s="67">
        <f>IFERROR(Y86*I86,"0")</f>
        <v>60.250400000000006</v>
      </c>
      <c r="BO86" s="67">
        <f>IFERROR(X86/J86,"0")</f>
        <v>0.2</v>
      </c>
      <c r="BP86" s="67">
        <f>IFERROR(Y86/J86,"0")</f>
        <v>0.2</v>
      </c>
    </row>
    <row r="87" spans="1:68" x14ac:dyDescent="0.2">
      <c r="A87" s="307"/>
      <c r="B87" s="303"/>
      <c r="C87" s="303"/>
      <c r="D87" s="303"/>
      <c r="E87" s="303"/>
      <c r="F87" s="303"/>
      <c r="G87" s="303"/>
      <c r="H87" s="303"/>
      <c r="I87" s="303"/>
      <c r="J87" s="303"/>
      <c r="K87" s="303"/>
      <c r="L87" s="303"/>
      <c r="M87" s="303"/>
      <c r="N87" s="303"/>
      <c r="O87" s="308"/>
      <c r="P87" s="299" t="s">
        <v>72</v>
      </c>
      <c r="Q87" s="300"/>
      <c r="R87" s="300"/>
      <c r="S87" s="300"/>
      <c r="T87" s="300"/>
      <c r="U87" s="300"/>
      <c r="V87" s="301"/>
      <c r="W87" s="37" t="s">
        <v>69</v>
      </c>
      <c r="X87" s="292">
        <f>IFERROR(SUM(X85:X86),"0")</f>
        <v>28</v>
      </c>
      <c r="Y87" s="292">
        <f>IFERROR(SUM(Y85:Y86),"0")</f>
        <v>28</v>
      </c>
      <c r="Z87" s="292">
        <f>IFERROR(IF(Z85="",0,Z85),"0")+IFERROR(IF(Z86="",0,Z86),"0")</f>
        <v>0.50063999999999997</v>
      </c>
      <c r="AA87" s="293"/>
      <c r="AB87" s="293"/>
      <c r="AC87" s="293"/>
    </row>
    <row r="88" spans="1:68" x14ac:dyDescent="0.2">
      <c r="A88" s="303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8"/>
      <c r="P88" s="299" t="s">
        <v>72</v>
      </c>
      <c r="Q88" s="300"/>
      <c r="R88" s="300"/>
      <c r="S88" s="300"/>
      <c r="T88" s="300"/>
      <c r="U88" s="300"/>
      <c r="V88" s="301"/>
      <c r="W88" s="37" t="s">
        <v>73</v>
      </c>
      <c r="X88" s="292">
        <f>IFERROR(SUMPRODUCT(X85:X86*H85:H86),"0")</f>
        <v>100.8</v>
      </c>
      <c r="Y88" s="292">
        <f>IFERROR(SUMPRODUCT(Y85:Y86*H85:H86),"0")</f>
        <v>100.8</v>
      </c>
      <c r="Z88" s="37"/>
      <c r="AA88" s="293"/>
      <c r="AB88" s="293"/>
      <c r="AC88" s="293"/>
    </row>
    <row r="89" spans="1:68" ht="16.5" hidden="1" customHeight="1" x14ac:dyDescent="0.25">
      <c r="A89" s="302" t="s">
        <v>155</v>
      </c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03"/>
      <c r="M89" s="303"/>
      <c r="N89" s="303"/>
      <c r="O89" s="303"/>
      <c r="P89" s="303"/>
      <c r="Q89" s="303"/>
      <c r="R89" s="303"/>
      <c r="S89" s="303"/>
      <c r="T89" s="303"/>
      <c r="U89" s="303"/>
      <c r="V89" s="303"/>
      <c r="W89" s="303"/>
      <c r="X89" s="303"/>
      <c r="Y89" s="303"/>
      <c r="Z89" s="303"/>
      <c r="AA89" s="285"/>
      <c r="AB89" s="285"/>
      <c r="AC89" s="285"/>
    </row>
    <row r="90" spans="1:68" ht="14.25" hidden="1" customHeight="1" x14ac:dyDescent="0.25">
      <c r="A90" s="306" t="s">
        <v>126</v>
      </c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303"/>
      <c r="Y90" s="303"/>
      <c r="Z90" s="303"/>
      <c r="AA90" s="284"/>
      <c r="AB90" s="284"/>
      <c r="AC90" s="284"/>
    </row>
    <row r="91" spans="1:68" ht="27" customHeight="1" x14ac:dyDescent="0.25">
      <c r="A91" s="54" t="s">
        <v>156</v>
      </c>
      <c r="B91" s="54" t="s">
        <v>157</v>
      </c>
      <c r="C91" s="31">
        <v>4301135763</v>
      </c>
      <c r="D91" s="297">
        <v>4620207491027</v>
      </c>
      <c r="E91" s="298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9" t="s">
        <v>158</v>
      </c>
      <c r="Q91" s="295"/>
      <c r="R91" s="295"/>
      <c r="S91" s="295"/>
      <c r="T91" s="296"/>
      <c r="U91" s="34"/>
      <c r="V91" s="34"/>
      <c r="W91" s="35" t="s">
        <v>69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144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159</v>
      </c>
      <c r="B92" s="54" t="s">
        <v>160</v>
      </c>
      <c r="C92" s="31">
        <v>4301135793</v>
      </c>
      <c r="D92" s="297">
        <v>4620207491003</v>
      </c>
      <c r="E92" s="298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9" t="s">
        <v>161</v>
      </c>
      <c r="Q92" s="295"/>
      <c r="R92" s="295"/>
      <c r="S92" s="295"/>
      <c r="T92" s="296"/>
      <c r="U92" s="34"/>
      <c r="V92" s="34"/>
      <c r="W92" s="35" t="s">
        <v>69</v>
      </c>
      <c r="X92" s="290">
        <v>182</v>
      </c>
      <c r="Y92" s="291">
        <f t="shared" si="0"/>
        <v>182</v>
      </c>
      <c r="Z92" s="36">
        <f t="shared" si="1"/>
        <v>3.2541600000000002</v>
      </c>
      <c r="AA92" s="56"/>
      <c r="AB92" s="57"/>
      <c r="AC92" s="122" t="s">
        <v>144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652.21519999999998</v>
      </c>
      <c r="BN92" s="67">
        <f t="shared" si="3"/>
        <v>652.21519999999998</v>
      </c>
      <c r="BO92" s="67">
        <f t="shared" si="4"/>
        <v>2.6</v>
      </c>
      <c r="BP92" s="67">
        <f t="shared" si="5"/>
        <v>2.6</v>
      </c>
    </row>
    <row r="93" spans="1:68" ht="27" hidden="1" customHeight="1" x14ac:dyDescent="0.25">
      <c r="A93" s="54" t="s">
        <v>162</v>
      </c>
      <c r="B93" s="54" t="s">
        <v>163</v>
      </c>
      <c r="C93" s="31">
        <v>4301135768</v>
      </c>
      <c r="D93" s="297">
        <v>4620207491034</v>
      </c>
      <c r="E93" s="298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4" t="s">
        <v>164</v>
      </c>
      <c r="Q93" s="295"/>
      <c r="R93" s="295"/>
      <c r="S93" s="295"/>
      <c r="T93" s="296"/>
      <c r="U93" s="34"/>
      <c r="V93" s="34"/>
      <c r="W93" s="35" t="s">
        <v>69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165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166</v>
      </c>
      <c r="B94" s="54" t="s">
        <v>167</v>
      </c>
      <c r="C94" s="31">
        <v>4301135760</v>
      </c>
      <c r="D94" s="297">
        <v>4620207491010</v>
      </c>
      <c r="E94" s="298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3" t="s">
        <v>168</v>
      </c>
      <c r="Q94" s="295"/>
      <c r="R94" s="295"/>
      <c r="S94" s="295"/>
      <c r="T94" s="296"/>
      <c r="U94" s="34"/>
      <c r="V94" s="34"/>
      <c r="W94" s="35" t="s">
        <v>69</v>
      </c>
      <c r="X94" s="290">
        <v>112</v>
      </c>
      <c r="Y94" s="291">
        <f t="shared" si="0"/>
        <v>112</v>
      </c>
      <c r="Z94" s="36">
        <f t="shared" si="1"/>
        <v>2.0025599999999999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401.36320000000001</v>
      </c>
      <c r="BN94" s="67">
        <f t="shared" si="3"/>
        <v>401.36320000000001</v>
      </c>
      <c r="BO94" s="67">
        <f t="shared" si="4"/>
        <v>1.6</v>
      </c>
      <c r="BP94" s="67">
        <f t="shared" si="5"/>
        <v>1.6</v>
      </c>
    </row>
    <row r="95" spans="1:68" ht="27" hidden="1" customHeight="1" x14ac:dyDescent="0.25">
      <c r="A95" s="54" t="s">
        <v>169</v>
      </c>
      <c r="B95" s="54" t="s">
        <v>170</v>
      </c>
      <c r="C95" s="31">
        <v>4301135571</v>
      </c>
      <c r="D95" s="297">
        <v>4607111035028</v>
      </c>
      <c r="E95" s="298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7" t="s">
        <v>171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144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172</v>
      </c>
      <c r="B96" s="54" t="s">
        <v>173</v>
      </c>
      <c r="C96" s="31">
        <v>4301135285</v>
      </c>
      <c r="D96" s="297">
        <v>4607111036407</v>
      </c>
      <c r="E96" s="298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102</v>
      </c>
      <c r="M96" s="33" t="s">
        <v>68</v>
      </c>
      <c r="N96" s="33"/>
      <c r="O96" s="32">
        <v>180</v>
      </c>
      <c r="P96" s="46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14</v>
      </c>
      <c r="Y96" s="291">
        <f t="shared" si="0"/>
        <v>14</v>
      </c>
      <c r="Z96" s="36">
        <f t="shared" si="1"/>
        <v>0.25031999999999999</v>
      </c>
      <c r="AA96" s="56"/>
      <c r="AB96" s="57"/>
      <c r="AC96" s="130" t="s">
        <v>174</v>
      </c>
      <c r="AG96" s="67"/>
      <c r="AJ96" s="71" t="s">
        <v>104</v>
      </c>
      <c r="AK96" s="71">
        <v>14</v>
      </c>
      <c r="BB96" s="131" t="s">
        <v>81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7"/>
      <c r="B97" s="303"/>
      <c r="C97" s="303"/>
      <c r="D97" s="303"/>
      <c r="E97" s="303"/>
      <c r="F97" s="303"/>
      <c r="G97" s="303"/>
      <c r="H97" s="303"/>
      <c r="I97" s="303"/>
      <c r="J97" s="303"/>
      <c r="K97" s="303"/>
      <c r="L97" s="303"/>
      <c r="M97" s="303"/>
      <c r="N97" s="303"/>
      <c r="O97" s="308"/>
      <c r="P97" s="299" t="s">
        <v>72</v>
      </c>
      <c r="Q97" s="300"/>
      <c r="R97" s="300"/>
      <c r="S97" s="300"/>
      <c r="T97" s="300"/>
      <c r="U97" s="300"/>
      <c r="V97" s="301"/>
      <c r="W97" s="37" t="s">
        <v>69</v>
      </c>
      <c r="X97" s="292">
        <f>IFERROR(SUM(X91:X96),"0")</f>
        <v>322</v>
      </c>
      <c r="Y97" s="292">
        <f>IFERROR(SUM(Y91:Y96),"0")</f>
        <v>322</v>
      </c>
      <c r="Z97" s="292">
        <f>IFERROR(IF(Z91="",0,Z91),"0")+IFERROR(IF(Z92="",0,Z92),"0")+IFERROR(IF(Z93="",0,Z93),"0")+IFERROR(IF(Z94="",0,Z94),"0")+IFERROR(IF(Z95="",0,Z95),"0")+IFERROR(IF(Z96="",0,Z96),"0")</f>
        <v>5.7573600000000003</v>
      </c>
      <c r="AA97" s="293"/>
      <c r="AB97" s="293"/>
      <c r="AC97" s="293"/>
    </row>
    <row r="98" spans="1:68" x14ac:dyDescent="0.2">
      <c r="A98" s="303"/>
      <c r="B98" s="303"/>
      <c r="C98" s="303"/>
      <c r="D98" s="303"/>
      <c r="E98" s="303"/>
      <c r="F98" s="303"/>
      <c r="G98" s="303"/>
      <c r="H98" s="303"/>
      <c r="I98" s="303"/>
      <c r="J98" s="303"/>
      <c r="K98" s="303"/>
      <c r="L98" s="303"/>
      <c r="M98" s="303"/>
      <c r="N98" s="303"/>
      <c r="O98" s="308"/>
      <c r="P98" s="299" t="s">
        <v>72</v>
      </c>
      <c r="Q98" s="300"/>
      <c r="R98" s="300"/>
      <c r="S98" s="300"/>
      <c r="T98" s="300"/>
      <c r="U98" s="300"/>
      <c r="V98" s="301"/>
      <c r="W98" s="37" t="s">
        <v>73</v>
      </c>
      <c r="X98" s="292">
        <f>IFERROR(SUMPRODUCT(X91:X96*H91:H96),"0")</f>
        <v>945.83999999999992</v>
      </c>
      <c r="Y98" s="292">
        <f>IFERROR(SUMPRODUCT(Y91:Y96*H91:H96),"0")</f>
        <v>945.83999999999992</v>
      </c>
      <c r="Z98" s="37"/>
      <c r="AA98" s="293"/>
      <c r="AB98" s="293"/>
      <c r="AC98" s="293"/>
    </row>
    <row r="99" spans="1:68" ht="16.5" hidden="1" customHeight="1" x14ac:dyDescent="0.25">
      <c r="A99" s="302" t="s">
        <v>175</v>
      </c>
      <c r="B99" s="303"/>
      <c r="C99" s="303"/>
      <c r="D99" s="303"/>
      <c r="E99" s="303"/>
      <c r="F99" s="303"/>
      <c r="G99" s="303"/>
      <c r="H99" s="303"/>
      <c r="I99" s="303"/>
      <c r="J99" s="303"/>
      <c r="K99" s="303"/>
      <c r="L99" s="303"/>
      <c r="M99" s="303"/>
      <c r="N99" s="303"/>
      <c r="O99" s="303"/>
      <c r="P99" s="303"/>
      <c r="Q99" s="303"/>
      <c r="R99" s="303"/>
      <c r="S99" s="303"/>
      <c r="T99" s="303"/>
      <c r="U99" s="303"/>
      <c r="V99" s="303"/>
      <c r="W99" s="303"/>
      <c r="X99" s="303"/>
      <c r="Y99" s="303"/>
      <c r="Z99" s="303"/>
      <c r="AA99" s="285"/>
      <c r="AB99" s="285"/>
      <c r="AC99" s="285"/>
    </row>
    <row r="100" spans="1:68" ht="14.25" hidden="1" customHeight="1" x14ac:dyDescent="0.25">
      <c r="A100" s="306" t="s">
        <v>120</v>
      </c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03"/>
      <c r="M100" s="303"/>
      <c r="N100" s="303"/>
      <c r="O100" s="303"/>
      <c r="P100" s="303"/>
      <c r="Q100" s="303"/>
      <c r="R100" s="303"/>
      <c r="S100" s="303"/>
      <c r="T100" s="303"/>
      <c r="U100" s="303"/>
      <c r="V100" s="303"/>
      <c r="W100" s="303"/>
      <c r="X100" s="303"/>
      <c r="Y100" s="303"/>
      <c r="Z100" s="303"/>
      <c r="AA100" s="284"/>
      <c r="AB100" s="284"/>
      <c r="AC100" s="284"/>
    </row>
    <row r="101" spans="1:68" ht="27" customHeight="1" x14ac:dyDescent="0.25">
      <c r="A101" s="54" t="s">
        <v>176</v>
      </c>
      <c r="B101" s="54" t="s">
        <v>177</v>
      </c>
      <c r="C101" s="31">
        <v>4301136070</v>
      </c>
      <c r="D101" s="297">
        <v>4607025784012</v>
      </c>
      <c r="E101" s="298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102</v>
      </c>
      <c r="M101" s="33" t="s">
        <v>68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178</v>
      </c>
      <c r="AG101" s="67"/>
      <c r="AJ101" s="71" t="s">
        <v>104</v>
      </c>
      <c r="AK101" s="71">
        <v>14</v>
      </c>
      <c r="BB101" s="133" t="s">
        <v>81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ht="27" hidden="1" customHeight="1" x14ac:dyDescent="0.25">
      <c r="A102" s="54" t="s">
        <v>179</v>
      </c>
      <c r="B102" s="54" t="s">
        <v>180</v>
      </c>
      <c r="C102" s="31">
        <v>4301136079</v>
      </c>
      <c r="D102" s="297">
        <v>4607025784319</v>
      </c>
      <c r="E102" s="298"/>
      <c r="F102" s="289">
        <v>0.36</v>
      </c>
      <c r="G102" s="32">
        <v>10</v>
      </c>
      <c r="H102" s="289">
        <v>3.6</v>
      </c>
      <c r="I102" s="289">
        <v>4.2439999999999998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5"/>
      <c r="R102" s="295"/>
      <c r="S102" s="295"/>
      <c r="T102" s="296"/>
      <c r="U102" s="34"/>
      <c r="V102" s="34"/>
      <c r="W102" s="35" t="s">
        <v>69</v>
      </c>
      <c r="X102" s="290">
        <v>0</v>
      </c>
      <c r="Y102" s="291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144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07"/>
      <c r="B103" s="303"/>
      <c r="C103" s="303"/>
      <c r="D103" s="303"/>
      <c r="E103" s="303"/>
      <c r="F103" s="303"/>
      <c r="G103" s="303"/>
      <c r="H103" s="303"/>
      <c r="I103" s="303"/>
      <c r="J103" s="303"/>
      <c r="K103" s="303"/>
      <c r="L103" s="303"/>
      <c r="M103" s="303"/>
      <c r="N103" s="303"/>
      <c r="O103" s="308"/>
      <c r="P103" s="299" t="s">
        <v>72</v>
      </c>
      <c r="Q103" s="300"/>
      <c r="R103" s="300"/>
      <c r="S103" s="300"/>
      <c r="T103" s="300"/>
      <c r="U103" s="300"/>
      <c r="V103" s="301"/>
      <c r="W103" s="37" t="s">
        <v>69</v>
      </c>
      <c r="X103" s="292">
        <f>IFERROR(SUM(X101:X102),"0")</f>
        <v>14</v>
      </c>
      <c r="Y103" s="292">
        <f>IFERROR(SUM(Y101:Y102),"0")</f>
        <v>14</v>
      </c>
      <c r="Z103" s="292">
        <f>IFERROR(IF(Z101="",0,Z101),"0")+IFERROR(IF(Z102="",0,Z102),"0")</f>
        <v>0.13103999999999999</v>
      </c>
      <c r="AA103" s="293"/>
      <c r="AB103" s="293"/>
      <c r="AC103" s="293"/>
    </row>
    <row r="104" spans="1:68" x14ac:dyDescent="0.2">
      <c r="A104" s="303"/>
      <c r="B104" s="303"/>
      <c r="C104" s="303"/>
      <c r="D104" s="303"/>
      <c r="E104" s="303"/>
      <c r="F104" s="303"/>
      <c r="G104" s="303"/>
      <c r="H104" s="303"/>
      <c r="I104" s="303"/>
      <c r="J104" s="303"/>
      <c r="K104" s="303"/>
      <c r="L104" s="303"/>
      <c r="M104" s="303"/>
      <c r="N104" s="303"/>
      <c r="O104" s="308"/>
      <c r="P104" s="299" t="s">
        <v>72</v>
      </c>
      <c r="Q104" s="300"/>
      <c r="R104" s="300"/>
      <c r="S104" s="300"/>
      <c r="T104" s="300"/>
      <c r="U104" s="300"/>
      <c r="V104" s="301"/>
      <c r="W104" s="37" t="s">
        <v>73</v>
      </c>
      <c r="X104" s="292">
        <f>IFERROR(SUMPRODUCT(X101:X102*H101:H102),"0")</f>
        <v>30.240000000000002</v>
      </c>
      <c r="Y104" s="292">
        <f>IFERROR(SUMPRODUCT(Y101:Y102*H101:H102),"0")</f>
        <v>30.240000000000002</v>
      </c>
      <c r="Z104" s="37"/>
      <c r="AA104" s="293"/>
      <c r="AB104" s="293"/>
      <c r="AC104" s="293"/>
    </row>
    <row r="105" spans="1:68" ht="16.5" hidden="1" customHeight="1" x14ac:dyDescent="0.25">
      <c r="A105" s="302" t="s">
        <v>181</v>
      </c>
      <c r="B105" s="303"/>
      <c r="C105" s="303"/>
      <c r="D105" s="303"/>
      <c r="E105" s="303"/>
      <c r="F105" s="303"/>
      <c r="G105" s="303"/>
      <c r="H105" s="303"/>
      <c r="I105" s="303"/>
      <c r="J105" s="303"/>
      <c r="K105" s="303"/>
      <c r="L105" s="303"/>
      <c r="M105" s="303"/>
      <c r="N105" s="303"/>
      <c r="O105" s="303"/>
      <c r="P105" s="303"/>
      <c r="Q105" s="303"/>
      <c r="R105" s="303"/>
      <c r="S105" s="303"/>
      <c r="T105" s="303"/>
      <c r="U105" s="303"/>
      <c r="V105" s="303"/>
      <c r="W105" s="303"/>
      <c r="X105" s="303"/>
      <c r="Y105" s="303"/>
      <c r="Z105" s="303"/>
      <c r="AA105" s="285"/>
      <c r="AB105" s="285"/>
      <c r="AC105" s="285"/>
    </row>
    <row r="106" spans="1:68" ht="14.25" hidden="1" customHeight="1" x14ac:dyDescent="0.25">
      <c r="A106" s="306" t="s">
        <v>63</v>
      </c>
      <c r="B106" s="303"/>
      <c r="C106" s="303"/>
      <c r="D106" s="303"/>
      <c r="E106" s="303"/>
      <c r="F106" s="303"/>
      <c r="G106" s="303"/>
      <c r="H106" s="303"/>
      <c r="I106" s="303"/>
      <c r="J106" s="303"/>
      <c r="K106" s="303"/>
      <c r="L106" s="303"/>
      <c r="M106" s="303"/>
      <c r="N106" s="303"/>
      <c r="O106" s="303"/>
      <c r="P106" s="303"/>
      <c r="Q106" s="303"/>
      <c r="R106" s="303"/>
      <c r="S106" s="303"/>
      <c r="T106" s="303"/>
      <c r="U106" s="303"/>
      <c r="V106" s="303"/>
      <c r="W106" s="303"/>
      <c r="X106" s="303"/>
      <c r="Y106" s="303"/>
      <c r="Z106" s="303"/>
      <c r="AA106" s="284"/>
      <c r="AB106" s="284"/>
      <c r="AC106" s="284"/>
    </row>
    <row r="107" spans="1:68" ht="27" customHeight="1" x14ac:dyDescent="0.25">
      <c r="A107" s="54" t="s">
        <v>182</v>
      </c>
      <c r="B107" s="54" t="s">
        <v>183</v>
      </c>
      <c r="C107" s="31">
        <v>4301071074</v>
      </c>
      <c r="D107" s="297">
        <v>4620207491157</v>
      </c>
      <c r="E107" s="298"/>
      <c r="F107" s="289">
        <v>0.7</v>
      </c>
      <c r="G107" s="32">
        <v>10</v>
      </c>
      <c r="H107" s="289">
        <v>7</v>
      </c>
      <c r="I107" s="289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24</v>
      </c>
      <c r="Y107" s="291">
        <f t="shared" ref="Y107:Y112" si="6">IFERROR(IF(X107="","",X107),"")</f>
        <v>24</v>
      </c>
      <c r="Z107" s="36">
        <f t="shared" ref="Z107:Z112" si="7">IFERROR(IF(X107="","",X107*0.0155),"")</f>
        <v>0.372</v>
      </c>
      <c r="AA107" s="56"/>
      <c r="AB107" s="57"/>
      <c r="AC107" s="136" t="s">
        <v>184</v>
      </c>
      <c r="AG107" s="67"/>
      <c r="AJ107" s="71" t="s">
        <v>71</v>
      </c>
      <c r="AK107" s="71">
        <v>1</v>
      </c>
      <c r="BB107" s="137" t="s">
        <v>1</v>
      </c>
      <c r="BM107" s="67">
        <f t="shared" ref="BM107:BM112" si="8">IFERROR(X107*I107,"0")</f>
        <v>174.72</v>
      </c>
      <c r="BN107" s="67">
        <f t="shared" ref="BN107:BN112" si="9">IFERROR(Y107*I107,"0")</f>
        <v>174.72</v>
      </c>
      <c r="BO107" s="67">
        <f t="shared" ref="BO107:BO112" si="10">IFERROR(X107/J107,"0")</f>
        <v>0.2857142857142857</v>
      </c>
      <c r="BP107" s="67">
        <f t="shared" ref="BP107:BP112" si="11">IFERROR(Y107/J107,"0")</f>
        <v>0.2857142857142857</v>
      </c>
    </row>
    <row r="108" spans="1:68" ht="27" customHeight="1" x14ac:dyDescent="0.25">
      <c r="A108" s="54" t="s">
        <v>185</v>
      </c>
      <c r="B108" s="54" t="s">
        <v>186</v>
      </c>
      <c r="C108" s="31">
        <v>4301071051</v>
      </c>
      <c r="D108" s="297">
        <v>4607111039262</v>
      </c>
      <c r="E108" s="298"/>
      <c r="F108" s="289">
        <v>0.4</v>
      </c>
      <c r="G108" s="32">
        <v>16</v>
      </c>
      <c r="H108" s="289">
        <v>6.4</v>
      </c>
      <c r="I108" s="289">
        <v>6.7195999999999998</v>
      </c>
      <c r="J108" s="32">
        <v>84</v>
      </c>
      <c r="K108" s="32" t="s">
        <v>66</v>
      </c>
      <c r="L108" s="32" t="s">
        <v>102</v>
      </c>
      <c r="M108" s="33" t="s">
        <v>68</v>
      </c>
      <c r="N108" s="33"/>
      <c r="O108" s="32">
        <v>180</v>
      </c>
      <c r="P108" s="4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24</v>
      </c>
      <c r="Y108" s="291">
        <f t="shared" si="6"/>
        <v>24</v>
      </c>
      <c r="Z108" s="36">
        <f t="shared" si="7"/>
        <v>0.372</v>
      </c>
      <c r="AA108" s="56"/>
      <c r="AB108" s="57"/>
      <c r="AC108" s="138" t="s">
        <v>138</v>
      </c>
      <c r="AG108" s="67"/>
      <c r="AJ108" s="71" t="s">
        <v>104</v>
      </c>
      <c r="AK108" s="71">
        <v>12</v>
      </c>
      <c r="BB108" s="139" t="s">
        <v>1</v>
      </c>
      <c r="BM108" s="67">
        <f t="shared" si="8"/>
        <v>161.2704</v>
      </c>
      <c r="BN108" s="67">
        <f t="shared" si="9"/>
        <v>161.2704</v>
      </c>
      <c r="BO108" s="67">
        <f t="shared" si="10"/>
        <v>0.2857142857142857</v>
      </c>
      <c r="BP108" s="67">
        <f t="shared" si="11"/>
        <v>0.2857142857142857</v>
      </c>
    </row>
    <row r="109" spans="1:68" ht="27" customHeight="1" x14ac:dyDescent="0.25">
      <c r="A109" s="54" t="s">
        <v>187</v>
      </c>
      <c r="B109" s="54" t="s">
        <v>188</v>
      </c>
      <c r="C109" s="31">
        <v>4301071038</v>
      </c>
      <c r="D109" s="297">
        <v>4607111039248</v>
      </c>
      <c r="E109" s="298"/>
      <c r="F109" s="289">
        <v>0.7</v>
      </c>
      <c r="G109" s="32">
        <v>10</v>
      </c>
      <c r="H109" s="289">
        <v>7</v>
      </c>
      <c r="I109" s="289">
        <v>7.3</v>
      </c>
      <c r="J109" s="32">
        <v>84</v>
      </c>
      <c r="K109" s="32" t="s">
        <v>66</v>
      </c>
      <c r="L109" s="32" t="s">
        <v>97</v>
      </c>
      <c r="M109" s="33" t="s">
        <v>68</v>
      </c>
      <c r="N109" s="33"/>
      <c r="O109" s="32">
        <v>180</v>
      </c>
      <c r="P109" s="43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240</v>
      </c>
      <c r="Y109" s="291">
        <f t="shared" si="6"/>
        <v>240</v>
      </c>
      <c r="Z109" s="36">
        <f t="shared" si="7"/>
        <v>3.7199999999999998</v>
      </c>
      <c r="AA109" s="56"/>
      <c r="AB109" s="57"/>
      <c r="AC109" s="140" t="s">
        <v>138</v>
      </c>
      <c r="AG109" s="67"/>
      <c r="AJ109" s="71" t="s">
        <v>99</v>
      </c>
      <c r="AK109" s="71">
        <v>84</v>
      </c>
      <c r="BB109" s="141" t="s">
        <v>1</v>
      </c>
      <c r="BM109" s="67">
        <f t="shared" si="8"/>
        <v>1752</v>
      </c>
      <c r="BN109" s="67">
        <f t="shared" si="9"/>
        <v>1752</v>
      </c>
      <c r="BO109" s="67">
        <f t="shared" si="10"/>
        <v>2.8571428571428572</v>
      </c>
      <c r="BP109" s="67">
        <f t="shared" si="11"/>
        <v>2.8571428571428572</v>
      </c>
    </row>
    <row r="110" spans="1:68" ht="27" customHeight="1" x14ac:dyDescent="0.25">
      <c r="A110" s="54" t="s">
        <v>189</v>
      </c>
      <c r="B110" s="54" t="s">
        <v>190</v>
      </c>
      <c r="C110" s="31">
        <v>4301071049</v>
      </c>
      <c r="D110" s="297">
        <v>4607111039293</v>
      </c>
      <c r="E110" s="298"/>
      <c r="F110" s="289">
        <v>0.4</v>
      </c>
      <c r="G110" s="32">
        <v>16</v>
      </c>
      <c r="H110" s="289">
        <v>6.4</v>
      </c>
      <c r="I110" s="289">
        <v>6.7195999999999998</v>
      </c>
      <c r="J110" s="32">
        <v>84</v>
      </c>
      <c r="K110" s="32" t="s">
        <v>66</v>
      </c>
      <c r="L110" s="32" t="s">
        <v>102</v>
      </c>
      <c r="M110" s="33" t="s">
        <v>68</v>
      </c>
      <c r="N110" s="33"/>
      <c r="O110" s="32">
        <v>180</v>
      </c>
      <c r="P110" s="48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48</v>
      </c>
      <c r="Y110" s="291">
        <f t="shared" si="6"/>
        <v>48</v>
      </c>
      <c r="Z110" s="36">
        <f t="shared" si="7"/>
        <v>0.74399999999999999</v>
      </c>
      <c r="AA110" s="56"/>
      <c r="AB110" s="57"/>
      <c r="AC110" s="142" t="s">
        <v>138</v>
      </c>
      <c r="AG110" s="67"/>
      <c r="AJ110" s="71" t="s">
        <v>104</v>
      </c>
      <c r="AK110" s="71">
        <v>12</v>
      </c>
      <c r="BB110" s="143" t="s">
        <v>1</v>
      </c>
      <c r="BM110" s="67">
        <f t="shared" si="8"/>
        <v>322.54079999999999</v>
      </c>
      <c r="BN110" s="67">
        <f t="shared" si="9"/>
        <v>322.54079999999999</v>
      </c>
      <c r="BO110" s="67">
        <f t="shared" si="10"/>
        <v>0.5714285714285714</v>
      </c>
      <c r="BP110" s="67">
        <f t="shared" si="11"/>
        <v>0.5714285714285714</v>
      </c>
    </row>
    <row r="111" spans="1:68" ht="27" customHeight="1" x14ac:dyDescent="0.25">
      <c r="A111" s="54" t="s">
        <v>191</v>
      </c>
      <c r="B111" s="54" t="s">
        <v>192</v>
      </c>
      <c r="C111" s="31">
        <v>4301071039</v>
      </c>
      <c r="D111" s="297">
        <v>4607111039279</v>
      </c>
      <c r="E111" s="298"/>
      <c r="F111" s="289">
        <v>0.7</v>
      </c>
      <c r="G111" s="32">
        <v>10</v>
      </c>
      <c r="H111" s="289">
        <v>7</v>
      </c>
      <c r="I111" s="289">
        <v>7.3</v>
      </c>
      <c r="J111" s="32">
        <v>84</v>
      </c>
      <c r="K111" s="32" t="s">
        <v>66</v>
      </c>
      <c r="L111" s="32" t="s">
        <v>97</v>
      </c>
      <c r="M111" s="33" t="s">
        <v>68</v>
      </c>
      <c r="N111" s="33"/>
      <c r="O111" s="32">
        <v>180</v>
      </c>
      <c r="P111" s="4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5"/>
      <c r="R111" s="295"/>
      <c r="S111" s="295"/>
      <c r="T111" s="296"/>
      <c r="U111" s="34"/>
      <c r="V111" s="34"/>
      <c r="W111" s="35" t="s">
        <v>69</v>
      </c>
      <c r="X111" s="290">
        <v>288</v>
      </c>
      <c r="Y111" s="291">
        <f t="shared" si="6"/>
        <v>288</v>
      </c>
      <c r="Z111" s="36">
        <f t="shared" si="7"/>
        <v>4.4640000000000004</v>
      </c>
      <c r="AA111" s="56"/>
      <c r="AB111" s="57"/>
      <c r="AC111" s="144" t="s">
        <v>138</v>
      </c>
      <c r="AG111" s="67"/>
      <c r="AJ111" s="71" t="s">
        <v>99</v>
      </c>
      <c r="AK111" s="71">
        <v>84</v>
      </c>
      <c r="BB111" s="145" t="s">
        <v>1</v>
      </c>
      <c r="BM111" s="67">
        <f t="shared" si="8"/>
        <v>2102.4</v>
      </c>
      <c r="BN111" s="67">
        <f t="shared" si="9"/>
        <v>2102.4</v>
      </c>
      <c r="BO111" s="67">
        <f t="shared" si="10"/>
        <v>3.4285714285714284</v>
      </c>
      <c r="BP111" s="67">
        <f t="shared" si="11"/>
        <v>3.4285714285714284</v>
      </c>
    </row>
    <row r="112" spans="1:68" ht="27" customHeight="1" x14ac:dyDescent="0.25">
      <c r="A112" s="54" t="s">
        <v>193</v>
      </c>
      <c r="B112" s="54" t="s">
        <v>194</v>
      </c>
      <c r="C112" s="31">
        <v>4301071075</v>
      </c>
      <c r="D112" s="297">
        <v>4620207491102</v>
      </c>
      <c r="E112" s="298"/>
      <c r="F112" s="289">
        <v>0.7</v>
      </c>
      <c r="G112" s="32">
        <v>10</v>
      </c>
      <c r="H112" s="289">
        <v>7</v>
      </c>
      <c r="I112" s="289">
        <v>7.23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49" t="s">
        <v>195</v>
      </c>
      <c r="Q112" s="295"/>
      <c r="R112" s="295"/>
      <c r="S112" s="295"/>
      <c r="T112" s="296"/>
      <c r="U112" s="34"/>
      <c r="V112" s="34"/>
      <c r="W112" s="35" t="s">
        <v>69</v>
      </c>
      <c r="X112" s="290">
        <v>24</v>
      </c>
      <c r="Y112" s="291">
        <f t="shared" si="6"/>
        <v>24</v>
      </c>
      <c r="Z112" s="36">
        <f t="shared" si="7"/>
        <v>0.372</v>
      </c>
      <c r="AA112" s="56"/>
      <c r="AB112" s="57"/>
      <c r="AC112" s="146" t="s">
        <v>196</v>
      </c>
      <c r="AG112" s="67"/>
      <c r="AJ112" s="71" t="s">
        <v>71</v>
      </c>
      <c r="AK112" s="71">
        <v>1</v>
      </c>
      <c r="BB112" s="147" t="s">
        <v>1</v>
      </c>
      <c r="BM112" s="67">
        <f t="shared" si="8"/>
        <v>173.52</v>
      </c>
      <c r="BN112" s="67">
        <f t="shared" si="9"/>
        <v>173.52</v>
      </c>
      <c r="BO112" s="67">
        <f t="shared" si="10"/>
        <v>0.2857142857142857</v>
      </c>
      <c r="BP112" s="67">
        <f t="shared" si="11"/>
        <v>0.2857142857142857</v>
      </c>
    </row>
    <row r="113" spans="1:68" x14ac:dyDescent="0.2">
      <c r="A113" s="307"/>
      <c r="B113" s="303"/>
      <c r="C113" s="303"/>
      <c r="D113" s="303"/>
      <c r="E113" s="303"/>
      <c r="F113" s="303"/>
      <c r="G113" s="303"/>
      <c r="H113" s="303"/>
      <c r="I113" s="303"/>
      <c r="J113" s="303"/>
      <c r="K113" s="303"/>
      <c r="L113" s="303"/>
      <c r="M113" s="303"/>
      <c r="N113" s="303"/>
      <c r="O113" s="308"/>
      <c r="P113" s="299" t="s">
        <v>72</v>
      </c>
      <c r="Q113" s="300"/>
      <c r="R113" s="300"/>
      <c r="S113" s="300"/>
      <c r="T113" s="300"/>
      <c r="U113" s="300"/>
      <c r="V113" s="301"/>
      <c r="W113" s="37" t="s">
        <v>69</v>
      </c>
      <c r="X113" s="292">
        <f>IFERROR(SUM(X107:X112),"0")</f>
        <v>648</v>
      </c>
      <c r="Y113" s="292">
        <f>IFERROR(SUM(Y107:Y112),"0")</f>
        <v>648</v>
      </c>
      <c r="Z113" s="292">
        <f>IFERROR(IF(Z107="",0,Z107),"0")+IFERROR(IF(Z108="",0,Z108),"0")+IFERROR(IF(Z109="",0,Z109),"0")+IFERROR(IF(Z110="",0,Z110),"0")+IFERROR(IF(Z111="",0,Z111),"0")+IFERROR(IF(Z112="",0,Z112),"0")</f>
        <v>10.044</v>
      </c>
      <c r="AA113" s="293"/>
      <c r="AB113" s="293"/>
      <c r="AC113" s="293"/>
    </row>
    <row r="114" spans="1:68" x14ac:dyDescent="0.2">
      <c r="A114" s="303"/>
      <c r="B114" s="303"/>
      <c r="C114" s="303"/>
      <c r="D114" s="303"/>
      <c r="E114" s="303"/>
      <c r="F114" s="303"/>
      <c r="G114" s="303"/>
      <c r="H114" s="303"/>
      <c r="I114" s="303"/>
      <c r="J114" s="303"/>
      <c r="K114" s="303"/>
      <c r="L114" s="303"/>
      <c r="M114" s="303"/>
      <c r="N114" s="303"/>
      <c r="O114" s="308"/>
      <c r="P114" s="299" t="s">
        <v>72</v>
      </c>
      <c r="Q114" s="300"/>
      <c r="R114" s="300"/>
      <c r="S114" s="300"/>
      <c r="T114" s="300"/>
      <c r="U114" s="300"/>
      <c r="V114" s="301"/>
      <c r="W114" s="37" t="s">
        <v>73</v>
      </c>
      <c r="X114" s="292">
        <f>IFERROR(SUMPRODUCT(X107:X112*H107:H112),"0")</f>
        <v>4492.8</v>
      </c>
      <c r="Y114" s="292">
        <f>IFERROR(SUMPRODUCT(Y107:Y112*H107:H112),"0")</f>
        <v>4492.8</v>
      </c>
      <c r="Z114" s="37"/>
      <c r="AA114" s="293"/>
      <c r="AB114" s="293"/>
      <c r="AC114" s="293"/>
    </row>
    <row r="115" spans="1:68" ht="14.25" hidden="1" customHeight="1" x14ac:dyDescent="0.25">
      <c r="A115" s="306" t="s">
        <v>126</v>
      </c>
      <c r="B115" s="303"/>
      <c r="C115" s="303"/>
      <c r="D115" s="303"/>
      <c r="E115" s="303"/>
      <c r="F115" s="303"/>
      <c r="G115" s="303"/>
      <c r="H115" s="303"/>
      <c r="I115" s="303"/>
      <c r="J115" s="303"/>
      <c r="K115" s="303"/>
      <c r="L115" s="303"/>
      <c r="M115" s="303"/>
      <c r="N115" s="303"/>
      <c r="O115" s="303"/>
      <c r="P115" s="303"/>
      <c r="Q115" s="303"/>
      <c r="R115" s="303"/>
      <c r="S115" s="303"/>
      <c r="T115" s="303"/>
      <c r="U115" s="303"/>
      <c r="V115" s="303"/>
      <c r="W115" s="303"/>
      <c r="X115" s="303"/>
      <c r="Y115" s="303"/>
      <c r="Z115" s="303"/>
      <c r="AA115" s="284"/>
      <c r="AB115" s="284"/>
      <c r="AC115" s="284"/>
    </row>
    <row r="116" spans="1:68" ht="27" customHeight="1" x14ac:dyDescent="0.25">
      <c r="A116" s="54" t="s">
        <v>197</v>
      </c>
      <c r="B116" s="54" t="s">
        <v>198</v>
      </c>
      <c r="C116" s="31">
        <v>4301135670</v>
      </c>
      <c r="D116" s="297">
        <v>4620207490983</v>
      </c>
      <c r="E116" s="298"/>
      <c r="F116" s="289">
        <v>0.22</v>
      </c>
      <c r="G116" s="32">
        <v>12</v>
      </c>
      <c r="H116" s="289">
        <v>2.64</v>
      </c>
      <c r="I116" s="289">
        <v>3.3435999999999999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295"/>
      <c r="R116" s="295"/>
      <c r="S116" s="295"/>
      <c r="T116" s="296"/>
      <c r="U116" s="34"/>
      <c r="V116" s="34"/>
      <c r="W116" s="35" t="s">
        <v>69</v>
      </c>
      <c r="X116" s="290">
        <v>14</v>
      </c>
      <c r="Y116" s="291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48" t="s">
        <v>199</v>
      </c>
      <c r="AG116" s="67"/>
      <c r="AJ116" s="71" t="s">
        <v>71</v>
      </c>
      <c r="AK116" s="71">
        <v>1</v>
      </c>
      <c r="BB116" s="149" t="s">
        <v>81</v>
      </c>
      <c r="BM116" s="67">
        <f>IFERROR(X116*I116,"0")</f>
        <v>46.810400000000001</v>
      </c>
      <c r="BN116" s="67">
        <f>IFERROR(Y116*I116,"0")</f>
        <v>46.810400000000001</v>
      </c>
      <c r="BO116" s="67">
        <f>IFERROR(X116/J116,"0")</f>
        <v>0.2</v>
      </c>
      <c r="BP116" s="67">
        <f>IFERROR(Y116/J116,"0")</f>
        <v>0.2</v>
      </c>
    </row>
    <row r="117" spans="1:68" x14ac:dyDescent="0.2">
      <c r="A117" s="307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03"/>
      <c r="M117" s="303"/>
      <c r="N117" s="303"/>
      <c r="O117" s="308"/>
      <c r="P117" s="299" t="s">
        <v>72</v>
      </c>
      <c r="Q117" s="300"/>
      <c r="R117" s="300"/>
      <c r="S117" s="300"/>
      <c r="T117" s="300"/>
      <c r="U117" s="300"/>
      <c r="V117" s="301"/>
      <c r="W117" s="37" t="s">
        <v>69</v>
      </c>
      <c r="X117" s="292">
        <f>IFERROR(SUM(X116:X116),"0")</f>
        <v>14</v>
      </c>
      <c r="Y117" s="292">
        <f>IFERROR(SUM(Y116:Y116),"0")</f>
        <v>14</v>
      </c>
      <c r="Z117" s="292">
        <f>IFERROR(IF(Z116="",0,Z116),"0")</f>
        <v>0.25031999999999999</v>
      </c>
      <c r="AA117" s="293"/>
      <c r="AB117" s="293"/>
      <c r="AC117" s="293"/>
    </row>
    <row r="118" spans="1:68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03"/>
      <c r="M118" s="303"/>
      <c r="N118" s="303"/>
      <c r="O118" s="308"/>
      <c r="P118" s="299" t="s">
        <v>72</v>
      </c>
      <c r="Q118" s="300"/>
      <c r="R118" s="300"/>
      <c r="S118" s="300"/>
      <c r="T118" s="300"/>
      <c r="U118" s="300"/>
      <c r="V118" s="301"/>
      <c r="W118" s="37" t="s">
        <v>73</v>
      </c>
      <c r="X118" s="292">
        <f>IFERROR(SUMPRODUCT(X116:X116*H116:H116),"0")</f>
        <v>36.96</v>
      </c>
      <c r="Y118" s="292">
        <f>IFERROR(SUMPRODUCT(Y116:Y116*H116:H116),"0")</f>
        <v>36.96</v>
      </c>
      <c r="Z118" s="37"/>
      <c r="AA118" s="293"/>
      <c r="AB118" s="293"/>
      <c r="AC118" s="293"/>
    </row>
    <row r="119" spans="1:68" ht="14.25" hidden="1" customHeight="1" x14ac:dyDescent="0.25">
      <c r="A119" s="306" t="s">
        <v>200</v>
      </c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303"/>
      <c r="Y119" s="303"/>
      <c r="Z119" s="303"/>
      <c r="AA119" s="284"/>
      <c r="AB119" s="284"/>
      <c r="AC119" s="284"/>
    </row>
    <row r="120" spans="1:68" ht="27" hidden="1" customHeight="1" x14ac:dyDescent="0.25">
      <c r="A120" s="54" t="s">
        <v>201</v>
      </c>
      <c r="B120" s="54" t="s">
        <v>202</v>
      </c>
      <c r="C120" s="31">
        <v>4301071094</v>
      </c>
      <c r="D120" s="297">
        <v>4620207491140</v>
      </c>
      <c r="E120" s="298"/>
      <c r="F120" s="289">
        <v>0.6</v>
      </c>
      <c r="G120" s="32">
        <v>10</v>
      </c>
      <c r="H120" s="289">
        <v>6</v>
      </c>
      <c r="I120" s="289">
        <v>6.28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51" t="s">
        <v>203</v>
      </c>
      <c r="Q120" s="295"/>
      <c r="R120" s="295"/>
      <c r="S120" s="295"/>
      <c r="T120" s="296"/>
      <c r="U120" s="34"/>
      <c r="V120" s="34"/>
      <c r="W120" s="35" t="s">
        <v>69</v>
      </c>
      <c r="X120" s="290">
        <v>0</v>
      </c>
      <c r="Y120" s="291">
        <f>IFERROR(IF(X120="","",X120),"")</f>
        <v>0</v>
      </c>
      <c r="Z120" s="36">
        <f>IFERROR(IF(X120="","",X120*0.0155),"")</f>
        <v>0</v>
      </c>
      <c r="AA120" s="56"/>
      <c r="AB120" s="57"/>
      <c r="AC120" s="150" t="s">
        <v>204</v>
      </c>
      <c r="AG120" s="67"/>
      <c r="AJ120" s="71" t="s">
        <v>71</v>
      </c>
      <c r="AK120" s="71">
        <v>1</v>
      </c>
      <c r="BB120" s="151" t="s">
        <v>81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idden="1" x14ac:dyDescent="0.2">
      <c r="A121" s="307"/>
      <c r="B121" s="303"/>
      <c r="C121" s="303"/>
      <c r="D121" s="303"/>
      <c r="E121" s="303"/>
      <c r="F121" s="303"/>
      <c r="G121" s="303"/>
      <c r="H121" s="303"/>
      <c r="I121" s="303"/>
      <c r="J121" s="303"/>
      <c r="K121" s="303"/>
      <c r="L121" s="303"/>
      <c r="M121" s="303"/>
      <c r="N121" s="303"/>
      <c r="O121" s="308"/>
      <c r="P121" s="299" t="s">
        <v>72</v>
      </c>
      <c r="Q121" s="300"/>
      <c r="R121" s="300"/>
      <c r="S121" s="300"/>
      <c r="T121" s="300"/>
      <c r="U121" s="300"/>
      <c r="V121" s="301"/>
      <c r="W121" s="37" t="s">
        <v>69</v>
      </c>
      <c r="X121" s="292">
        <f>IFERROR(SUM(X120:X120),"0")</f>
        <v>0</v>
      </c>
      <c r="Y121" s="292">
        <f>IFERROR(SUM(Y120:Y120),"0")</f>
        <v>0</v>
      </c>
      <c r="Z121" s="292">
        <f>IFERROR(IF(Z120="",0,Z120),"0")</f>
        <v>0</v>
      </c>
      <c r="AA121" s="293"/>
      <c r="AB121" s="293"/>
      <c r="AC121" s="293"/>
    </row>
    <row r="122" spans="1:68" hidden="1" x14ac:dyDescent="0.2">
      <c r="A122" s="303"/>
      <c r="B122" s="303"/>
      <c r="C122" s="303"/>
      <c r="D122" s="303"/>
      <c r="E122" s="303"/>
      <c r="F122" s="303"/>
      <c r="G122" s="303"/>
      <c r="H122" s="303"/>
      <c r="I122" s="303"/>
      <c r="J122" s="303"/>
      <c r="K122" s="303"/>
      <c r="L122" s="303"/>
      <c r="M122" s="303"/>
      <c r="N122" s="303"/>
      <c r="O122" s="308"/>
      <c r="P122" s="299" t="s">
        <v>72</v>
      </c>
      <c r="Q122" s="300"/>
      <c r="R122" s="300"/>
      <c r="S122" s="300"/>
      <c r="T122" s="300"/>
      <c r="U122" s="300"/>
      <c r="V122" s="301"/>
      <c r="W122" s="37" t="s">
        <v>73</v>
      </c>
      <c r="X122" s="292">
        <f>IFERROR(SUMPRODUCT(X120:X120*H120:H120),"0")</f>
        <v>0</v>
      </c>
      <c r="Y122" s="292">
        <f>IFERROR(SUMPRODUCT(Y120:Y120*H120:H120),"0")</f>
        <v>0</v>
      </c>
      <c r="Z122" s="37"/>
      <c r="AA122" s="293"/>
      <c r="AB122" s="293"/>
      <c r="AC122" s="293"/>
    </row>
    <row r="123" spans="1:68" ht="16.5" hidden="1" customHeight="1" x14ac:dyDescent="0.25">
      <c r="A123" s="302" t="s">
        <v>205</v>
      </c>
      <c r="B123" s="303"/>
      <c r="C123" s="303"/>
      <c r="D123" s="303"/>
      <c r="E123" s="303"/>
      <c r="F123" s="303"/>
      <c r="G123" s="303"/>
      <c r="H123" s="303"/>
      <c r="I123" s="303"/>
      <c r="J123" s="303"/>
      <c r="K123" s="303"/>
      <c r="L123" s="303"/>
      <c r="M123" s="303"/>
      <c r="N123" s="303"/>
      <c r="O123" s="303"/>
      <c r="P123" s="303"/>
      <c r="Q123" s="303"/>
      <c r="R123" s="303"/>
      <c r="S123" s="303"/>
      <c r="T123" s="303"/>
      <c r="U123" s="303"/>
      <c r="V123" s="303"/>
      <c r="W123" s="303"/>
      <c r="X123" s="303"/>
      <c r="Y123" s="303"/>
      <c r="Z123" s="303"/>
      <c r="AA123" s="285"/>
      <c r="AB123" s="285"/>
      <c r="AC123" s="285"/>
    </row>
    <row r="124" spans="1:68" ht="14.25" hidden="1" customHeight="1" x14ac:dyDescent="0.25">
      <c r="A124" s="306" t="s">
        <v>126</v>
      </c>
      <c r="B124" s="303"/>
      <c r="C124" s="303"/>
      <c r="D124" s="303"/>
      <c r="E124" s="303"/>
      <c r="F124" s="303"/>
      <c r="G124" s="303"/>
      <c r="H124" s="303"/>
      <c r="I124" s="303"/>
      <c r="J124" s="303"/>
      <c r="K124" s="303"/>
      <c r="L124" s="303"/>
      <c r="M124" s="303"/>
      <c r="N124" s="303"/>
      <c r="O124" s="303"/>
      <c r="P124" s="303"/>
      <c r="Q124" s="303"/>
      <c r="R124" s="303"/>
      <c r="S124" s="303"/>
      <c r="T124" s="303"/>
      <c r="U124" s="303"/>
      <c r="V124" s="303"/>
      <c r="W124" s="303"/>
      <c r="X124" s="303"/>
      <c r="Y124" s="303"/>
      <c r="Z124" s="303"/>
      <c r="AA124" s="284"/>
      <c r="AB124" s="284"/>
      <c r="AC124" s="284"/>
    </row>
    <row r="125" spans="1:68" ht="27" customHeight="1" x14ac:dyDescent="0.25">
      <c r="A125" s="54" t="s">
        <v>206</v>
      </c>
      <c r="B125" s="54" t="s">
        <v>207</v>
      </c>
      <c r="C125" s="31">
        <v>4301135555</v>
      </c>
      <c r="D125" s="297">
        <v>4607111034014</v>
      </c>
      <c r="E125" s="298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79</v>
      </c>
      <c r="L125" s="32" t="s">
        <v>97</v>
      </c>
      <c r="M125" s="33" t="s">
        <v>68</v>
      </c>
      <c r="N125" s="33"/>
      <c r="O125" s="32">
        <v>180</v>
      </c>
      <c r="P125" s="44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295"/>
      <c r="R125" s="295"/>
      <c r="S125" s="295"/>
      <c r="T125" s="296"/>
      <c r="U125" s="34"/>
      <c r="V125" s="34"/>
      <c r="W125" s="35" t="s">
        <v>69</v>
      </c>
      <c r="X125" s="290">
        <v>182</v>
      </c>
      <c r="Y125" s="291">
        <f>IFERROR(IF(X125="","",X125),"")</f>
        <v>182</v>
      </c>
      <c r="Z125" s="36">
        <f>IFERROR(IF(X125="","",X125*0.01788),"")</f>
        <v>3.2541600000000002</v>
      </c>
      <c r="AA125" s="56"/>
      <c r="AB125" s="57"/>
      <c r="AC125" s="152" t="s">
        <v>208</v>
      </c>
      <c r="AG125" s="67"/>
      <c r="AJ125" s="71" t="s">
        <v>99</v>
      </c>
      <c r="AK125" s="71">
        <v>70</v>
      </c>
      <c r="BB125" s="153" t="s">
        <v>81</v>
      </c>
      <c r="BM125" s="67">
        <f>IFERROR(X125*I125,"0")</f>
        <v>674.05520000000001</v>
      </c>
      <c r="BN125" s="67">
        <f>IFERROR(Y125*I125,"0")</f>
        <v>674.05520000000001</v>
      </c>
      <c r="BO125" s="67">
        <f>IFERROR(X125/J125,"0")</f>
        <v>2.6</v>
      </c>
      <c r="BP125" s="67">
        <f>IFERROR(Y125/J125,"0")</f>
        <v>2.6</v>
      </c>
    </row>
    <row r="126" spans="1:68" ht="27" customHeight="1" x14ac:dyDescent="0.25">
      <c r="A126" s="54" t="s">
        <v>209</v>
      </c>
      <c r="B126" s="54" t="s">
        <v>210</v>
      </c>
      <c r="C126" s="31">
        <v>4301135532</v>
      </c>
      <c r="D126" s="297">
        <v>4607111033994</v>
      </c>
      <c r="E126" s="298"/>
      <c r="F126" s="289">
        <v>0.25</v>
      </c>
      <c r="G126" s="32">
        <v>12</v>
      </c>
      <c r="H126" s="289">
        <v>3</v>
      </c>
      <c r="I126" s="289">
        <v>3.7035999999999998</v>
      </c>
      <c r="J126" s="32">
        <v>70</v>
      </c>
      <c r="K126" s="32" t="s">
        <v>79</v>
      </c>
      <c r="L126" s="32" t="s">
        <v>97</v>
      </c>
      <c r="M126" s="33" t="s">
        <v>68</v>
      </c>
      <c r="N126" s="33"/>
      <c r="O126" s="32">
        <v>180</v>
      </c>
      <c r="P126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295"/>
      <c r="R126" s="295"/>
      <c r="S126" s="295"/>
      <c r="T126" s="296"/>
      <c r="U126" s="34"/>
      <c r="V126" s="34"/>
      <c r="W126" s="35" t="s">
        <v>69</v>
      </c>
      <c r="X126" s="290">
        <v>238</v>
      </c>
      <c r="Y126" s="291">
        <f>IFERROR(IF(X126="","",X126),"")</f>
        <v>238</v>
      </c>
      <c r="Z126" s="36">
        <f>IFERROR(IF(X126="","",X126*0.01788),"")</f>
        <v>4.2554400000000001</v>
      </c>
      <c r="AA126" s="56"/>
      <c r="AB126" s="57"/>
      <c r="AC126" s="154" t="s">
        <v>144</v>
      </c>
      <c r="AG126" s="67"/>
      <c r="AJ126" s="71" t="s">
        <v>99</v>
      </c>
      <c r="AK126" s="71">
        <v>70</v>
      </c>
      <c r="BB126" s="155" t="s">
        <v>81</v>
      </c>
      <c r="BM126" s="67">
        <f>IFERROR(X126*I126,"0")</f>
        <v>881.45679999999993</v>
      </c>
      <c r="BN126" s="67">
        <f>IFERROR(Y126*I126,"0")</f>
        <v>881.45679999999993</v>
      </c>
      <c r="BO126" s="67">
        <f>IFERROR(X126/J126,"0")</f>
        <v>3.4</v>
      </c>
      <c r="BP126" s="67">
        <f>IFERROR(Y126/J126,"0")</f>
        <v>3.4</v>
      </c>
    </row>
    <row r="127" spans="1:68" x14ac:dyDescent="0.2">
      <c r="A127" s="307"/>
      <c r="B127" s="303"/>
      <c r="C127" s="303"/>
      <c r="D127" s="303"/>
      <c r="E127" s="303"/>
      <c r="F127" s="303"/>
      <c r="G127" s="303"/>
      <c r="H127" s="303"/>
      <c r="I127" s="303"/>
      <c r="J127" s="303"/>
      <c r="K127" s="303"/>
      <c r="L127" s="303"/>
      <c r="M127" s="303"/>
      <c r="N127" s="303"/>
      <c r="O127" s="308"/>
      <c r="P127" s="299" t="s">
        <v>72</v>
      </c>
      <c r="Q127" s="300"/>
      <c r="R127" s="300"/>
      <c r="S127" s="300"/>
      <c r="T127" s="300"/>
      <c r="U127" s="300"/>
      <c r="V127" s="301"/>
      <c r="W127" s="37" t="s">
        <v>69</v>
      </c>
      <c r="X127" s="292">
        <f>IFERROR(SUM(X125:X126),"0")</f>
        <v>420</v>
      </c>
      <c r="Y127" s="292">
        <f>IFERROR(SUM(Y125:Y126),"0")</f>
        <v>420</v>
      </c>
      <c r="Z127" s="292">
        <f>IFERROR(IF(Z125="",0,Z125),"0")+IFERROR(IF(Z126="",0,Z126),"0")</f>
        <v>7.5096000000000007</v>
      </c>
      <c r="AA127" s="293"/>
      <c r="AB127" s="293"/>
      <c r="AC127" s="293"/>
    </row>
    <row r="128" spans="1:68" x14ac:dyDescent="0.2">
      <c r="A128" s="303"/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8"/>
      <c r="P128" s="299" t="s">
        <v>72</v>
      </c>
      <c r="Q128" s="300"/>
      <c r="R128" s="300"/>
      <c r="S128" s="300"/>
      <c r="T128" s="300"/>
      <c r="U128" s="300"/>
      <c r="V128" s="301"/>
      <c r="W128" s="37" t="s">
        <v>73</v>
      </c>
      <c r="X128" s="292">
        <f>IFERROR(SUMPRODUCT(X125:X126*H125:H126),"0")</f>
        <v>1260</v>
      </c>
      <c r="Y128" s="292">
        <f>IFERROR(SUMPRODUCT(Y125:Y126*H125:H126),"0")</f>
        <v>1260</v>
      </c>
      <c r="Z128" s="37"/>
      <c r="AA128" s="293"/>
      <c r="AB128" s="293"/>
      <c r="AC128" s="293"/>
    </row>
    <row r="129" spans="1:68" ht="16.5" hidden="1" customHeight="1" x14ac:dyDescent="0.25">
      <c r="A129" s="302" t="s">
        <v>211</v>
      </c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03"/>
      <c r="V129" s="303"/>
      <c r="W129" s="303"/>
      <c r="X129" s="303"/>
      <c r="Y129" s="303"/>
      <c r="Z129" s="303"/>
      <c r="AA129" s="285"/>
      <c r="AB129" s="285"/>
      <c r="AC129" s="285"/>
    </row>
    <row r="130" spans="1:68" ht="14.25" hidden="1" customHeight="1" x14ac:dyDescent="0.25">
      <c r="A130" s="306" t="s">
        <v>126</v>
      </c>
      <c r="B130" s="303"/>
      <c r="C130" s="303"/>
      <c r="D130" s="303"/>
      <c r="E130" s="303"/>
      <c r="F130" s="303"/>
      <c r="G130" s="303"/>
      <c r="H130" s="303"/>
      <c r="I130" s="303"/>
      <c r="J130" s="303"/>
      <c r="K130" s="303"/>
      <c r="L130" s="303"/>
      <c r="M130" s="303"/>
      <c r="N130" s="303"/>
      <c r="O130" s="303"/>
      <c r="P130" s="303"/>
      <c r="Q130" s="303"/>
      <c r="R130" s="303"/>
      <c r="S130" s="303"/>
      <c r="T130" s="303"/>
      <c r="U130" s="303"/>
      <c r="V130" s="303"/>
      <c r="W130" s="303"/>
      <c r="X130" s="303"/>
      <c r="Y130" s="303"/>
      <c r="Z130" s="303"/>
      <c r="AA130" s="284"/>
      <c r="AB130" s="284"/>
      <c r="AC130" s="284"/>
    </row>
    <row r="131" spans="1:68" ht="27" customHeight="1" x14ac:dyDescent="0.25">
      <c r="A131" s="54" t="s">
        <v>212</v>
      </c>
      <c r="B131" s="54" t="s">
        <v>213</v>
      </c>
      <c r="C131" s="31">
        <v>4301135549</v>
      </c>
      <c r="D131" s="297">
        <v>4607111039095</v>
      </c>
      <c r="E131" s="298"/>
      <c r="F131" s="289">
        <v>0.25</v>
      </c>
      <c r="G131" s="32">
        <v>12</v>
      </c>
      <c r="H131" s="289">
        <v>3</v>
      </c>
      <c r="I131" s="289">
        <v>3.7480000000000002</v>
      </c>
      <c r="J131" s="32">
        <v>70</v>
      </c>
      <c r="K131" s="32" t="s">
        <v>79</v>
      </c>
      <c r="L131" s="32" t="s">
        <v>102</v>
      </c>
      <c r="M131" s="33" t="s">
        <v>68</v>
      </c>
      <c r="N131" s="33"/>
      <c r="O131" s="32">
        <v>180</v>
      </c>
      <c r="P131" s="36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295"/>
      <c r="R131" s="295"/>
      <c r="S131" s="295"/>
      <c r="T131" s="296"/>
      <c r="U131" s="34"/>
      <c r="V131" s="34"/>
      <c r="W131" s="35" t="s">
        <v>69</v>
      </c>
      <c r="X131" s="290">
        <v>14</v>
      </c>
      <c r="Y131" s="291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214</v>
      </c>
      <c r="AG131" s="67"/>
      <c r="AJ131" s="71" t="s">
        <v>104</v>
      </c>
      <c r="AK131" s="71">
        <v>14</v>
      </c>
      <c r="BB131" s="157" t="s">
        <v>81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215</v>
      </c>
      <c r="B132" s="54" t="s">
        <v>216</v>
      </c>
      <c r="C132" s="31">
        <v>4301135550</v>
      </c>
      <c r="D132" s="297">
        <v>4607111034199</v>
      </c>
      <c r="E132" s="298"/>
      <c r="F132" s="289">
        <v>0.25</v>
      </c>
      <c r="G132" s="32">
        <v>12</v>
      </c>
      <c r="H132" s="289">
        <v>3</v>
      </c>
      <c r="I132" s="28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295"/>
      <c r="R132" s="295"/>
      <c r="S132" s="295"/>
      <c r="T132" s="296"/>
      <c r="U132" s="34"/>
      <c r="V132" s="34"/>
      <c r="W132" s="35" t="s">
        <v>69</v>
      </c>
      <c r="X132" s="290">
        <v>112</v>
      </c>
      <c r="Y132" s="291">
        <f>IFERROR(IF(X132="","",X132),"")</f>
        <v>112</v>
      </c>
      <c r="Z132" s="36">
        <f>IFERROR(IF(X132="","",X132*0.01788),"")</f>
        <v>2.0025599999999999</v>
      </c>
      <c r="AA132" s="56"/>
      <c r="AB132" s="57"/>
      <c r="AC132" s="158" t="s">
        <v>217</v>
      </c>
      <c r="AG132" s="67"/>
      <c r="AJ132" s="71" t="s">
        <v>71</v>
      </c>
      <c r="AK132" s="71">
        <v>1</v>
      </c>
      <c r="BB132" s="159" t="s">
        <v>81</v>
      </c>
      <c r="BM132" s="67">
        <f>IFERROR(X132*I132,"0")</f>
        <v>414.80319999999995</v>
      </c>
      <c r="BN132" s="67">
        <f>IFERROR(Y132*I132,"0")</f>
        <v>414.80319999999995</v>
      </c>
      <c r="BO132" s="67">
        <f>IFERROR(X132/J132,"0")</f>
        <v>1.6</v>
      </c>
      <c r="BP132" s="67">
        <f>IFERROR(Y132/J132,"0")</f>
        <v>1.6</v>
      </c>
    </row>
    <row r="133" spans="1:68" x14ac:dyDescent="0.2">
      <c r="A133" s="307"/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03"/>
      <c r="M133" s="303"/>
      <c r="N133" s="303"/>
      <c r="O133" s="308"/>
      <c r="P133" s="299" t="s">
        <v>72</v>
      </c>
      <c r="Q133" s="300"/>
      <c r="R133" s="300"/>
      <c r="S133" s="300"/>
      <c r="T133" s="300"/>
      <c r="U133" s="300"/>
      <c r="V133" s="301"/>
      <c r="W133" s="37" t="s">
        <v>69</v>
      </c>
      <c r="X133" s="292">
        <f>IFERROR(SUM(X131:X132),"0")</f>
        <v>126</v>
      </c>
      <c r="Y133" s="292">
        <f>IFERROR(SUM(Y131:Y132),"0")</f>
        <v>126</v>
      </c>
      <c r="Z133" s="292">
        <f>IFERROR(IF(Z131="",0,Z131),"0")+IFERROR(IF(Z132="",0,Z132),"0")</f>
        <v>2.2528799999999998</v>
      </c>
      <c r="AA133" s="293"/>
      <c r="AB133" s="293"/>
      <c r="AC133" s="293"/>
    </row>
    <row r="134" spans="1:68" x14ac:dyDescent="0.2">
      <c r="A134" s="303"/>
      <c r="B134" s="303"/>
      <c r="C134" s="303"/>
      <c r="D134" s="303"/>
      <c r="E134" s="303"/>
      <c r="F134" s="303"/>
      <c r="G134" s="303"/>
      <c r="H134" s="303"/>
      <c r="I134" s="303"/>
      <c r="J134" s="303"/>
      <c r="K134" s="303"/>
      <c r="L134" s="303"/>
      <c r="M134" s="303"/>
      <c r="N134" s="303"/>
      <c r="O134" s="308"/>
      <c r="P134" s="299" t="s">
        <v>72</v>
      </c>
      <c r="Q134" s="300"/>
      <c r="R134" s="300"/>
      <c r="S134" s="300"/>
      <c r="T134" s="300"/>
      <c r="U134" s="300"/>
      <c r="V134" s="301"/>
      <c r="W134" s="37" t="s">
        <v>73</v>
      </c>
      <c r="X134" s="292">
        <f>IFERROR(SUMPRODUCT(X131:X132*H131:H132),"0")</f>
        <v>378</v>
      </c>
      <c r="Y134" s="292">
        <f>IFERROR(SUMPRODUCT(Y131:Y132*H131:H132),"0")</f>
        <v>378</v>
      </c>
      <c r="Z134" s="37"/>
      <c r="AA134" s="293"/>
      <c r="AB134" s="293"/>
      <c r="AC134" s="293"/>
    </row>
    <row r="135" spans="1:68" ht="16.5" hidden="1" customHeight="1" x14ac:dyDescent="0.25">
      <c r="A135" s="302" t="s">
        <v>218</v>
      </c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03"/>
      <c r="V135" s="303"/>
      <c r="W135" s="303"/>
      <c r="X135" s="303"/>
      <c r="Y135" s="303"/>
      <c r="Z135" s="303"/>
      <c r="AA135" s="285"/>
      <c r="AB135" s="285"/>
      <c r="AC135" s="285"/>
    </row>
    <row r="136" spans="1:68" ht="14.25" hidden="1" customHeight="1" x14ac:dyDescent="0.25">
      <c r="A136" s="306" t="s">
        <v>126</v>
      </c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03"/>
      <c r="V136" s="303"/>
      <c r="W136" s="303"/>
      <c r="X136" s="303"/>
      <c r="Y136" s="303"/>
      <c r="Z136" s="303"/>
      <c r="AA136" s="284"/>
      <c r="AB136" s="284"/>
      <c r="AC136" s="284"/>
    </row>
    <row r="137" spans="1:68" ht="27" customHeight="1" x14ac:dyDescent="0.25">
      <c r="A137" s="54" t="s">
        <v>219</v>
      </c>
      <c r="B137" s="54" t="s">
        <v>220</v>
      </c>
      <c r="C137" s="31">
        <v>4301135753</v>
      </c>
      <c r="D137" s="297">
        <v>4620207490914</v>
      </c>
      <c r="E137" s="298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396" t="s">
        <v>221</v>
      </c>
      <c r="Q137" s="295"/>
      <c r="R137" s="295"/>
      <c r="S137" s="295"/>
      <c r="T137" s="296"/>
      <c r="U137" s="34"/>
      <c r="V137" s="34"/>
      <c r="W137" s="35" t="s">
        <v>69</v>
      </c>
      <c r="X137" s="290">
        <v>14</v>
      </c>
      <c r="Y137" s="291">
        <f>IFERROR(IF(X137="","",X137),"")</f>
        <v>14</v>
      </c>
      <c r="Z137" s="36">
        <f>IFERROR(IF(X137="","",X137*0.01788),"")</f>
        <v>0.25031999999999999</v>
      </c>
      <c r="AA137" s="56"/>
      <c r="AB137" s="57"/>
      <c r="AC137" s="160" t="s">
        <v>208</v>
      </c>
      <c r="AG137" s="67"/>
      <c r="AJ137" s="71" t="s">
        <v>71</v>
      </c>
      <c r="AK137" s="71">
        <v>1</v>
      </c>
      <c r="BB137" s="161" t="s">
        <v>81</v>
      </c>
      <c r="BM137" s="67">
        <f>IFERROR(X137*I137,"0")</f>
        <v>37.520000000000003</v>
      </c>
      <c r="BN137" s="67">
        <f>IFERROR(Y137*I137,"0")</f>
        <v>37.520000000000003</v>
      </c>
      <c r="BO137" s="67">
        <f>IFERROR(X137/J137,"0")</f>
        <v>0.2</v>
      </c>
      <c r="BP137" s="67">
        <f>IFERROR(Y137/J137,"0")</f>
        <v>0.2</v>
      </c>
    </row>
    <row r="138" spans="1:68" ht="27" customHeight="1" x14ac:dyDescent="0.25">
      <c r="A138" s="54" t="s">
        <v>222</v>
      </c>
      <c r="B138" s="54" t="s">
        <v>223</v>
      </c>
      <c r="C138" s="31">
        <v>4301135778</v>
      </c>
      <c r="D138" s="297">
        <v>4620207490853</v>
      </c>
      <c r="E138" s="298"/>
      <c r="F138" s="289">
        <v>0.2</v>
      </c>
      <c r="G138" s="32">
        <v>12</v>
      </c>
      <c r="H138" s="289">
        <v>2.4</v>
      </c>
      <c r="I138" s="289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9" t="s">
        <v>224</v>
      </c>
      <c r="Q138" s="295"/>
      <c r="R138" s="295"/>
      <c r="S138" s="295"/>
      <c r="T138" s="296"/>
      <c r="U138" s="34"/>
      <c r="V138" s="34"/>
      <c r="W138" s="35" t="s">
        <v>69</v>
      </c>
      <c r="X138" s="290">
        <v>154</v>
      </c>
      <c r="Y138" s="291">
        <f>IFERROR(IF(X138="","",X138),"")</f>
        <v>154</v>
      </c>
      <c r="Z138" s="36">
        <f>IFERROR(IF(X138="","",X138*0.01788),"")</f>
        <v>2.75352</v>
      </c>
      <c r="AA138" s="56"/>
      <c r="AB138" s="57"/>
      <c r="AC138" s="162" t="s">
        <v>208</v>
      </c>
      <c r="AG138" s="67"/>
      <c r="AJ138" s="71" t="s">
        <v>71</v>
      </c>
      <c r="AK138" s="71">
        <v>1</v>
      </c>
      <c r="BB138" s="163" t="s">
        <v>81</v>
      </c>
      <c r="BM138" s="67">
        <f>IFERROR(X138*I138,"0")</f>
        <v>412.72</v>
      </c>
      <c r="BN138" s="67">
        <f>IFERROR(Y138*I138,"0")</f>
        <v>412.72</v>
      </c>
      <c r="BO138" s="67">
        <f>IFERROR(X138/J138,"0")</f>
        <v>2.2000000000000002</v>
      </c>
      <c r="BP138" s="67">
        <f>IFERROR(Y138/J138,"0")</f>
        <v>2.2000000000000002</v>
      </c>
    </row>
    <row r="139" spans="1:68" x14ac:dyDescent="0.2">
      <c r="A139" s="307"/>
      <c r="B139" s="303"/>
      <c r="C139" s="303"/>
      <c r="D139" s="303"/>
      <c r="E139" s="303"/>
      <c r="F139" s="303"/>
      <c r="G139" s="303"/>
      <c r="H139" s="303"/>
      <c r="I139" s="303"/>
      <c r="J139" s="303"/>
      <c r="K139" s="303"/>
      <c r="L139" s="303"/>
      <c r="M139" s="303"/>
      <c r="N139" s="303"/>
      <c r="O139" s="308"/>
      <c r="P139" s="299" t="s">
        <v>72</v>
      </c>
      <c r="Q139" s="300"/>
      <c r="R139" s="300"/>
      <c r="S139" s="300"/>
      <c r="T139" s="300"/>
      <c r="U139" s="300"/>
      <c r="V139" s="301"/>
      <c r="W139" s="37" t="s">
        <v>69</v>
      </c>
      <c r="X139" s="292">
        <f>IFERROR(SUM(X137:X138),"0")</f>
        <v>168</v>
      </c>
      <c r="Y139" s="292">
        <f>IFERROR(SUM(Y137:Y138),"0")</f>
        <v>168</v>
      </c>
      <c r="Z139" s="292">
        <f>IFERROR(IF(Z137="",0,Z137),"0")+IFERROR(IF(Z138="",0,Z138),"0")</f>
        <v>3.0038399999999998</v>
      </c>
      <c r="AA139" s="293"/>
      <c r="AB139" s="293"/>
      <c r="AC139" s="293"/>
    </row>
    <row r="140" spans="1:68" x14ac:dyDescent="0.2">
      <c r="A140" s="303"/>
      <c r="B140" s="303"/>
      <c r="C140" s="303"/>
      <c r="D140" s="303"/>
      <c r="E140" s="303"/>
      <c r="F140" s="303"/>
      <c r="G140" s="303"/>
      <c r="H140" s="303"/>
      <c r="I140" s="303"/>
      <c r="J140" s="303"/>
      <c r="K140" s="303"/>
      <c r="L140" s="303"/>
      <c r="M140" s="303"/>
      <c r="N140" s="303"/>
      <c r="O140" s="308"/>
      <c r="P140" s="299" t="s">
        <v>72</v>
      </c>
      <c r="Q140" s="300"/>
      <c r="R140" s="300"/>
      <c r="S140" s="300"/>
      <c r="T140" s="300"/>
      <c r="U140" s="300"/>
      <c r="V140" s="301"/>
      <c r="W140" s="37" t="s">
        <v>73</v>
      </c>
      <c r="X140" s="292">
        <f>IFERROR(SUMPRODUCT(X137:X138*H137:H138),"0")</f>
        <v>403.2</v>
      </c>
      <c r="Y140" s="292">
        <f>IFERROR(SUMPRODUCT(Y137:Y138*H137:H138),"0")</f>
        <v>403.2</v>
      </c>
      <c r="Z140" s="37"/>
      <c r="AA140" s="293"/>
      <c r="AB140" s="293"/>
      <c r="AC140" s="293"/>
    </row>
    <row r="141" spans="1:68" ht="16.5" hidden="1" customHeight="1" x14ac:dyDescent="0.25">
      <c r="A141" s="302" t="s">
        <v>225</v>
      </c>
      <c r="B141" s="303"/>
      <c r="C141" s="303"/>
      <c r="D141" s="303"/>
      <c r="E141" s="303"/>
      <c r="F141" s="303"/>
      <c r="G141" s="303"/>
      <c r="H141" s="303"/>
      <c r="I141" s="303"/>
      <c r="J141" s="303"/>
      <c r="K141" s="303"/>
      <c r="L141" s="303"/>
      <c r="M141" s="303"/>
      <c r="N141" s="303"/>
      <c r="O141" s="303"/>
      <c r="P141" s="303"/>
      <c r="Q141" s="303"/>
      <c r="R141" s="303"/>
      <c r="S141" s="303"/>
      <c r="T141" s="303"/>
      <c r="U141" s="303"/>
      <c r="V141" s="303"/>
      <c r="W141" s="303"/>
      <c r="X141" s="303"/>
      <c r="Y141" s="303"/>
      <c r="Z141" s="303"/>
      <c r="AA141" s="285"/>
      <c r="AB141" s="285"/>
      <c r="AC141" s="285"/>
    </row>
    <row r="142" spans="1:68" ht="14.25" hidden="1" customHeight="1" x14ac:dyDescent="0.25">
      <c r="A142" s="306" t="s">
        <v>126</v>
      </c>
      <c r="B142" s="303"/>
      <c r="C142" s="303"/>
      <c r="D142" s="303"/>
      <c r="E142" s="303"/>
      <c r="F142" s="303"/>
      <c r="G142" s="303"/>
      <c r="H142" s="303"/>
      <c r="I142" s="303"/>
      <c r="J142" s="303"/>
      <c r="K142" s="303"/>
      <c r="L142" s="303"/>
      <c r="M142" s="303"/>
      <c r="N142" s="303"/>
      <c r="O142" s="303"/>
      <c r="P142" s="303"/>
      <c r="Q142" s="303"/>
      <c r="R142" s="303"/>
      <c r="S142" s="303"/>
      <c r="T142" s="303"/>
      <c r="U142" s="303"/>
      <c r="V142" s="303"/>
      <c r="W142" s="303"/>
      <c r="X142" s="303"/>
      <c r="Y142" s="303"/>
      <c r="Z142" s="303"/>
      <c r="AA142" s="284"/>
      <c r="AB142" s="284"/>
      <c r="AC142" s="284"/>
    </row>
    <row r="143" spans="1:68" ht="27" hidden="1" customHeight="1" x14ac:dyDescent="0.25">
      <c r="A143" s="54" t="s">
        <v>226</v>
      </c>
      <c r="B143" s="54" t="s">
        <v>227</v>
      </c>
      <c r="C143" s="31">
        <v>4301135570</v>
      </c>
      <c r="D143" s="297">
        <v>4607111035806</v>
      </c>
      <c r="E143" s="298"/>
      <c r="F143" s="289">
        <v>0.25</v>
      </c>
      <c r="G143" s="32">
        <v>12</v>
      </c>
      <c r="H143" s="289">
        <v>3</v>
      </c>
      <c r="I143" s="28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295"/>
      <c r="R143" s="295"/>
      <c r="S143" s="295"/>
      <c r="T143" s="296"/>
      <c r="U143" s="34"/>
      <c r="V143" s="34"/>
      <c r="W143" s="35" t="s">
        <v>69</v>
      </c>
      <c r="X143" s="290">
        <v>0</v>
      </c>
      <c r="Y143" s="291">
        <f>IFERROR(IF(X143="","",X143),"")</f>
        <v>0</v>
      </c>
      <c r="Z143" s="36">
        <f>IFERROR(IF(X143="","",X143*0.01788),"")</f>
        <v>0</v>
      </c>
      <c r="AA143" s="56"/>
      <c r="AB143" s="57"/>
      <c r="AC143" s="164" t="s">
        <v>228</v>
      </c>
      <c r="AG143" s="67"/>
      <c r="AJ143" s="71" t="s">
        <v>71</v>
      </c>
      <c r="AK143" s="71">
        <v>1</v>
      </c>
      <c r="BB143" s="165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07"/>
      <c r="B144" s="303"/>
      <c r="C144" s="303"/>
      <c r="D144" s="303"/>
      <c r="E144" s="303"/>
      <c r="F144" s="303"/>
      <c r="G144" s="303"/>
      <c r="H144" s="303"/>
      <c r="I144" s="303"/>
      <c r="J144" s="303"/>
      <c r="K144" s="303"/>
      <c r="L144" s="303"/>
      <c r="M144" s="303"/>
      <c r="N144" s="303"/>
      <c r="O144" s="308"/>
      <c r="P144" s="299" t="s">
        <v>72</v>
      </c>
      <c r="Q144" s="300"/>
      <c r="R144" s="300"/>
      <c r="S144" s="300"/>
      <c r="T144" s="300"/>
      <c r="U144" s="300"/>
      <c r="V144" s="301"/>
      <c r="W144" s="37" t="s">
        <v>69</v>
      </c>
      <c r="X144" s="292">
        <f>IFERROR(SUM(X143:X143),"0")</f>
        <v>0</v>
      </c>
      <c r="Y144" s="292">
        <f>IFERROR(SUM(Y143:Y143),"0")</f>
        <v>0</v>
      </c>
      <c r="Z144" s="292">
        <f>IFERROR(IF(Z143="",0,Z143),"0")</f>
        <v>0</v>
      </c>
      <c r="AA144" s="293"/>
      <c r="AB144" s="293"/>
      <c r="AC144" s="293"/>
    </row>
    <row r="145" spans="1:68" hidden="1" x14ac:dyDescent="0.2">
      <c r="A145" s="303"/>
      <c r="B145" s="303"/>
      <c r="C145" s="303"/>
      <c r="D145" s="303"/>
      <c r="E145" s="303"/>
      <c r="F145" s="303"/>
      <c r="G145" s="303"/>
      <c r="H145" s="303"/>
      <c r="I145" s="303"/>
      <c r="J145" s="303"/>
      <c r="K145" s="303"/>
      <c r="L145" s="303"/>
      <c r="M145" s="303"/>
      <c r="N145" s="303"/>
      <c r="O145" s="308"/>
      <c r="P145" s="299" t="s">
        <v>72</v>
      </c>
      <c r="Q145" s="300"/>
      <c r="R145" s="300"/>
      <c r="S145" s="300"/>
      <c r="T145" s="300"/>
      <c r="U145" s="300"/>
      <c r="V145" s="301"/>
      <c r="W145" s="37" t="s">
        <v>73</v>
      </c>
      <c r="X145" s="292">
        <f>IFERROR(SUMPRODUCT(X143:X143*H143:H143),"0")</f>
        <v>0</v>
      </c>
      <c r="Y145" s="292">
        <f>IFERROR(SUMPRODUCT(Y143:Y143*H143:H143),"0")</f>
        <v>0</v>
      </c>
      <c r="Z145" s="37"/>
      <c r="AA145" s="293"/>
      <c r="AB145" s="293"/>
      <c r="AC145" s="293"/>
    </row>
    <row r="146" spans="1:68" ht="16.5" hidden="1" customHeight="1" x14ac:dyDescent="0.25">
      <c r="A146" s="302" t="s">
        <v>229</v>
      </c>
      <c r="B146" s="303"/>
      <c r="C146" s="303"/>
      <c r="D146" s="303"/>
      <c r="E146" s="303"/>
      <c r="F146" s="303"/>
      <c r="G146" s="303"/>
      <c r="H146" s="303"/>
      <c r="I146" s="303"/>
      <c r="J146" s="303"/>
      <c r="K146" s="303"/>
      <c r="L146" s="303"/>
      <c r="M146" s="303"/>
      <c r="N146" s="303"/>
      <c r="O146" s="303"/>
      <c r="P146" s="303"/>
      <c r="Q146" s="303"/>
      <c r="R146" s="303"/>
      <c r="S146" s="303"/>
      <c r="T146" s="303"/>
      <c r="U146" s="303"/>
      <c r="V146" s="303"/>
      <c r="W146" s="303"/>
      <c r="X146" s="303"/>
      <c r="Y146" s="303"/>
      <c r="Z146" s="303"/>
      <c r="AA146" s="285"/>
      <c r="AB146" s="285"/>
      <c r="AC146" s="285"/>
    </row>
    <row r="147" spans="1:68" ht="14.25" hidden="1" customHeight="1" x14ac:dyDescent="0.25">
      <c r="A147" s="306" t="s">
        <v>126</v>
      </c>
      <c r="B147" s="303"/>
      <c r="C147" s="303"/>
      <c r="D147" s="303"/>
      <c r="E147" s="303"/>
      <c r="F147" s="303"/>
      <c r="G147" s="303"/>
      <c r="H147" s="303"/>
      <c r="I147" s="303"/>
      <c r="J147" s="303"/>
      <c r="K147" s="303"/>
      <c r="L147" s="303"/>
      <c r="M147" s="303"/>
      <c r="N147" s="303"/>
      <c r="O147" s="303"/>
      <c r="P147" s="303"/>
      <c r="Q147" s="303"/>
      <c r="R147" s="303"/>
      <c r="S147" s="303"/>
      <c r="T147" s="303"/>
      <c r="U147" s="303"/>
      <c r="V147" s="303"/>
      <c r="W147" s="303"/>
      <c r="X147" s="303"/>
      <c r="Y147" s="303"/>
      <c r="Z147" s="303"/>
      <c r="AA147" s="284"/>
      <c r="AB147" s="284"/>
      <c r="AC147" s="284"/>
    </row>
    <row r="148" spans="1:68" ht="16.5" hidden="1" customHeight="1" x14ac:dyDescent="0.25">
      <c r="A148" s="54" t="s">
        <v>230</v>
      </c>
      <c r="B148" s="54" t="s">
        <v>231</v>
      </c>
      <c r="C148" s="31">
        <v>4301135607</v>
      </c>
      <c r="D148" s="297">
        <v>4607111039613</v>
      </c>
      <c r="E148" s="298"/>
      <c r="F148" s="289">
        <v>0.09</v>
      </c>
      <c r="G148" s="32">
        <v>30</v>
      </c>
      <c r="H148" s="289">
        <v>2.7</v>
      </c>
      <c r="I148" s="28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4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295"/>
      <c r="R148" s="295"/>
      <c r="S148" s="295"/>
      <c r="T148" s="296"/>
      <c r="U148" s="34"/>
      <c r="V148" s="34"/>
      <c r="W148" s="35" t="s">
        <v>69</v>
      </c>
      <c r="X148" s="290">
        <v>0</v>
      </c>
      <c r="Y148" s="291">
        <f>IFERROR(IF(X148="","",X148),"")</f>
        <v>0</v>
      </c>
      <c r="Z148" s="36">
        <f>IFERROR(IF(X148="","",X148*0.00936),"")</f>
        <v>0</v>
      </c>
      <c r="AA148" s="56"/>
      <c r="AB148" s="57"/>
      <c r="AC148" s="166" t="s">
        <v>214</v>
      </c>
      <c r="AG148" s="67"/>
      <c r="AJ148" s="71" t="s">
        <v>71</v>
      </c>
      <c r="AK148" s="71">
        <v>1</v>
      </c>
      <c r="BB148" s="167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07"/>
      <c r="B149" s="303"/>
      <c r="C149" s="303"/>
      <c r="D149" s="303"/>
      <c r="E149" s="303"/>
      <c r="F149" s="303"/>
      <c r="G149" s="303"/>
      <c r="H149" s="303"/>
      <c r="I149" s="303"/>
      <c r="J149" s="303"/>
      <c r="K149" s="303"/>
      <c r="L149" s="303"/>
      <c r="M149" s="303"/>
      <c r="N149" s="303"/>
      <c r="O149" s="308"/>
      <c r="P149" s="299" t="s">
        <v>72</v>
      </c>
      <c r="Q149" s="300"/>
      <c r="R149" s="300"/>
      <c r="S149" s="300"/>
      <c r="T149" s="300"/>
      <c r="U149" s="300"/>
      <c r="V149" s="301"/>
      <c r="W149" s="37" t="s">
        <v>69</v>
      </c>
      <c r="X149" s="292">
        <f>IFERROR(SUM(X148:X148),"0")</f>
        <v>0</v>
      </c>
      <c r="Y149" s="292">
        <f>IFERROR(SUM(Y148:Y148),"0")</f>
        <v>0</v>
      </c>
      <c r="Z149" s="292">
        <f>IFERROR(IF(Z148="",0,Z148),"0")</f>
        <v>0</v>
      </c>
      <c r="AA149" s="293"/>
      <c r="AB149" s="293"/>
      <c r="AC149" s="293"/>
    </row>
    <row r="150" spans="1:68" hidden="1" x14ac:dyDescent="0.2">
      <c r="A150" s="303"/>
      <c r="B150" s="303"/>
      <c r="C150" s="303"/>
      <c r="D150" s="303"/>
      <c r="E150" s="303"/>
      <c r="F150" s="303"/>
      <c r="G150" s="303"/>
      <c r="H150" s="303"/>
      <c r="I150" s="303"/>
      <c r="J150" s="303"/>
      <c r="K150" s="303"/>
      <c r="L150" s="303"/>
      <c r="M150" s="303"/>
      <c r="N150" s="303"/>
      <c r="O150" s="308"/>
      <c r="P150" s="299" t="s">
        <v>72</v>
      </c>
      <c r="Q150" s="300"/>
      <c r="R150" s="300"/>
      <c r="S150" s="300"/>
      <c r="T150" s="300"/>
      <c r="U150" s="300"/>
      <c r="V150" s="301"/>
      <c r="W150" s="37" t="s">
        <v>73</v>
      </c>
      <c r="X150" s="292">
        <f>IFERROR(SUMPRODUCT(X148:X148*H148:H148),"0")</f>
        <v>0</v>
      </c>
      <c r="Y150" s="292">
        <f>IFERROR(SUMPRODUCT(Y148:Y148*H148:H148),"0")</f>
        <v>0</v>
      </c>
      <c r="Z150" s="37"/>
      <c r="AA150" s="293"/>
      <c r="AB150" s="293"/>
      <c r="AC150" s="293"/>
    </row>
    <row r="151" spans="1:68" ht="16.5" hidden="1" customHeight="1" x14ac:dyDescent="0.25">
      <c r="A151" s="302" t="s">
        <v>232</v>
      </c>
      <c r="B151" s="303"/>
      <c r="C151" s="303"/>
      <c r="D151" s="303"/>
      <c r="E151" s="303"/>
      <c r="F151" s="303"/>
      <c r="G151" s="303"/>
      <c r="H151" s="303"/>
      <c r="I151" s="303"/>
      <c r="J151" s="303"/>
      <c r="K151" s="303"/>
      <c r="L151" s="303"/>
      <c r="M151" s="303"/>
      <c r="N151" s="303"/>
      <c r="O151" s="303"/>
      <c r="P151" s="303"/>
      <c r="Q151" s="303"/>
      <c r="R151" s="303"/>
      <c r="S151" s="303"/>
      <c r="T151" s="303"/>
      <c r="U151" s="303"/>
      <c r="V151" s="303"/>
      <c r="W151" s="303"/>
      <c r="X151" s="303"/>
      <c r="Y151" s="303"/>
      <c r="Z151" s="303"/>
      <c r="AA151" s="285"/>
      <c r="AB151" s="285"/>
      <c r="AC151" s="285"/>
    </row>
    <row r="152" spans="1:68" ht="14.25" hidden="1" customHeight="1" x14ac:dyDescent="0.25">
      <c r="A152" s="306" t="s">
        <v>200</v>
      </c>
      <c r="B152" s="303"/>
      <c r="C152" s="303"/>
      <c r="D152" s="303"/>
      <c r="E152" s="303"/>
      <c r="F152" s="303"/>
      <c r="G152" s="303"/>
      <c r="H152" s="303"/>
      <c r="I152" s="303"/>
      <c r="J152" s="303"/>
      <c r="K152" s="303"/>
      <c r="L152" s="303"/>
      <c r="M152" s="303"/>
      <c r="N152" s="303"/>
      <c r="O152" s="303"/>
      <c r="P152" s="303"/>
      <c r="Q152" s="303"/>
      <c r="R152" s="303"/>
      <c r="S152" s="303"/>
      <c r="T152" s="303"/>
      <c r="U152" s="303"/>
      <c r="V152" s="303"/>
      <c r="W152" s="303"/>
      <c r="X152" s="303"/>
      <c r="Y152" s="303"/>
      <c r="Z152" s="303"/>
      <c r="AA152" s="284"/>
      <c r="AB152" s="284"/>
      <c r="AC152" s="284"/>
    </row>
    <row r="153" spans="1:68" ht="27" hidden="1" customHeight="1" x14ac:dyDescent="0.25">
      <c r="A153" s="54" t="s">
        <v>233</v>
      </c>
      <c r="B153" s="54" t="s">
        <v>234</v>
      </c>
      <c r="C153" s="31">
        <v>4301135540</v>
      </c>
      <c r="D153" s="297">
        <v>4607111035646</v>
      </c>
      <c r="E153" s="298"/>
      <c r="F153" s="289">
        <v>0.2</v>
      </c>
      <c r="G153" s="32">
        <v>8</v>
      </c>
      <c r="H153" s="289">
        <v>1.6</v>
      </c>
      <c r="I153" s="289">
        <v>2.12</v>
      </c>
      <c r="J153" s="32">
        <v>72</v>
      </c>
      <c r="K153" s="32" t="s">
        <v>235</v>
      </c>
      <c r="L153" s="32" t="s">
        <v>67</v>
      </c>
      <c r="M153" s="33" t="s">
        <v>68</v>
      </c>
      <c r="N153" s="33"/>
      <c r="O153" s="32">
        <v>180</v>
      </c>
      <c r="P153" s="41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295"/>
      <c r="R153" s="295"/>
      <c r="S153" s="295"/>
      <c r="T153" s="296"/>
      <c r="U153" s="34"/>
      <c r="V153" s="34"/>
      <c r="W153" s="35" t="s">
        <v>69</v>
      </c>
      <c r="X153" s="290">
        <v>0</v>
      </c>
      <c r="Y153" s="291">
        <f>IFERROR(IF(X153="","",X153),"")</f>
        <v>0</v>
      </c>
      <c r="Z153" s="36">
        <f>IFERROR(IF(X153="","",X153*0.01157),"")</f>
        <v>0</v>
      </c>
      <c r="AA153" s="56"/>
      <c r="AB153" s="57"/>
      <c r="AC153" s="168" t="s">
        <v>236</v>
      </c>
      <c r="AG153" s="67"/>
      <c r="AJ153" s="71" t="s">
        <v>71</v>
      </c>
      <c r="AK153" s="71">
        <v>1</v>
      </c>
      <c r="BB153" s="169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07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03"/>
      <c r="M154" s="303"/>
      <c r="N154" s="303"/>
      <c r="O154" s="308"/>
      <c r="P154" s="299" t="s">
        <v>72</v>
      </c>
      <c r="Q154" s="300"/>
      <c r="R154" s="300"/>
      <c r="S154" s="300"/>
      <c r="T154" s="300"/>
      <c r="U154" s="300"/>
      <c r="V154" s="301"/>
      <c r="W154" s="37" t="s">
        <v>69</v>
      </c>
      <c r="X154" s="292">
        <f>IFERROR(SUM(X153:X153),"0")</f>
        <v>0</v>
      </c>
      <c r="Y154" s="292">
        <f>IFERROR(SUM(Y153:Y153),"0")</f>
        <v>0</v>
      </c>
      <c r="Z154" s="292">
        <f>IFERROR(IF(Z153="",0,Z153),"0")</f>
        <v>0</v>
      </c>
      <c r="AA154" s="293"/>
      <c r="AB154" s="293"/>
      <c r="AC154" s="293"/>
    </row>
    <row r="155" spans="1:68" hidden="1" x14ac:dyDescent="0.2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03"/>
      <c r="M155" s="303"/>
      <c r="N155" s="303"/>
      <c r="O155" s="308"/>
      <c r="P155" s="299" t="s">
        <v>72</v>
      </c>
      <c r="Q155" s="300"/>
      <c r="R155" s="300"/>
      <c r="S155" s="300"/>
      <c r="T155" s="300"/>
      <c r="U155" s="300"/>
      <c r="V155" s="301"/>
      <c r="W155" s="37" t="s">
        <v>73</v>
      </c>
      <c r="X155" s="292">
        <f>IFERROR(SUMPRODUCT(X153:X153*H153:H153),"0")</f>
        <v>0</v>
      </c>
      <c r="Y155" s="292">
        <f>IFERROR(SUMPRODUCT(Y153:Y153*H153:H153),"0")</f>
        <v>0</v>
      </c>
      <c r="Z155" s="37"/>
      <c r="AA155" s="293"/>
      <c r="AB155" s="293"/>
      <c r="AC155" s="293"/>
    </row>
    <row r="156" spans="1:68" ht="16.5" hidden="1" customHeight="1" x14ac:dyDescent="0.25">
      <c r="A156" s="302" t="s">
        <v>237</v>
      </c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303"/>
      <c r="Y156" s="303"/>
      <c r="Z156" s="303"/>
      <c r="AA156" s="285"/>
      <c r="AB156" s="285"/>
      <c r="AC156" s="285"/>
    </row>
    <row r="157" spans="1:68" ht="14.25" hidden="1" customHeight="1" x14ac:dyDescent="0.25">
      <c r="A157" s="306" t="s">
        <v>126</v>
      </c>
      <c r="B157" s="303"/>
      <c r="C157" s="303"/>
      <c r="D157" s="303"/>
      <c r="E157" s="303"/>
      <c r="F157" s="303"/>
      <c r="G157" s="303"/>
      <c r="H157" s="303"/>
      <c r="I157" s="303"/>
      <c r="J157" s="303"/>
      <c r="K157" s="303"/>
      <c r="L157" s="303"/>
      <c r="M157" s="303"/>
      <c r="N157" s="303"/>
      <c r="O157" s="303"/>
      <c r="P157" s="303"/>
      <c r="Q157" s="303"/>
      <c r="R157" s="303"/>
      <c r="S157" s="303"/>
      <c r="T157" s="303"/>
      <c r="U157" s="303"/>
      <c r="V157" s="303"/>
      <c r="W157" s="303"/>
      <c r="X157" s="303"/>
      <c r="Y157" s="303"/>
      <c r="Z157" s="303"/>
      <c r="AA157" s="284"/>
      <c r="AB157" s="284"/>
      <c r="AC157" s="284"/>
    </row>
    <row r="158" spans="1:68" ht="27" hidden="1" customHeight="1" x14ac:dyDescent="0.25">
      <c r="A158" s="54" t="s">
        <v>238</v>
      </c>
      <c r="B158" s="54" t="s">
        <v>239</v>
      </c>
      <c r="C158" s="31">
        <v>4301135591</v>
      </c>
      <c r="D158" s="297">
        <v>4607111036568</v>
      </c>
      <c r="E158" s="298"/>
      <c r="F158" s="289">
        <v>0.28000000000000003</v>
      </c>
      <c r="G158" s="32">
        <v>6</v>
      </c>
      <c r="H158" s="289">
        <v>1.68</v>
      </c>
      <c r="I158" s="289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4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295"/>
      <c r="R158" s="295"/>
      <c r="S158" s="295"/>
      <c r="T158" s="296"/>
      <c r="U158" s="34"/>
      <c r="V158" s="34"/>
      <c r="W158" s="35" t="s">
        <v>69</v>
      </c>
      <c r="X158" s="290">
        <v>0</v>
      </c>
      <c r="Y158" s="291">
        <f>IFERROR(IF(X158="","",X158),"")</f>
        <v>0</v>
      </c>
      <c r="Z158" s="36">
        <f>IFERROR(IF(X158="","",X158*0.00941),"")</f>
        <v>0</v>
      </c>
      <c r="AA158" s="56"/>
      <c r="AB158" s="57"/>
      <c r="AC158" s="170" t="s">
        <v>240</v>
      </c>
      <c r="AG158" s="67"/>
      <c r="AJ158" s="71" t="s">
        <v>71</v>
      </c>
      <c r="AK158" s="71">
        <v>1</v>
      </c>
      <c r="BB158" s="171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07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03"/>
      <c r="M159" s="303"/>
      <c r="N159" s="303"/>
      <c r="O159" s="308"/>
      <c r="P159" s="299" t="s">
        <v>72</v>
      </c>
      <c r="Q159" s="300"/>
      <c r="R159" s="300"/>
      <c r="S159" s="300"/>
      <c r="T159" s="300"/>
      <c r="U159" s="300"/>
      <c r="V159" s="301"/>
      <c r="W159" s="37" t="s">
        <v>69</v>
      </c>
      <c r="X159" s="292">
        <f>IFERROR(SUM(X158:X158),"0")</f>
        <v>0</v>
      </c>
      <c r="Y159" s="292">
        <f>IFERROR(SUM(Y158:Y158),"0")</f>
        <v>0</v>
      </c>
      <c r="Z159" s="292">
        <f>IFERROR(IF(Z158="",0,Z158),"0")</f>
        <v>0</v>
      </c>
      <c r="AA159" s="293"/>
      <c r="AB159" s="293"/>
      <c r="AC159" s="293"/>
    </row>
    <row r="160" spans="1:68" hidden="1" x14ac:dyDescent="0.2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03"/>
      <c r="M160" s="303"/>
      <c r="N160" s="303"/>
      <c r="O160" s="308"/>
      <c r="P160" s="299" t="s">
        <v>72</v>
      </c>
      <c r="Q160" s="300"/>
      <c r="R160" s="300"/>
      <c r="S160" s="300"/>
      <c r="T160" s="300"/>
      <c r="U160" s="300"/>
      <c r="V160" s="301"/>
      <c r="W160" s="37" t="s">
        <v>73</v>
      </c>
      <c r="X160" s="292">
        <f>IFERROR(SUMPRODUCT(X158:X158*H158:H158),"0")</f>
        <v>0</v>
      </c>
      <c r="Y160" s="292">
        <f>IFERROR(SUMPRODUCT(Y158:Y158*H158:H158),"0")</f>
        <v>0</v>
      </c>
      <c r="Z160" s="37"/>
      <c r="AA160" s="293"/>
      <c r="AB160" s="293"/>
      <c r="AC160" s="293"/>
    </row>
    <row r="161" spans="1:68" ht="27.75" hidden="1" customHeight="1" x14ac:dyDescent="0.2">
      <c r="A161" s="370" t="s">
        <v>241</v>
      </c>
      <c r="B161" s="371"/>
      <c r="C161" s="371"/>
      <c r="D161" s="371"/>
      <c r="E161" s="371"/>
      <c r="F161" s="371"/>
      <c r="G161" s="371"/>
      <c r="H161" s="371"/>
      <c r="I161" s="371"/>
      <c r="J161" s="371"/>
      <c r="K161" s="371"/>
      <c r="L161" s="371"/>
      <c r="M161" s="371"/>
      <c r="N161" s="371"/>
      <c r="O161" s="371"/>
      <c r="P161" s="371"/>
      <c r="Q161" s="371"/>
      <c r="R161" s="371"/>
      <c r="S161" s="371"/>
      <c r="T161" s="371"/>
      <c r="U161" s="371"/>
      <c r="V161" s="371"/>
      <c r="W161" s="371"/>
      <c r="X161" s="371"/>
      <c r="Y161" s="371"/>
      <c r="Z161" s="371"/>
      <c r="AA161" s="48"/>
      <c r="AB161" s="48"/>
      <c r="AC161" s="48"/>
    </row>
    <row r="162" spans="1:68" ht="16.5" hidden="1" customHeight="1" x14ac:dyDescent="0.25">
      <c r="A162" s="302" t="s">
        <v>242</v>
      </c>
      <c r="B162" s="303"/>
      <c r="C162" s="303"/>
      <c r="D162" s="303"/>
      <c r="E162" s="303"/>
      <c r="F162" s="303"/>
      <c r="G162" s="303"/>
      <c r="H162" s="303"/>
      <c r="I162" s="303"/>
      <c r="J162" s="303"/>
      <c r="K162" s="303"/>
      <c r="L162" s="303"/>
      <c r="M162" s="303"/>
      <c r="N162" s="303"/>
      <c r="O162" s="303"/>
      <c r="P162" s="303"/>
      <c r="Q162" s="303"/>
      <c r="R162" s="303"/>
      <c r="S162" s="303"/>
      <c r="T162" s="303"/>
      <c r="U162" s="303"/>
      <c r="V162" s="303"/>
      <c r="W162" s="303"/>
      <c r="X162" s="303"/>
      <c r="Y162" s="303"/>
      <c r="Z162" s="303"/>
      <c r="AA162" s="285"/>
      <c r="AB162" s="285"/>
      <c r="AC162" s="285"/>
    </row>
    <row r="163" spans="1:68" ht="14.25" hidden="1" customHeight="1" x14ac:dyDescent="0.25">
      <c r="A163" s="306" t="s">
        <v>63</v>
      </c>
      <c r="B163" s="303"/>
      <c r="C163" s="303"/>
      <c r="D163" s="303"/>
      <c r="E163" s="303"/>
      <c r="F163" s="303"/>
      <c r="G163" s="303"/>
      <c r="H163" s="303"/>
      <c r="I163" s="303"/>
      <c r="J163" s="303"/>
      <c r="K163" s="303"/>
      <c r="L163" s="303"/>
      <c r="M163" s="303"/>
      <c r="N163" s="303"/>
      <c r="O163" s="303"/>
      <c r="P163" s="303"/>
      <c r="Q163" s="303"/>
      <c r="R163" s="303"/>
      <c r="S163" s="303"/>
      <c r="T163" s="303"/>
      <c r="U163" s="303"/>
      <c r="V163" s="303"/>
      <c r="W163" s="303"/>
      <c r="X163" s="303"/>
      <c r="Y163" s="303"/>
      <c r="Z163" s="303"/>
      <c r="AA163" s="284"/>
      <c r="AB163" s="284"/>
      <c r="AC163" s="284"/>
    </row>
    <row r="164" spans="1:68" ht="16.5" hidden="1" customHeight="1" x14ac:dyDescent="0.25">
      <c r="A164" s="54" t="s">
        <v>243</v>
      </c>
      <c r="B164" s="54" t="s">
        <v>244</v>
      </c>
      <c r="C164" s="31">
        <v>4301071062</v>
      </c>
      <c r="D164" s="297">
        <v>4607111036384</v>
      </c>
      <c r="E164" s="298"/>
      <c r="F164" s="289">
        <v>5</v>
      </c>
      <c r="G164" s="32">
        <v>1</v>
      </c>
      <c r="H164" s="289">
        <v>5</v>
      </c>
      <c r="I164" s="289">
        <v>5.2106000000000003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455" t="s">
        <v>245</v>
      </c>
      <c r="Q164" s="295"/>
      <c r="R164" s="295"/>
      <c r="S164" s="295"/>
      <c r="T164" s="296"/>
      <c r="U164" s="34"/>
      <c r="V164" s="34"/>
      <c r="W164" s="35" t="s">
        <v>69</v>
      </c>
      <c r="X164" s="290">
        <v>0</v>
      </c>
      <c r="Y164" s="29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246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4301071050</v>
      </c>
      <c r="D165" s="297">
        <v>4607111036216</v>
      </c>
      <c r="E165" s="298"/>
      <c r="F165" s="289">
        <v>5</v>
      </c>
      <c r="G165" s="32">
        <v>1</v>
      </c>
      <c r="H165" s="289">
        <v>5</v>
      </c>
      <c r="I165" s="289">
        <v>5.2131999999999996</v>
      </c>
      <c r="J165" s="32">
        <v>144</v>
      </c>
      <c r="K165" s="32" t="s">
        <v>66</v>
      </c>
      <c r="L165" s="32" t="s">
        <v>102</v>
      </c>
      <c r="M165" s="33" t="s">
        <v>68</v>
      </c>
      <c r="N165" s="33"/>
      <c r="O165" s="32">
        <v>180</v>
      </c>
      <c r="P165" s="3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295"/>
      <c r="R165" s="295"/>
      <c r="S165" s="295"/>
      <c r="T165" s="296"/>
      <c r="U165" s="34"/>
      <c r="V165" s="34"/>
      <c r="W165" s="35" t="s">
        <v>69</v>
      </c>
      <c r="X165" s="290">
        <v>12</v>
      </c>
      <c r="Y165" s="291">
        <f>IFERROR(IF(X165="","",X165),"")</f>
        <v>12</v>
      </c>
      <c r="Z165" s="36">
        <f>IFERROR(IF(X165="","",X165*0.00866),"")</f>
        <v>0.10391999999999998</v>
      </c>
      <c r="AA165" s="56"/>
      <c r="AB165" s="57"/>
      <c r="AC165" s="174" t="s">
        <v>249</v>
      </c>
      <c r="AG165" s="67"/>
      <c r="AJ165" s="71" t="s">
        <v>104</v>
      </c>
      <c r="AK165" s="71">
        <v>12</v>
      </c>
      <c r="BB165" s="175" t="s">
        <v>1</v>
      </c>
      <c r="BM165" s="67">
        <f>IFERROR(X165*I165,"0")</f>
        <v>62.558399999999992</v>
      </c>
      <c r="BN165" s="67">
        <f>IFERROR(Y165*I165,"0")</f>
        <v>62.558399999999992</v>
      </c>
      <c r="BO165" s="67">
        <f>IFERROR(X165/J165,"0")</f>
        <v>8.3333333333333329E-2</v>
      </c>
      <c r="BP165" s="67">
        <f>IFERROR(Y165/J165,"0")</f>
        <v>8.3333333333333329E-2</v>
      </c>
    </row>
    <row r="166" spans="1:68" x14ac:dyDescent="0.2">
      <c r="A166" s="307"/>
      <c r="B166" s="303"/>
      <c r="C166" s="303"/>
      <c r="D166" s="303"/>
      <c r="E166" s="303"/>
      <c r="F166" s="303"/>
      <c r="G166" s="303"/>
      <c r="H166" s="303"/>
      <c r="I166" s="303"/>
      <c r="J166" s="303"/>
      <c r="K166" s="303"/>
      <c r="L166" s="303"/>
      <c r="M166" s="303"/>
      <c r="N166" s="303"/>
      <c r="O166" s="308"/>
      <c r="P166" s="299" t="s">
        <v>72</v>
      </c>
      <c r="Q166" s="300"/>
      <c r="R166" s="300"/>
      <c r="S166" s="300"/>
      <c r="T166" s="300"/>
      <c r="U166" s="300"/>
      <c r="V166" s="301"/>
      <c r="W166" s="37" t="s">
        <v>69</v>
      </c>
      <c r="X166" s="292">
        <f>IFERROR(SUM(X164:X165),"0")</f>
        <v>12</v>
      </c>
      <c r="Y166" s="292">
        <f>IFERROR(SUM(Y164:Y165),"0")</f>
        <v>12</v>
      </c>
      <c r="Z166" s="292">
        <f>IFERROR(IF(Z164="",0,Z164),"0")+IFERROR(IF(Z165="",0,Z165),"0")</f>
        <v>0.10391999999999998</v>
      </c>
      <c r="AA166" s="293"/>
      <c r="AB166" s="293"/>
      <c r="AC166" s="293"/>
    </row>
    <row r="167" spans="1:68" x14ac:dyDescent="0.2">
      <c r="A167" s="303"/>
      <c r="B167" s="303"/>
      <c r="C167" s="303"/>
      <c r="D167" s="303"/>
      <c r="E167" s="303"/>
      <c r="F167" s="303"/>
      <c r="G167" s="303"/>
      <c r="H167" s="303"/>
      <c r="I167" s="303"/>
      <c r="J167" s="303"/>
      <c r="K167" s="303"/>
      <c r="L167" s="303"/>
      <c r="M167" s="303"/>
      <c r="N167" s="303"/>
      <c r="O167" s="308"/>
      <c r="P167" s="299" t="s">
        <v>72</v>
      </c>
      <c r="Q167" s="300"/>
      <c r="R167" s="300"/>
      <c r="S167" s="300"/>
      <c r="T167" s="300"/>
      <c r="U167" s="300"/>
      <c r="V167" s="301"/>
      <c r="W167" s="37" t="s">
        <v>73</v>
      </c>
      <c r="X167" s="292">
        <f>IFERROR(SUMPRODUCT(X164:X165*H164:H165),"0")</f>
        <v>60</v>
      </c>
      <c r="Y167" s="292">
        <f>IFERROR(SUMPRODUCT(Y164:Y165*H164:H165),"0")</f>
        <v>60</v>
      </c>
      <c r="Z167" s="37"/>
      <c r="AA167" s="293"/>
      <c r="AB167" s="293"/>
      <c r="AC167" s="293"/>
    </row>
    <row r="168" spans="1:68" ht="27.75" hidden="1" customHeight="1" x14ac:dyDescent="0.2">
      <c r="A168" s="370" t="s">
        <v>250</v>
      </c>
      <c r="B168" s="371"/>
      <c r="C168" s="371"/>
      <c r="D168" s="371"/>
      <c r="E168" s="371"/>
      <c r="F168" s="371"/>
      <c r="G168" s="371"/>
      <c r="H168" s="371"/>
      <c r="I168" s="371"/>
      <c r="J168" s="371"/>
      <c r="K168" s="371"/>
      <c r="L168" s="371"/>
      <c r="M168" s="371"/>
      <c r="N168" s="371"/>
      <c r="O168" s="371"/>
      <c r="P168" s="371"/>
      <c r="Q168" s="371"/>
      <c r="R168" s="371"/>
      <c r="S168" s="371"/>
      <c r="T168" s="371"/>
      <c r="U168" s="371"/>
      <c r="V168" s="371"/>
      <c r="W168" s="371"/>
      <c r="X168" s="371"/>
      <c r="Y168" s="371"/>
      <c r="Z168" s="371"/>
      <c r="AA168" s="48"/>
      <c r="AB168" s="48"/>
      <c r="AC168" s="48"/>
    </row>
    <row r="169" spans="1:68" ht="16.5" hidden="1" customHeight="1" x14ac:dyDescent="0.25">
      <c r="A169" s="302" t="s">
        <v>251</v>
      </c>
      <c r="B169" s="303"/>
      <c r="C169" s="303"/>
      <c r="D169" s="303"/>
      <c r="E169" s="303"/>
      <c r="F169" s="303"/>
      <c r="G169" s="303"/>
      <c r="H169" s="303"/>
      <c r="I169" s="303"/>
      <c r="J169" s="303"/>
      <c r="K169" s="303"/>
      <c r="L169" s="303"/>
      <c r="M169" s="303"/>
      <c r="N169" s="303"/>
      <c r="O169" s="303"/>
      <c r="P169" s="303"/>
      <c r="Q169" s="303"/>
      <c r="R169" s="303"/>
      <c r="S169" s="303"/>
      <c r="T169" s="303"/>
      <c r="U169" s="303"/>
      <c r="V169" s="303"/>
      <c r="W169" s="303"/>
      <c r="X169" s="303"/>
      <c r="Y169" s="303"/>
      <c r="Z169" s="303"/>
      <c r="AA169" s="285"/>
      <c r="AB169" s="285"/>
      <c r="AC169" s="285"/>
    </row>
    <row r="170" spans="1:68" ht="14.25" hidden="1" customHeight="1" x14ac:dyDescent="0.25">
      <c r="A170" s="306" t="s">
        <v>76</v>
      </c>
      <c r="B170" s="303"/>
      <c r="C170" s="303"/>
      <c r="D170" s="303"/>
      <c r="E170" s="303"/>
      <c r="F170" s="303"/>
      <c r="G170" s="303"/>
      <c r="H170" s="303"/>
      <c r="I170" s="303"/>
      <c r="J170" s="303"/>
      <c r="K170" s="303"/>
      <c r="L170" s="303"/>
      <c r="M170" s="303"/>
      <c r="N170" s="303"/>
      <c r="O170" s="303"/>
      <c r="P170" s="303"/>
      <c r="Q170" s="303"/>
      <c r="R170" s="303"/>
      <c r="S170" s="303"/>
      <c r="T170" s="303"/>
      <c r="U170" s="303"/>
      <c r="V170" s="303"/>
      <c r="W170" s="303"/>
      <c r="X170" s="303"/>
      <c r="Y170" s="303"/>
      <c r="Z170" s="303"/>
      <c r="AA170" s="284"/>
      <c r="AB170" s="284"/>
      <c r="AC170" s="284"/>
    </row>
    <row r="171" spans="1:68" ht="16.5" customHeight="1" x14ac:dyDescent="0.25">
      <c r="A171" s="54" t="s">
        <v>252</v>
      </c>
      <c r="B171" s="54" t="s">
        <v>253</v>
      </c>
      <c r="C171" s="31">
        <v>4301132179</v>
      </c>
      <c r="D171" s="297">
        <v>4607111035691</v>
      </c>
      <c r="E171" s="298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5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295"/>
      <c r="R171" s="295"/>
      <c r="S171" s="295"/>
      <c r="T171" s="296"/>
      <c r="U171" s="34"/>
      <c r="V171" s="34"/>
      <c r="W171" s="35" t="s">
        <v>69</v>
      </c>
      <c r="X171" s="290">
        <v>126</v>
      </c>
      <c r="Y171" s="291">
        <f>IFERROR(IF(X171="","",X171),"")</f>
        <v>126</v>
      </c>
      <c r="Z171" s="36">
        <f>IFERROR(IF(X171="","",X171*0.01788),"")</f>
        <v>2.2528800000000002</v>
      </c>
      <c r="AA171" s="56"/>
      <c r="AB171" s="57"/>
      <c r="AC171" s="176" t="s">
        <v>254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426.88799999999998</v>
      </c>
      <c r="BN171" s="67">
        <f>IFERROR(Y171*I171,"0")</f>
        <v>426.88799999999998</v>
      </c>
      <c r="BO171" s="67">
        <f>IFERROR(X171/J171,"0")</f>
        <v>1.8</v>
      </c>
      <c r="BP171" s="67">
        <f>IFERROR(Y171/J171,"0")</f>
        <v>1.8</v>
      </c>
    </row>
    <row r="172" spans="1:68" ht="27" customHeight="1" x14ac:dyDescent="0.25">
      <c r="A172" s="54" t="s">
        <v>255</v>
      </c>
      <c r="B172" s="54" t="s">
        <v>256</v>
      </c>
      <c r="C172" s="31">
        <v>4301132182</v>
      </c>
      <c r="D172" s="297">
        <v>4607111035721</v>
      </c>
      <c r="E172" s="298"/>
      <c r="F172" s="289">
        <v>0.25</v>
      </c>
      <c r="G172" s="32">
        <v>12</v>
      </c>
      <c r="H172" s="289">
        <v>3</v>
      </c>
      <c r="I172" s="289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295"/>
      <c r="R172" s="295"/>
      <c r="S172" s="295"/>
      <c r="T172" s="296"/>
      <c r="U172" s="34"/>
      <c r="V172" s="34"/>
      <c r="W172" s="35" t="s">
        <v>69</v>
      </c>
      <c r="X172" s="290">
        <v>112</v>
      </c>
      <c r="Y172" s="291">
        <f>IFERROR(IF(X172="","",X172),"")</f>
        <v>112</v>
      </c>
      <c r="Z172" s="36">
        <f>IFERROR(IF(X172="","",X172*0.01788),"")</f>
        <v>2.0025599999999999</v>
      </c>
      <c r="AA172" s="56"/>
      <c r="AB172" s="57"/>
      <c r="AC172" s="178" t="s">
        <v>257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379.45600000000002</v>
      </c>
      <c r="BN172" s="67">
        <f>IFERROR(Y172*I172,"0")</f>
        <v>379.45600000000002</v>
      </c>
      <c r="BO172" s="67">
        <f>IFERROR(X172/J172,"0")</f>
        <v>1.6</v>
      </c>
      <c r="BP172" s="67">
        <f>IFERROR(Y172/J172,"0")</f>
        <v>1.6</v>
      </c>
    </row>
    <row r="173" spans="1:68" ht="27" customHeight="1" x14ac:dyDescent="0.25">
      <c r="A173" s="54" t="s">
        <v>258</v>
      </c>
      <c r="B173" s="54" t="s">
        <v>259</v>
      </c>
      <c r="C173" s="31">
        <v>4301132170</v>
      </c>
      <c r="D173" s="297">
        <v>4607111038487</v>
      </c>
      <c r="E173" s="298"/>
      <c r="F173" s="289">
        <v>0.25</v>
      </c>
      <c r="G173" s="32">
        <v>12</v>
      </c>
      <c r="H173" s="289">
        <v>3</v>
      </c>
      <c r="I173" s="289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295"/>
      <c r="R173" s="295"/>
      <c r="S173" s="295"/>
      <c r="T173" s="296"/>
      <c r="U173" s="34"/>
      <c r="V173" s="34"/>
      <c r="W173" s="35" t="s">
        <v>69</v>
      </c>
      <c r="X173" s="290">
        <v>126</v>
      </c>
      <c r="Y173" s="291">
        <f>IFERROR(IF(X173="","",X173),"")</f>
        <v>126</v>
      </c>
      <c r="Z173" s="36">
        <f>IFERROR(IF(X173="","",X173*0.01788),"")</f>
        <v>2.2528800000000002</v>
      </c>
      <c r="AA173" s="56"/>
      <c r="AB173" s="57"/>
      <c r="AC173" s="180" t="s">
        <v>260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470.73600000000005</v>
      </c>
      <c r="BN173" s="67">
        <f>IFERROR(Y173*I173,"0")</f>
        <v>470.73600000000005</v>
      </c>
      <c r="BO173" s="67">
        <f>IFERROR(X173/J173,"0")</f>
        <v>1.8</v>
      </c>
      <c r="BP173" s="67">
        <f>IFERROR(Y173/J173,"0")</f>
        <v>1.8</v>
      </c>
    </row>
    <row r="174" spans="1:68" x14ac:dyDescent="0.2">
      <c r="A174" s="307"/>
      <c r="B174" s="303"/>
      <c r="C174" s="303"/>
      <c r="D174" s="303"/>
      <c r="E174" s="303"/>
      <c r="F174" s="303"/>
      <c r="G174" s="303"/>
      <c r="H174" s="303"/>
      <c r="I174" s="303"/>
      <c r="J174" s="303"/>
      <c r="K174" s="303"/>
      <c r="L174" s="303"/>
      <c r="M174" s="303"/>
      <c r="N174" s="303"/>
      <c r="O174" s="308"/>
      <c r="P174" s="299" t="s">
        <v>72</v>
      </c>
      <c r="Q174" s="300"/>
      <c r="R174" s="300"/>
      <c r="S174" s="300"/>
      <c r="T174" s="300"/>
      <c r="U174" s="300"/>
      <c r="V174" s="301"/>
      <c r="W174" s="37" t="s">
        <v>69</v>
      </c>
      <c r="X174" s="292">
        <f>IFERROR(SUM(X171:X173),"0")</f>
        <v>364</v>
      </c>
      <c r="Y174" s="292">
        <f>IFERROR(SUM(Y171:Y173),"0")</f>
        <v>364</v>
      </c>
      <c r="Z174" s="292">
        <f>IFERROR(IF(Z171="",0,Z171),"0")+IFERROR(IF(Z172="",0,Z172),"0")+IFERROR(IF(Z173="",0,Z173),"0")</f>
        <v>6.5083200000000003</v>
      </c>
      <c r="AA174" s="293"/>
      <c r="AB174" s="293"/>
      <c r="AC174" s="293"/>
    </row>
    <row r="175" spans="1:68" x14ac:dyDescent="0.2">
      <c r="A175" s="303"/>
      <c r="B175" s="303"/>
      <c r="C175" s="303"/>
      <c r="D175" s="303"/>
      <c r="E175" s="303"/>
      <c r="F175" s="303"/>
      <c r="G175" s="303"/>
      <c r="H175" s="303"/>
      <c r="I175" s="303"/>
      <c r="J175" s="303"/>
      <c r="K175" s="303"/>
      <c r="L175" s="303"/>
      <c r="M175" s="303"/>
      <c r="N175" s="303"/>
      <c r="O175" s="308"/>
      <c r="P175" s="299" t="s">
        <v>72</v>
      </c>
      <c r="Q175" s="300"/>
      <c r="R175" s="300"/>
      <c r="S175" s="300"/>
      <c r="T175" s="300"/>
      <c r="U175" s="300"/>
      <c r="V175" s="301"/>
      <c r="W175" s="37" t="s">
        <v>73</v>
      </c>
      <c r="X175" s="292">
        <f>IFERROR(SUMPRODUCT(X171:X173*H171:H173),"0")</f>
        <v>1092</v>
      </c>
      <c r="Y175" s="292">
        <f>IFERROR(SUMPRODUCT(Y171:Y173*H171:H173),"0")</f>
        <v>1092</v>
      </c>
      <c r="Z175" s="37"/>
      <c r="AA175" s="293"/>
      <c r="AB175" s="293"/>
      <c r="AC175" s="293"/>
    </row>
    <row r="176" spans="1:68" ht="14.25" hidden="1" customHeight="1" x14ac:dyDescent="0.25">
      <c r="A176" s="306" t="s">
        <v>261</v>
      </c>
      <c r="B176" s="303"/>
      <c r="C176" s="303"/>
      <c r="D176" s="303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3"/>
      <c r="R176" s="303"/>
      <c r="S176" s="303"/>
      <c r="T176" s="303"/>
      <c r="U176" s="303"/>
      <c r="V176" s="303"/>
      <c r="W176" s="303"/>
      <c r="X176" s="303"/>
      <c r="Y176" s="303"/>
      <c r="Z176" s="303"/>
      <c r="AA176" s="284"/>
      <c r="AB176" s="284"/>
      <c r="AC176" s="284"/>
    </row>
    <row r="177" spans="1:68" ht="27" hidden="1" customHeight="1" x14ac:dyDescent="0.25">
      <c r="A177" s="54" t="s">
        <v>262</v>
      </c>
      <c r="B177" s="54" t="s">
        <v>263</v>
      </c>
      <c r="C177" s="31">
        <v>4301051855</v>
      </c>
      <c r="D177" s="297">
        <v>4680115885875</v>
      </c>
      <c r="E177" s="298"/>
      <c r="F177" s="289">
        <v>1</v>
      </c>
      <c r="G177" s="32">
        <v>9</v>
      </c>
      <c r="H177" s="289">
        <v>9</v>
      </c>
      <c r="I177" s="289">
        <v>9.4350000000000005</v>
      </c>
      <c r="J177" s="32">
        <v>64</v>
      </c>
      <c r="K177" s="32" t="s">
        <v>264</v>
      </c>
      <c r="L177" s="32" t="s">
        <v>67</v>
      </c>
      <c r="M177" s="33" t="s">
        <v>265</v>
      </c>
      <c r="N177" s="33"/>
      <c r="O177" s="32">
        <v>365</v>
      </c>
      <c r="P177" s="453" t="s">
        <v>266</v>
      </c>
      <c r="Q177" s="295"/>
      <c r="R177" s="295"/>
      <c r="S177" s="295"/>
      <c r="T177" s="296"/>
      <c r="U177" s="34"/>
      <c r="V177" s="34"/>
      <c r="W177" s="35" t="s">
        <v>69</v>
      </c>
      <c r="X177" s="290">
        <v>0</v>
      </c>
      <c r="Y177" s="291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267</v>
      </c>
      <c r="AG177" s="67"/>
      <c r="AJ177" s="71" t="s">
        <v>71</v>
      </c>
      <c r="AK177" s="71">
        <v>1</v>
      </c>
      <c r="BB177" s="183" t="s">
        <v>268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07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03"/>
      <c r="M178" s="303"/>
      <c r="N178" s="303"/>
      <c r="O178" s="308"/>
      <c r="P178" s="299" t="s">
        <v>72</v>
      </c>
      <c r="Q178" s="300"/>
      <c r="R178" s="300"/>
      <c r="S178" s="300"/>
      <c r="T178" s="300"/>
      <c r="U178" s="300"/>
      <c r="V178" s="301"/>
      <c r="W178" s="37" t="s">
        <v>69</v>
      </c>
      <c r="X178" s="292">
        <f>IFERROR(SUM(X177:X177),"0")</f>
        <v>0</v>
      </c>
      <c r="Y178" s="292">
        <f>IFERROR(SUM(Y177:Y177),"0")</f>
        <v>0</v>
      </c>
      <c r="Z178" s="292">
        <f>IFERROR(IF(Z177="",0,Z177),"0")</f>
        <v>0</v>
      </c>
      <c r="AA178" s="293"/>
      <c r="AB178" s="293"/>
      <c r="AC178" s="293"/>
    </row>
    <row r="179" spans="1:68" hidden="1" x14ac:dyDescent="0.2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03"/>
      <c r="M179" s="303"/>
      <c r="N179" s="303"/>
      <c r="O179" s="308"/>
      <c r="P179" s="299" t="s">
        <v>72</v>
      </c>
      <c r="Q179" s="300"/>
      <c r="R179" s="300"/>
      <c r="S179" s="300"/>
      <c r="T179" s="300"/>
      <c r="U179" s="300"/>
      <c r="V179" s="301"/>
      <c r="W179" s="37" t="s">
        <v>73</v>
      </c>
      <c r="X179" s="292">
        <f>IFERROR(SUMPRODUCT(X177:X177*H177:H177),"0")</f>
        <v>0</v>
      </c>
      <c r="Y179" s="292">
        <f>IFERROR(SUMPRODUCT(Y177:Y177*H177:H177),"0")</f>
        <v>0</v>
      </c>
      <c r="Z179" s="37"/>
      <c r="AA179" s="293"/>
      <c r="AB179" s="293"/>
      <c r="AC179" s="293"/>
    </row>
    <row r="180" spans="1:68" ht="27.75" hidden="1" customHeight="1" x14ac:dyDescent="0.2">
      <c r="A180" s="370" t="s">
        <v>269</v>
      </c>
      <c r="B180" s="371"/>
      <c r="C180" s="371"/>
      <c r="D180" s="371"/>
      <c r="E180" s="371"/>
      <c r="F180" s="371"/>
      <c r="G180" s="371"/>
      <c r="H180" s="371"/>
      <c r="I180" s="371"/>
      <c r="J180" s="371"/>
      <c r="K180" s="371"/>
      <c r="L180" s="371"/>
      <c r="M180" s="371"/>
      <c r="N180" s="371"/>
      <c r="O180" s="371"/>
      <c r="P180" s="371"/>
      <c r="Q180" s="371"/>
      <c r="R180" s="371"/>
      <c r="S180" s="371"/>
      <c r="T180" s="371"/>
      <c r="U180" s="371"/>
      <c r="V180" s="371"/>
      <c r="W180" s="371"/>
      <c r="X180" s="371"/>
      <c r="Y180" s="371"/>
      <c r="Z180" s="371"/>
      <c r="AA180" s="48"/>
      <c r="AB180" s="48"/>
      <c r="AC180" s="48"/>
    </row>
    <row r="181" spans="1:68" ht="16.5" hidden="1" customHeight="1" x14ac:dyDescent="0.25">
      <c r="A181" s="302" t="s">
        <v>270</v>
      </c>
      <c r="B181" s="303"/>
      <c r="C181" s="303"/>
      <c r="D181" s="303"/>
      <c r="E181" s="303"/>
      <c r="F181" s="303"/>
      <c r="G181" s="303"/>
      <c r="H181" s="303"/>
      <c r="I181" s="303"/>
      <c r="J181" s="303"/>
      <c r="K181" s="303"/>
      <c r="L181" s="303"/>
      <c r="M181" s="303"/>
      <c r="N181" s="303"/>
      <c r="O181" s="303"/>
      <c r="P181" s="303"/>
      <c r="Q181" s="303"/>
      <c r="R181" s="303"/>
      <c r="S181" s="303"/>
      <c r="T181" s="303"/>
      <c r="U181" s="303"/>
      <c r="V181" s="303"/>
      <c r="W181" s="303"/>
      <c r="X181" s="303"/>
      <c r="Y181" s="303"/>
      <c r="Z181" s="303"/>
      <c r="AA181" s="285"/>
      <c r="AB181" s="285"/>
      <c r="AC181" s="285"/>
    </row>
    <row r="182" spans="1:68" ht="14.25" hidden="1" customHeight="1" x14ac:dyDescent="0.25">
      <c r="A182" s="306" t="s">
        <v>76</v>
      </c>
      <c r="B182" s="303"/>
      <c r="C182" s="303"/>
      <c r="D182" s="303"/>
      <c r="E182" s="303"/>
      <c r="F182" s="303"/>
      <c r="G182" s="303"/>
      <c r="H182" s="303"/>
      <c r="I182" s="303"/>
      <c r="J182" s="303"/>
      <c r="K182" s="303"/>
      <c r="L182" s="303"/>
      <c r="M182" s="303"/>
      <c r="N182" s="303"/>
      <c r="O182" s="303"/>
      <c r="P182" s="303"/>
      <c r="Q182" s="303"/>
      <c r="R182" s="303"/>
      <c r="S182" s="303"/>
      <c r="T182" s="303"/>
      <c r="U182" s="303"/>
      <c r="V182" s="303"/>
      <c r="W182" s="303"/>
      <c r="X182" s="303"/>
      <c r="Y182" s="303"/>
      <c r="Z182" s="303"/>
      <c r="AA182" s="284"/>
      <c r="AB182" s="284"/>
      <c r="AC182" s="284"/>
    </row>
    <row r="183" spans="1:68" ht="27" customHeight="1" x14ac:dyDescent="0.25">
      <c r="A183" s="54" t="s">
        <v>271</v>
      </c>
      <c r="B183" s="54" t="s">
        <v>272</v>
      </c>
      <c r="C183" s="31">
        <v>4301132227</v>
      </c>
      <c r="D183" s="297">
        <v>4620207491133</v>
      </c>
      <c r="E183" s="298"/>
      <c r="F183" s="289">
        <v>0.23</v>
      </c>
      <c r="G183" s="32">
        <v>12</v>
      </c>
      <c r="H183" s="289">
        <v>2.76</v>
      </c>
      <c r="I183" s="289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4" t="s">
        <v>273</v>
      </c>
      <c r="Q183" s="295"/>
      <c r="R183" s="295"/>
      <c r="S183" s="295"/>
      <c r="T183" s="296"/>
      <c r="U183" s="34"/>
      <c r="V183" s="34"/>
      <c r="W183" s="35" t="s">
        <v>69</v>
      </c>
      <c r="X183" s="290">
        <v>28</v>
      </c>
      <c r="Y183" s="291">
        <f>IFERROR(IF(X183="","",X183),"")</f>
        <v>28</v>
      </c>
      <c r="Z183" s="36">
        <f>IFERROR(IF(X183="","",X183*0.01788),"")</f>
        <v>0.50063999999999997</v>
      </c>
      <c r="AA183" s="56"/>
      <c r="AB183" s="57"/>
      <c r="AC183" s="184" t="s">
        <v>274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83.44</v>
      </c>
      <c r="BN183" s="67">
        <f>IFERROR(Y183*I183,"0")</f>
        <v>83.44</v>
      </c>
      <c r="BO183" s="67">
        <f>IFERROR(X183/J183,"0")</f>
        <v>0.4</v>
      </c>
      <c r="BP183" s="67">
        <f>IFERROR(Y183/J183,"0")</f>
        <v>0.4</v>
      </c>
    </row>
    <row r="184" spans="1:68" x14ac:dyDescent="0.2">
      <c r="A184" s="307"/>
      <c r="B184" s="303"/>
      <c r="C184" s="303"/>
      <c r="D184" s="303"/>
      <c r="E184" s="303"/>
      <c r="F184" s="303"/>
      <c r="G184" s="303"/>
      <c r="H184" s="303"/>
      <c r="I184" s="303"/>
      <c r="J184" s="303"/>
      <c r="K184" s="303"/>
      <c r="L184" s="303"/>
      <c r="M184" s="303"/>
      <c r="N184" s="303"/>
      <c r="O184" s="308"/>
      <c r="P184" s="299" t="s">
        <v>72</v>
      </c>
      <c r="Q184" s="300"/>
      <c r="R184" s="300"/>
      <c r="S184" s="300"/>
      <c r="T184" s="300"/>
      <c r="U184" s="300"/>
      <c r="V184" s="301"/>
      <c r="W184" s="37" t="s">
        <v>69</v>
      </c>
      <c r="X184" s="292">
        <f>IFERROR(SUM(X183:X183),"0")</f>
        <v>28</v>
      </c>
      <c r="Y184" s="292">
        <f>IFERROR(SUM(Y183:Y183),"0")</f>
        <v>28</v>
      </c>
      <c r="Z184" s="292">
        <f>IFERROR(IF(Z183="",0,Z183),"0")</f>
        <v>0.50063999999999997</v>
      </c>
      <c r="AA184" s="293"/>
      <c r="AB184" s="293"/>
      <c r="AC184" s="293"/>
    </row>
    <row r="185" spans="1:68" x14ac:dyDescent="0.2">
      <c r="A185" s="303"/>
      <c r="B185" s="303"/>
      <c r="C185" s="303"/>
      <c r="D185" s="303"/>
      <c r="E185" s="303"/>
      <c r="F185" s="303"/>
      <c r="G185" s="303"/>
      <c r="H185" s="303"/>
      <c r="I185" s="303"/>
      <c r="J185" s="303"/>
      <c r="K185" s="303"/>
      <c r="L185" s="303"/>
      <c r="M185" s="303"/>
      <c r="N185" s="303"/>
      <c r="O185" s="308"/>
      <c r="P185" s="299" t="s">
        <v>72</v>
      </c>
      <c r="Q185" s="300"/>
      <c r="R185" s="300"/>
      <c r="S185" s="300"/>
      <c r="T185" s="300"/>
      <c r="U185" s="300"/>
      <c r="V185" s="301"/>
      <c r="W185" s="37" t="s">
        <v>73</v>
      </c>
      <c r="X185" s="292">
        <f>IFERROR(SUMPRODUCT(X183:X183*H183:H183),"0")</f>
        <v>77.28</v>
      </c>
      <c r="Y185" s="292">
        <f>IFERROR(SUMPRODUCT(Y183:Y183*H183:H183),"0")</f>
        <v>77.28</v>
      </c>
      <c r="Z185" s="37"/>
      <c r="AA185" s="293"/>
      <c r="AB185" s="293"/>
      <c r="AC185" s="293"/>
    </row>
    <row r="186" spans="1:68" ht="14.25" hidden="1" customHeight="1" x14ac:dyDescent="0.25">
      <c r="A186" s="306" t="s">
        <v>126</v>
      </c>
      <c r="B186" s="303"/>
      <c r="C186" s="303"/>
      <c r="D186" s="303"/>
      <c r="E186" s="303"/>
      <c r="F186" s="303"/>
      <c r="G186" s="303"/>
      <c r="H186" s="303"/>
      <c r="I186" s="303"/>
      <c r="J186" s="303"/>
      <c r="K186" s="303"/>
      <c r="L186" s="303"/>
      <c r="M186" s="303"/>
      <c r="N186" s="303"/>
      <c r="O186" s="303"/>
      <c r="P186" s="303"/>
      <c r="Q186" s="303"/>
      <c r="R186" s="303"/>
      <c r="S186" s="303"/>
      <c r="T186" s="303"/>
      <c r="U186" s="303"/>
      <c r="V186" s="303"/>
      <c r="W186" s="303"/>
      <c r="X186" s="303"/>
      <c r="Y186" s="303"/>
      <c r="Z186" s="303"/>
      <c r="AA186" s="284"/>
      <c r="AB186" s="284"/>
      <c r="AC186" s="284"/>
    </row>
    <row r="187" spans="1:68" ht="27" hidden="1" customHeight="1" x14ac:dyDescent="0.25">
      <c r="A187" s="54" t="s">
        <v>275</v>
      </c>
      <c r="B187" s="54" t="s">
        <v>276</v>
      </c>
      <c r="C187" s="31">
        <v>4301135707</v>
      </c>
      <c r="D187" s="297">
        <v>4620207490198</v>
      </c>
      <c r="E187" s="298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79</v>
      </c>
      <c r="L187" s="32" t="s">
        <v>102</v>
      </c>
      <c r="M187" s="33" t="s">
        <v>68</v>
      </c>
      <c r="N187" s="33"/>
      <c r="O187" s="32">
        <v>180</v>
      </c>
      <c r="P187" s="36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295"/>
      <c r="R187" s="295"/>
      <c r="S187" s="295"/>
      <c r="T187" s="296"/>
      <c r="U187" s="34"/>
      <c r="V187" s="34"/>
      <c r="W187" s="35" t="s">
        <v>69</v>
      </c>
      <c r="X187" s="290">
        <v>0</v>
      </c>
      <c r="Y187" s="29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277</v>
      </c>
      <c r="AG187" s="67"/>
      <c r="AJ187" s="71" t="s">
        <v>104</v>
      </c>
      <c r="AK187" s="71">
        <v>14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278</v>
      </c>
      <c r="B188" s="54" t="s">
        <v>279</v>
      </c>
      <c r="C188" s="31">
        <v>4301135696</v>
      </c>
      <c r="D188" s="297">
        <v>4620207490235</v>
      </c>
      <c r="E188" s="298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79</v>
      </c>
      <c r="L188" s="32" t="s">
        <v>102</v>
      </c>
      <c r="M188" s="33" t="s">
        <v>68</v>
      </c>
      <c r="N188" s="33"/>
      <c r="O188" s="32">
        <v>180</v>
      </c>
      <c r="P188" s="45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295"/>
      <c r="R188" s="295"/>
      <c r="S188" s="295"/>
      <c r="T188" s="296"/>
      <c r="U188" s="34"/>
      <c r="V188" s="34"/>
      <c r="W188" s="35" t="s">
        <v>69</v>
      </c>
      <c r="X188" s="290">
        <v>14</v>
      </c>
      <c r="Y188" s="291">
        <f>IFERROR(IF(X188="","",X188),"")</f>
        <v>14</v>
      </c>
      <c r="Z188" s="36">
        <f>IFERROR(IF(X188="","",X188*0.01788),"")</f>
        <v>0.25031999999999999</v>
      </c>
      <c r="AA188" s="56"/>
      <c r="AB188" s="57"/>
      <c r="AC188" s="188" t="s">
        <v>280</v>
      </c>
      <c r="AG188" s="67"/>
      <c r="AJ188" s="71" t="s">
        <v>104</v>
      </c>
      <c r="AK188" s="71">
        <v>14</v>
      </c>
      <c r="BB188" s="189" t="s">
        <v>81</v>
      </c>
      <c r="BM188" s="67">
        <f>IFERROR(X188*I188,"0")</f>
        <v>43.450400000000002</v>
      </c>
      <c r="BN188" s="67">
        <f>IFERROR(Y188*I188,"0")</f>
        <v>43.450400000000002</v>
      </c>
      <c r="BO188" s="67">
        <f>IFERROR(X188/J188,"0")</f>
        <v>0.2</v>
      </c>
      <c r="BP188" s="67">
        <f>IFERROR(Y188/J188,"0")</f>
        <v>0.2</v>
      </c>
    </row>
    <row r="189" spans="1:68" ht="27" hidden="1" customHeight="1" x14ac:dyDescent="0.25">
      <c r="A189" s="54" t="s">
        <v>281</v>
      </c>
      <c r="B189" s="54" t="s">
        <v>282</v>
      </c>
      <c r="C189" s="31">
        <v>4301135697</v>
      </c>
      <c r="D189" s="297">
        <v>4620207490259</v>
      </c>
      <c r="E189" s="298"/>
      <c r="F189" s="289">
        <v>0.2</v>
      </c>
      <c r="G189" s="32">
        <v>12</v>
      </c>
      <c r="H189" s="289">
        <v>2.4</v>
      </c>
      <c r="I189" s="289">
        <v>3.1036000000000001</v>
      </c>
      <c r="J189" s="32">
        <v>70</v>
      </c>
      <c r="K189" s="32" t="s">
        <v>79</v>
      </c>
      <c r="L189" s="32" t="s">
        <v>102</v>
      </c>
      <c r="M189" s="33" t="s">
        <v>68</v>
      </c>
      <c r="N189" s="33"/>
      <c r="O189" s="32">
        <v>180</v>
      </c>
      <c r="P189" s="31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295"/>
      <c r="R189" s="295"/>
      <c r="S189" s="295"/>
      <c r="T189" s="296"/>
      <c r="U189" s="34"/>
      <c r="V189" s="34"/>
      <c r="W189" s="35" t="s">
        <v>69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104</v>
      </c>
      <c r="AK189" s="71">
        <v>14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283</v>
      </c>
      <c r="B190" s="54" t="s">
        <v>284</v>
      </c>
      <c r="C190" s="31">
        <v>4301135681</v>
      </c>
      <c r="D190" s="297">
        <v>4620207490143</v>
      </c>
      <c r="E190" s="298"/>
      <c r="F190" s="289">
        <v>0.22</v>
      </c>
      <c r="G190" s="32">
        <v>12</v>
      </c>
      <c r="H190" s="289">
        <v>2.64</v>
      </c>
      <c r="I190" s="289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285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07"/>
      <c r="B191" s="303"/>
      <c r="C191" s="303"/>
      <c r="D191" s="303"/>
      <c r="E191" s="303"/>
      <c r="F191" s="303"/>
      <c r="G191" s="303"/>
      <c r="H191" s="303"/>
      <c r="I191" s="303"/>
      <c r="J191" s="303"/>
      <c r="K191" s="303"/>
      <c r="L191" s="303"/>
      <c r="M191" s="303"/>
      <c r="N191" s="303"/>
      <c r="O191" s="308"/>
      <c r="P191" s="299" t="s">
        <v>72</v>
      </c>
      <c r="Q191" s="300"/>
      <c r="R191" s="300"/>
      <c r="S191" s="300"/>
      <c r="T191" s="300"/>
      <c r="U191" s="300"/>
      <c r="V191" s="301"/>
      <c r="W191" s="37" t="s">
        <v>69</v>
      </c>
      <c r="X191" s="292">
        <f>IFERROR(SUM(X187:X190),"0")</f>
        <v>14</v>
      </c>
      <c r="Y191" s="292">
        <f>IFERROR(SUM(Y187:Y190),"0")</f>
        <v>14</v>
      </c>
      <c r="Z191" s="292">
        <f>IFERROR(IF(Z187="",0,Z187),"0")+IFERROR(IF(Z188="",0,Z188),"0")+IFERROR(IF(Z189="",0,Z189),"0")+IFERROR(IF(Z190="",0,Z190),"0")</f>
        <v>0.25031999999999999</v>
      </c>
      <c r="AA191" s="293"/>
      <c r="AB191" s="293"/>
      <c r="AC191" s="293"/>
    </row>
    <row r="192" spans="1:68" x14ac:dyDescent="0.2">
      <c r="A192" s="303"/>
      <c r="B192" s="303"/>
      <c r="C192" s="303"/>
      <c r="D192" s="303"/>
      <c r="E192" s="303"/>
      <c r="F192" s="303"/>
      <c r="G192" s="303"/>
      <c r="H192" s="303"/>
      <c r="I192" s="303"/>
      <c r="J192" s="303"/>
      <c r="K192" s="303"/>
      <c r="L192" s="303"/>
      <c r="M192" s="303"/>
      <c r="N192" s="303"/>
      <c r="O192" s="308"/>
      <c r="P192" s="299" t="s">
        <v>72</v>
      </c>
      <c r="Q192" s="300"/>
      <c r="R192" s="300"/>
      <c r="S192" s="300"/>
      <c r="T192" s="300"/>
      <c r="U192" s="300"/>
      <c r="V192" s="301"/>
      <c r="W192" s="37" t="s">
        <v>73</v>
      </c>
      <c r="X192" s="292">
        <f>IFERROR(SUMPRODUCT(X187:X190*H187:H190),"0")</f>
        <v>33.6</v>
      </c>
      <c r="Y192" s="292">
        <f>IFERROR(SUMPRODUCT(Y187:Y190*H187:H190),"0")</f>
        <v>33.6</v>
      </c>
      <c r="Z192" s="37"/>
      <c r="AA192" s="293"/>
      <c r="AB192" s="293"/>
      <c r="AC192" s="293"/>
    </row>
    <row r="193" spans="1:68" ht="16.5" hidden="1" customHeight="1" x14ac:dyDescent="0.25">
      <c r="A193" s="302" t="s">
        <v>286</v>
      </c>
      <c r="B193" s="303"/>
      <c r="C193" s="303"/>
      <c r="D193" s="303"/>
      <c r="E193" s="303"/>
      <c r="F193" s="303"/>
      <c r="G193" s="303"/>
      <c r="H193" s="303"/>
      <c r="I193" s="303"/>
      <c r="J193" s="303"/>
      <c r="K193" s="303"/>
      <c r="L193" s="303"/>
      <c r="M193" s="303"/>
      <c r="N193" s="303"/>
      <c r="O193" s="303"/>
      <c r="P193" s="303"/>
      <c r="Q193" s="303"/>
      <c r="R193" s="303"/>
      <c r="S193" s="303"/>
      <c r="T193" s="303"/>
      <c r="U193" s="303"/>
      <c r="V193" s="303"/>
      <c r="W193" s="303"/>
      <c r="X193" s="303"/>
      <c r="Y193" s="303"/>
      <c r="Z193" s="303"/>
      <c r="AA193" s="285"/>
      <c r="AB193" s="285"/>
      <c r="AC193" s="285"/>
    </row>
    <row r="194" spans="1:68" ht="14.25" hidden="1" customHeight="1" x14ac:dyDescent="0.25">
      <c r="A194" s="306" t="s">
        <v>63</v>
      </c>
      <c r="B194" s="303"/>
      <c r="C194" s="303"/>
      <c r="D194" s="303"/>
      <c r="E194" s="303"/>
      <c r="F194" s="303"/>
      <c r="G194" s="303"/>
      <c r="H194" s="303"/>
      <c r="I194" s="303"/>
      <c r="J194" s="303"/>
      <c r="K194" s="303"/>
      <c r="L194" s="303"/>
      <c r="M194" s="303"/>
      <c r="N194" s="303"/>
      <c r="O194" s="303"/>
      <c r="P194" s="303"/>
      <c r="Q194" s="303"/>
      <c r="R194" s="303"/>
      <c r="S194" s="303"/>
      <c r="T194" s="303"/>
      <c r="U194" s="303"/>
      <c r="V194" s="303"/>
      <c r="W194" s="303"/>
      <c r="X194" s="303"/>
      <c r="Y194" s="303"/>
      <c r="Z194" s="303"/>
      <c r="AA194" s="284"/>
      <c r="AB194" s="284"/>
      <c r="AC194" s="284"/>
    </row>
    <row r="195" spans="1:68" ht="27" hidden="1" customHeight="1" x14ac:dyDescent="0.25">
      <c r="A195" s="54" t="s">
        <v>287</v>
      </c>
      <c r="B195" s="54" t="s">
        <v>288</v>
      </c>
      <c r="C195" s="31">
        <v>4301070996</v>
      </c>
      <c r="D195" s="297">
        <v>4607111038654</v>
      </c>
      <c r="E195" s="298"/>
      <c r="F195" s="289">
        <v>0.4</v>
      </c>
      <c r="G195" s="32">
        <v>16</v>
      </c>
      <c r="H195" s="289">
        <v>6.4</v>
      </c>
      <c r="I195" s="289">
        <v>6.63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95"/>
      <c r="R195" s="295"/>
      <c r="S195" s="295"/>
      <c r="T195" s="296"/>
      <c r="U195" s="34"/>
      <c r="V195" s="34"/>
      <c r="W195" s="35" t="s">
        <v>69</v>
      </c>
      <c r="X195" s="290">
        <v>0</v>
      </c>
      <c r="Y195" s="291">
        <f t="shared" ref="Y195:Y200" si="12">IFERROR(IF(X195="","",X195),"")</f>
        <v>0</v>
      </c>
      <c r="Z195" s="36">
        <f t="shared" ref="Z195:Z200" si="13">IFERROR(IF(X195="","",X195*0.0155),"")</f>
        <v>0</v>
      </c>
      <c r="AA195" s="56"/>
      <c r="AB195" s="57"/>
      <c r="AC195" s="194" t="s">
        <v>289</v>
      </c>
      <c r="AG195" s="67"/>
      <c r="AJ195" s="71" t="s">
        <v>71</v>
      </c>
      <c r="AK195" s="71">
        <v>1</v>
      </c>
      <c r="BB195" s="195" t="s">
        <v>1</v>
      </c>
      <c r="BM195" s="67">
        <f t="shared" ref="BM195:BM200" si="14">IFERROR(X195*I195,"0")</f>
        <v>0</v>
      </c>
      <c r="BN195" s="67">
        <f t="shared" ref="BN195:BN200" si="15">IFERROR(Y195*I195,"0")</f>
        <v>0</v>
      </c>
      <c r="BO195" s="67">
        <f t="shared" ref="BO195:BO200" si="16">IFERROR(X195/J195,"0")</f>
        <v>0</v>
      </c>
      <c r="BP195" s="67">
        <f t="shared" ref="BP195:BP200" si="17">IFERROR(Y195/J195,"0")</f>
        <v>0</v>
      </c>
    </row>
    <row r="196" spans="1:68" ht="27" hidden="1" customHeight="1" x14ac:dyDescent="0.25">
      <c r="A196" s="54" t="s">
        <v>290</v>
      </c>
      <c r="B196" s="54" t="s">
        <v>291</v>
      </c>
      <c r="C196" s="31">
        <v>4301070997</v>
      </c>
      <c r="D196" s="297">
        <v>4607111038586</v>
      </c>
      <c r="E196" s="298"/>
      <c r="F196" s="289">
        <v>0.7</v>
      </c>
      <c r="G196" s="32">
        <v>8</v>
      </c>
      <c r="H196" s="289">
        <v>5.6</v>
      </c>
      <c r="I196" s="289">
        <v>5.83</v>
      </c>
      <c r="J196" s="32">
        <v>84</v>
      </c>
      <c r="K196" s="32" t="s">
        <v>66</v>
      </c>
      <c r="L196" s="32" t="s">
        <v>102</v>
      </c>
      <c r="M196" s="33" t="s">
        <v>68</v>
      </c>
      <c r="N196" s="33"/>
      <c r="O196" s="32">
        <v>180</v>
      </c>
      <c r="P196" s="4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95"/>
      <c r="R196" s="295"/>
      <c r="S196" s="295"/>
      <c r="T196" s="296"/>
      <c r="U196" s="34"/>
      <c r="V196" s="34"/>
      <c r="W196" s="35" t="s">
        <v>69</v>
      </c>
      <c r="X196" s="290">
        <v>0</v>
      </c>
      <c r="Y196" s="291">
        <f t="shared" si="12"/>
        <v>0</v>
      </c>
      <c r="Z196" s="36">
        <f t="shared" si="13"/>
        <v>0</v>
      </c>
      <c r="AA196" s="56"/>
      <c r="AB196" s="57"/>
      <c r="AC196" s="196" t="s">
        <v>289</v>
      </c>
      <c r="AG196" s="67"/>
      <c r="AJ196" s="71" t="s">
        <v>104</v>
      </c>
      <c r="AK196" s="71">
        <v>12</v>
      </c>
      <c r="BB196" s="197" t="s">
        <v>1</v>
      </c>
      <c r="BM196" s="67">
        <f t="shared" si="14"/>
        <v>0</v>
      </c>
      <c r="BN196" s="67">
        <f t="shared" si="15"/>
        <v>0</v>
      </c>
      <c r="BO196" s="67">
        <f t="shared" si="16"/>
        <v>0</v>
      </c>
      <c r="BP196" s="67">
        <f t="shared" si="17"/>
        <v>0</v>
      </c>
    </row>
    <row r="197" spans="1:68" ht="27" hidden="1" customHeight="1" x14ac:dyDescent="0.25">
      <c r="A197" s="54" t="s">
        <v>292</v>
      </c>
      <c r="B197" s="54" t="s">
        <v>293</v>
      </c>
      <c r="C197" s="31">
        <v>4301070962</v>
      </c>
      <c r="D197" s="297">
        <v>4607111038609</v>
      </c>
      <c r="E197" s="298"/>
      <c r="F197" s="289">
        <v>0.4</v>
      </c>
      <c r="G197" s="32">
        <v>16</v>
      </c>
      <c r="H197" s="289">
        <v>6.4</v>
      </c>
      <c r="I197" s="28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95"/>
      <c r="R197" s="295"/>
      <c r="S197" s="295"/>
      <c r="T197" s="296"/>
      <c r="U197" s="34"/>
      <c r="V197" s="34"/>
      <c r="W197" s="35" t="s">
        <v>69</v>
      </c>
      <c r="X197" s="290">
        <v>0</v>
      </c>
      <c r="Y197" s="291">
        <f t="shared" si="12"/>
        <v>0</v>
      </c>
      <c r="Z197" s="36">
        <f t="shared" si="13"/>
        <v>0</v>
      </c>
      <c r="AA197" s="56"/>
      <c r="AB197" s="57"/>
      <c r="AC197" s="198" t="s">
        <v>294</v>
      </c>
      <c r="AG197" s="67"/>
      <c r="AJ197" s="71" t="s">
        <v>71</v>
      </c>
      <c r="AK197" s="71">
        <v>1</v>
      </c>
      <c r="BB197" s="199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hidden="1" customHeight="1" x14ac:dyDescent="0.25">
      <c r="A198" s="54" t="s">
        <v>295</v>
      </c>
      <c r="B198" s="54" t="s">
        <v>296</v>
      </c>
      <c r="C198" s="31">
        <v>4301070963</v>
      </c>
      <c r="D198" s="297">
        <v>4607111038630</v>
      </c>
      <c r="E198" s="298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7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 t="shared" si="12"/>
        <v>0</v>
      </c>
      <c r="Z198" s="36">
        <f t="shared" si="13"/>
        <v>0</v>
      </c>
      <c r="AA198" s="56"/>
      <c r="AB198" s="57"/>
      <c r="AC198" s="200" t="s">
        <v>294</v>
      </c>
      <c r="AG198" s="67"/>
      <c r="AJ198" s="71" t="s">
        <v>71</v>
      </c>
      <c r="AK198" s="71">
        <v>1</v>
      </c>
      <c r="BB198" s="20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297</v>
      </c>
      <c r="B199" s="54" t="s">
        <v>298</v>
      </c>
      <c r="C199" s="31">
        <v>4301070959</v>
      </c>
      <c r="D199" s="297">
        <v>4607111038616</v>
      </c>
      <c r="E199" s="298"/>
      <c r="F199" s="289">
        <v>0.4</v>
      </c>
      <c r="G199" s="32">
        <v>16</v>
      </c>
      <c r="H199" s="289">
        <v>6.4</v>
      </c>
      <c r="I199" s="289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95"/>
      <c r="R199" s="295"/>
      <c r="S199" s="295"/>
      <c r="T199" s="296"/>
      <c r="U199" s="34"/>
      <c r="V199" s="34"/>
      <c r="W199" s="35" t="s">
        <v>69</v>
      </c>
      <c r="X199" s="290">
        <v>0</v>
      </c>
      <c r="Y199" s="291">
        <f t="shared" si="12"/>
        <v>0</v>
      </c>
      <c r="Z199" s="36">
        <f t="shared" si="13"/>
        <v>0</v>
      </c>
      <c r="AA199" s="56"/>
      <c r="AB199" s="57"/>
      <c r="AC199" s="202" t="s">
        <v>289</v>
      </c>
      <c r="AG199" s="67"/>
      <c r="AJ199" s="71" t="s">
        <v>71</v>
      </c>
      <c r="AK199" s="71">
        <v>1</v>
      </c>
      <c r="BB199" s="203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299</v>
      </c>
      <c r="B200" s="54" t="s">
        <v>300</v>
      </c>
      <c r="C200" s="31">
        <v>4301070960</v>
      </c>
      <c r="D200" s="297">
        <v>4607111038623</v>
      </c>
      <c r="E200" s="298"/>
      <c r="F200" s="289">
        <v>0.7</v>
      </c>
      <c r="G200" s="32">
        <v>8</v>
      </c>
      <c r="H200" s="289">
        <v>5.6</v>
      </c>
      <c r="I200" s="289">
        <v>5.87</v>
      </c>
      <c r="J200" s="32">
        <v>84</v>
      </c>
      <c r="K200" s="32" t="s">
        <v>66</v>
      </c>
      <c r="L200" s="32" t="s">
        <v>102</v>
      </c>
      <c r="M200" s="33" t="s">
        <v>68</v>
      </c>
      <c r="N200" s="33"/>
      <c r="O200" s="32">
        <v>180</v>
      </c>
      <c r="P200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95"/>
      <c r="R200" s="295"/>
      <c r="S200" s="295"/>
      <c r="T200" s="296"/>
      <c r="U200" s="34"/>
      <c r="V200" s="34"/>
      <c r="W200" s="35" t="s">
        <v>69</v>
      </c>
      <c r="X200" s="290">
        <v>48</v>
      </c>
      <c r="Y200" s="291">
        <f t="shared" si="12"/>
        <v>48</v>
      </c>
      <c r="Z200" s="36">
        <f t="shared" si="13"/>
        <v>0.74399999999999999</v>
      </c>
      <c r="AA200" s="56"/>
      <c r="AB200" s="57"/>
      <c r="AC200" s="204" t="s">
        <v>289</v>
      </c>
      <c r="AG200" s="67"/>
      <c r="AJ200" s="71" t="s">
        <v>104</v>
      </c>
      <c r="AK200" s="71">
        <v>12</v>
      </c>
      <c r="BB200" s="205" t="s">
        <v>1</v>
      </c>
      <c r="BM200" s="67">
        <f t="shared" si="14"/>
        <v>281.76</v>
      </c>
      <c r="BN200" s="67">
        <f t="shared" si="15"/>
        <v>281.76</v>
      </c>
      <c r="BO200" s="67">
        <f t="shared" si="16"/>
        <v>0.5714285714285714</v>
      </c>
      <c r="BP200" s="67">
        <f t="shared" si="17"/>
        <v>0.5714285714285714</v>
      </c>
    </row>
    <row r="201" spans="1:68" x14ac:dyDescent="0.2">
      <c r="A201" s="307"/>
      <c r="B201" s="303"/>
      <c r="C201" s="303"/>
      <c r="D201" s="303"/>
      <c r="E201" s="303"/>
      <c r="F201" s="303"/>
      <c r="G201" s="303"/>
      <c r="H201" s="303"/>
      <c r="I201" s="303"/>
      <c r="J201" s="303"/>
      <c r="K201" s="303"/>
      <c r="L201" s="303"/>
      <c r="M201" s="303"/>
      <c r="N201" s="303"/>
      <c r="O201" s="308"/>
      <c r="P201" s="299" t="s">
        <v>72</v>
      </c>
      <c r="Q201" s="300"/>
      <c r="R201" s="300"/>
      <c r="S201" s="300"/>
      <c r="T201" s="300"/>
      <c r="U201" s="300"/>
      <c r="V201" s="301"/>
      <c r="W201" s="37" t="s">
        <v>69</v>
      </c>
      <c r="X201" s="292">
        <f>IFERROR(SUM(X195:X200),"0")</f>
        <v>48</v>
      </c>
      <c r="Y201" s="292">
        <f>IFERROR(SUM(Y195:Y200),"0")</f>
        <v>48</v>
      </c>
      <c r="Z201" s="292">
        <f>IFERROR(IF(Z195="",0,Z195),"0")+IFERROR(IF(Z196="",0,Z196),"0")+IFERROR(IF(Z197="",0,Z197),"0")+IFERROR(IF(Z198="",0,Z198),"0")+IFERROR(IF(Z199="",0,Z199),"0")+IFERROR(IF(Z200="",0,Z200),"0")</f>
        <v>0.74399999999999999</v>
      </c>
      <c r="AA201" s="293"/>
      <c r="AB201" s="293"/>
      <c r="AC201" s="293"/>
    </row>
    <row r="202" spans="1:68" x14ac:dyDescent="0.2">
      <c r="A202" s="303"/>
      <c r="B202" s="303"/>
      <c r="C202" s="303"/>
      <c r="D202" s="303"/>
      <c r="E202" s="303"/>
      <c r="F202" s="303"/>
      <c r="G202" s="303"/>
      <c r="H202" s="303"/>
      <c r="I202" s="303"/>
      <c r="J202" s="303"/>
      <c r="K202" s="303"/>
      <c r="L202" s="303"/>
      <c r="M202" s="303"/>
      <c r="N202" s="303"/>
      <c r="O202" s="308"/>
      <c r="P202" s="299" t="s">
        <v>72</v>
      </c>
      <c r="Q202" s="300"/>
      <c r="R202" s="300"/>
      <c r="S202" s="300"/>
      <c r="T202" s="300"/>
      <c r="U202" s="300"/>
      <c r="V202" s="301"/>
      <c r="W202" s="37" t="s">
        <v>73</v>
      </c>
      <c r="X202" s="292">
        <f>IFERROR(SUMPRODUCT(X195:X200*H195:H200),"0")</f>
        <v>268.79999999999995</v>
      </c>
      <c r="Y202" s="292">
        <f>IFERROR(SUMPRODUCT(Y195:Y200*H195:H200),"0")</f>
        <v>268.79999999999995</v>
      </c>
      <c r="Z202" s="37"/>
      <c r="AA202" s="293"/>
      <c r="AB202" s="293"/>
      <c r="AC202" s="293"/>
    </row>
    <row r="203" spans="1:68" ht="16.5" hidden="1" customHeight="1" x14ac:dyDescent="0.25">
      <c r="A203" s="302" t="s">
        <v>301</v>
      </c>
      <c r="B203" s="303"/>
      <c r="C203" s="303"/>
      <c r="D203" s="303"/>
      <c r="E203" s="303"/>
      <c r="F203" s="303"/>
      <c r="G203" s="303"/>
      <c r="H203" s="303"/>
      <c r="I203" s="303"/>
      <c r="J203" s="303"/>
      <c r="K203" s="303"/>
      <c r="L203" s="303"/>
      <c r="M203" s="303"/>
      <c r="N203" s="303"/>
      <c r="O203" s="303"/>
      <c r="P203" s="303"/>
      <c r="Q203" s="303"/>
      <c r="R203" s="303"/>
      <c r="S203" s="303"/>
      <c r="T203" s="303"/>
      <c r="U203" s="303"/>
      <c r="V203" s="303"/>
      <c r="W203" s="303"/>
      <c r="X203" s="303"/>
      <c r="Y203" s="303"/>
      <c r="Z203" s="303"/>
      <c r="AA203" s="285"/>
      <c r="AB203" s="285"/>
      <c r="AC203" s="285"/>
    </row>
    <row r="204" spans="1:68" ht="14.25" hidden="1" customHeight="1" x14ac:dyDescent="0.25">
      <c r="A204" s="306" t="s">
        <v>63</v>
      </c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03"/>
      <c r="M204" s="303"/>
      <c r="N204" s="303"/>
      <c r="O204" s="303"/>
      <c r="P204" s="303"/>
      <c r="Q204" s="303"/>
      <c r="R204" s="303"/>
      <c r="S204" s="303"/>
      <c r="T204" s="303"/>
      <c r="U204" s="303"/>
      <c r="V204" s="303"/>
      <c r="W204" s="303"/>
      <c r="X204" s="303"/>
      <c r="Y204" s="303"/>
      <c r="Z204" s="303"/>
      <c r="AA204" s="284"/>
      <c r="AB204" s="284"/>
      <c r="AC204" s="284"/>
    </row>
    <row r="205" spans="1:68" ht="27" hidden="1" customHeight="1" x14ac:dyDescent="0.25">
      <c r="A205" s="54" t="s">
        <v>302</v>
      </c>
      <c r="B205" s="54" t="s">
        <v>303</v>
      </c>
      <c r="C205" s="31">
        <v>4301070917</v>
      </c>
      <c r="D205" s="297">
        <v>4607111035912</v>
      </c>
      <c r="E205" s="298"/>
      <c r="F205" s="289">
        <v>0.43</v>
      </c>
      <c r="G205" s="32">
        <v>16</v>
      </c>
      <c r="H205" s="289">
        <v>6.88</v>
      </c>
      <c r="I205" s="28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304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305</v>
      </c>
      <c r="B206" s="54" t="s">
        <v>306</v>
      </c>
      <c r="C206" s="31">
        <v>4301070920</v>
      </c>
      <c r="D206" s="297">
        <v>4607111035929</v>
      </c>
      <c r="E206" s="298"/>
      <c r="F206" s="289">
        <v>0.9</v>
      </c>
      <c r="G206" s="32">
        <v>8</v>
      </c>
      <c r="H206" s="289">
        <v>7.2</v>
      </c>
      <c r="I206" s="289">
        <v>7.47</v>
      </c>
      <c r="J206" s="32">
        <v>84</v>
      </c>
      <c r="K206" s="32" t="s">
        <v>66</v>
      </c>
      <c r="L206" s="32" t="s">
        <v>102</v>
      </c>
      <c r="M206" s="33" t="s">
        <v>68</v>
      </c>
      <c r="N206" s="33"/>
      <c r="O206" s="32">
        <v>180</v>
      </c>
      <c r="P206" s="41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24</v>
      </c>
      <c r="Y206" s="291">
        <f>IFERROR(IF(X206="","",X206),"")</f>
        <v>24</v>
      </c>
      <c r="Z206" s="36">
        <f>IFERROR(IF(X206="","",X206*0.0155),"")</f>
        <v>0.372</v>
      </c>
      <c r="AA206" s="56"/>
      <c r="AB206" s="57"/>
      <c r="AC206" s="208" t="s">
        <v>304</v>
      </c>
      <c r="AG206" s="67"/>
      <c r="AJ206" s="71" t="s">
        <v>104</v>
      </c>
      <c r="AK206" s="71">
        <v>12</v>
      </c>
      <c r="BB206" s="209" t="s">
        <v>1</v>
      </c>
      <c r="BM206" s="67">
        <f>IFERROR(X206*I206,"0")</f>
        <v>179.28</v>
      </c>
      <c r="BN206" s="67">
        <f>IFERROR(Y206*I206,"0")</f>
        <v>179.28</v>
      </c>
      <c r="BO206" s="67">
        <f>IFERROR(X206/J206,"0")</f>
        <v>0.2857142857142857</v>
      </c>
      <c r="BP206" s="67">
        <f>IFERROR(Y206/J206,"0")</f>
        <v>0.2857142857142857</v>
      </c>
    </row>
    <row r="207" spans="1:68" ht="27" hidden="1" customHeight="1" x14ac:dyDescent="0.25">
      <c r="A207" s="54" t="s">
        <v>307</v>
      </c>
      <c r="B207" s="54" t="s">
        <v>308</v>
      </c>
      <c r="C207" s="31">
        <v>4301070915</v>
      </c>
      <c r="D207" s="297">
        <v>4607111035882</v>
      </c>
      <c r="E207" s="298"/>
      <c r="F207" s="289">
        <v>0.43</v>
      </c>
      <c r="G207" s="32">
        <v>16</v>
      </c>
      <c r="H207" s="289">
        <v>6.88</v>
      </c>
      <c r="I207" s="289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309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310</v>
      </c>
      <c r="B208" s="54" t="s">
        <v>311</v>
      </c>
      <c r="C208" s="31">
        <v>4301070921</v>
      </c>
      <c r="D208" s="297">
        <v>4607111035905</v>
      </c>
      <c r="E208" s="298"/>
      <c r="F208" s="289">
        <v>0.9</v>
      </c>
      <c r="G208" s="32">
        <v>8</v>
      </c>
      <c r="H208" s="289">
        <v>7.2</v>
      </c>
      <c r="I208" s="289">
        <v>7.47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309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07"/>
      <c r="B209" s="303"/>
      <c r="C209" s="303"/>
      <c r="D209" s="303"/>
      <c r="E209" s="303"/>
      <c r="F209" s="303"/>
      <c r="G209" s="303"/>
      <c r="H209" s="303"/>
      <c r="I209" s="303"/>
      <c r="J209" s="303"/>
      <c r="K209" s="303"/>
      <c r="L209" s="303"/>
      <c r="M209" s="303"/>
      <c r="N209" s="303"/>
      <c r="O209" s="308"/>
      <c r="P209" s="299" t="s">
        <v>72</v>
      </c>
      <c r="Q209" s="300"/>
      <c r="R209" s="300"/>
      <c r="S209" s="300"/>
      <c r="T209" s="300"/>
      <c r="U209" s="300"/>
      <c r="V209" s="301"/>
      <c r="W209" s="37" t="s">
        <v>69</v>
      </c>
      <c r="X209" s="292">
        <f>IFERROR(SUM(X205:X208),"0")</f>
        <v>24</v>
      </c>
      <c r="Y209" s="292">
        <f>IFERROR(SUM(Y205:Y208),"0")</f>
        <v>24</v>
      </c>
      <c r="Z209" s="292">
        <f>IFERROR(IF(Z205="",0,Z205),"0")+IFERROR(IF(Z206="",0,Z206),"0")+IFERROR(IF(Z207="",0,Z207),"0")+IFERROR(IF(Z208="",0,Z208),"0")</f>
        <v>0.372</v>
      </c>
      <c r="AA209" s="293"/>
      <c r="AB209" s="293"/>
      <c r="AC209" s="293"/>
    </row>
    <row r="210" spans="1:68" x14ac:dyDescent="0.2">
      <c r="A210" s="303"/>
      <c r="B210" s="303"/>
      <c r="C210" s="303"/>
      <c r="D210" s="303"/>
      <c r="E210" s="303"/>
      <c r="F210" s="303"/>
      <c r="G210" s="303"/>
      <c r="H210" s="303"/>
      <c r="I210" s="303"/>
      <c r="J210" s="303"/>
      <c r="K210" s="303"/>
      <c r="L210" s="303"/>
      <c r="M210" s="303"/>
      <c r="N210" s="303"/>
      <c r="O210" s="308"/>
      <c r="P210" s="299" t="s">
        <v>72</v>
      </c>
      <c r="Q210" s="300"/>
      <c r="R210" s="300"/>
      <c r="S210" s="300"/>
      <c r="T210" s="300"/>
      <c r="U210" s="300"/>
      <c r="V210" s="301"/>
      <c r="W210" s="37" t="s">
        <v>73</v>
      </c>
      <c r="X210" s="292">
        <f>IFERROR(SUMPRODUCT(X205:X208*H205:H208),"0")</f>
        <v>172.8</v>
      </c>
      <c r="Y210" s="292">
        <f>IFERROR(SUMPRODUCT(Y205:Y208*H205:H208),"0")</f>
        <v>172.8</v>
      </c>
      <c r="Z210" s="37"/>
      <c r="AA210" s="293"/>
      <c r="AB210" s="293"/>
      <c r="AC210" s="293"/>
    </row>
    <row r="211" spans="1:68" ht="16.5" hidden="1" customHeight="1" x14ac:dyDescent="0.25">
      <c r="A211" s="302" t="s">
        <v>312</v>
      </c>
      <c r="B211" s="303"/>
      <c r="C211" s="303"/>
      <c r="D211" s="303"/>
      <c r="E211" s="303"/>
      <c r="F211" s="303"/>
      <c r="G211" s="303"/>
      <c r="H211" s="303"/>
      <c r="I211" s="303"/>
      <c r="J211" s="303"/>
      <c r="K211" s="303"/>
      <c r="L211" s="303"/>
      <c r="M211" s="303"/>
      <c r="N211" s="303"/>
      <c r="O211" s="303"/>
      <c r="P211" s="303"/>
      <c r="Q211" s="303"/>
      <c r="R211" s="303"/>
      <c r="S211" s="303"/>
      <c r="T211" s="303"/>
      <c r="U211" s="303"/>
      <c r="V211" s="303"/>
      <c r="W211" s="303"/>
      <c r="X211" s="303"/>
      <c r="Y211" s="303"/>
      <c r="Z211" s="303"/>
      <c r="AA211" s="285"/>
      <c r="AB211" s="285"/>
      <c r="AC211" s="285"/>
    </row>
    <row r="212" spans="1:68" ht="14.25" hidden="1" customHeight="1" x14ac:dyDescent="0.25">
      <c r="A212" s="306" t="s">
        <v>63</v>
      </c>
      <c r="B212" s="303"/>
      <c r="C212" s="303"/>
      <c r="D212" s="303"/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03"/>
      <c r="P212" s="303"/>
      <c r="Q212" s="303"/>
      <c r="R212" s="303"/>
      <c r="S212" s="303"/>
      <c r="T212" s="303"/>
      <c r="U212" s="303"/>
      <c r="V212" s="303"/>
      <c r="W212" s="303"/>
      <c r="X212" s="303"/>
      <c r="Y212" s="303"/>
      <c r="Z212" s="303"/>
      <c r="AA212" s="284"/>
      <c r="AB212" s="284"/>
      <c r="AC212" s="284"/>
    </row>
    <row r="213" spans="1:68" ht="27" customHeight="1" x14ac:dyDescent="0.25">
      <c r="A213" s="54" t="s">
        <v>313</v>
      </c>
      <c r="B213" s="54" t="s">
        <v>314</v>
      </c>
      <c r="C213" s="31">
        <v>4301071097</v>
      </c>
      <c r="D213" s="297">
        <v>4620207491096</v>
      </c>
      <c r="E213" s="298"/>
      <c r="F213" s="289">
        <v>1</v>
      </c>
      <c r="G213" s="32">
        <v>5</v>
      </c>
      <c r="H213" s="289">
        <v>5</v>
      </c>
      <c r="I213" s="289">
        <v>5.23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0" t="s">
        <v>315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24</v>
      </c>
      <c r="Y213" s="291">
        <f>IFERROR(IF(X213="","",X213),"")</f>
        <v>24</v>
      </c>
      <c r="Z213" s="36">
        <f>IFERROR(IF(X213="","",X213*0.0155),"")</f>
        <v>0.372</v>
      </c>
      <c r="AA213" s="56"/>
      <c r="AB213" s="57"/>
      <c r="AC213" s="214" t="s">
        <v>316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125.52000000000001</v>
      </c>
      <c r="BN213" s="67">
        <f>IFERROR(Y213*I213,"0")</f>
        <v>125.52000000000001</v>
      </c>
      <c r="BO213" s="67">
        <f>IFERROR(X213/J213,"0")</f>
        <v>0.2857142857142857</v>
      </c>
      <c r="BP213" s="67">
        <f>IFERROR(Y213/J213,"0")</f>
        <v>0.2857142857142857</v>
      </c>
    </row>
    <row r="214" spans="1:68" x14ac:dyDescent="0.2">
      <c r="A214" s="307"/>
      <c r="B214" s="303"/>
      <c r="C214" s="303"/>
      <c r="D214" s="303"/>
      <c r="E214" s="303"/>
      <c r="F214" s="303"/>
      <c r="G214" s="303"/>
      <c r="H214" s="303"/>
      <c r="I214" s="303"/>
      <c r="J214" s="303"/>
      <c r="K214" s="303"/>
      <c r="L214" s="303"/>
      <c r="M214" s="303"/>
      <c r="N214" s="303"/>
      <c r="O214" s="308"/>
      <c r="P214" s="299" t="s">
        <v>72</v>
      </c>
      <c r="Q214" s="300"/>
      <c r="R214" s="300"/>
      <c r="S214" s="300"/>
      <c r="T214" s="300"/>
      <c r="U214" s="300"/>
      <c r="V214" s="301"/>
      <c r="W214" s="37" t="s">
        <v>69</v>
      </c>
      <c r="X214" s="292">
        <f>IFERROR(SUM(X213:X213),"0")</f>
        <v>24</v>
      </c>
      <c r="Y214" s="292">
        <f>IFERROR(SUM(Y213:Y213),"0")</f>
        <v>24</v>
      </c>
      <c r="Z214" s="292">
        <f>IFERROR(IF(Z213="",0,Z213),"0")</f>
        <v>0.372</v>
      </c>
      <c r="AA214" s="293"/>
      <c r="AB214" s="293"/>
      <c r="AC214" s="293"/>
    </row>
    <row r="215" spans="1:68" x14ac:dyDescent="0.2">
      <c r="A215" s="303"/>
      <c r="B215" s="303"/>
      <c r="C215" s="303"/>
      <c r="D215" s="303"/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8"/>
      <c r="P215" s="299" t="s">
        <v>72</v>
      </c>
      <c r="Q215" s="300"/>
      <c r="R215" s="300"/>
      <c r="S215" s="300"/>
      <c r="T215" s="300"/>
      <c r="U215" s="300"/>
      <c r="V215" s="301"/>
      <c r="W215" s="37" t="s">
        <v>73</v>
      </c>
      <c r="X215" s="292">
        <f>IFERROR(SUMPRODUCT(X213:X213*H213:H213),"0")</f>
        <v>120</v>
      </c>
      <c r="Y215" s="292">
        <f>IFERROR(SUMPRODUCT(Y213:Y213*H213:H213),"0")</f>
        <v>120</v>
      </c>
      <c r="Z215" s="37"/>
      <c r="AA215" s="293"/>
      <c r="AB215" s="293"/>
      <c r="AC215" s="293"/>
    </row>
    <row r="216" spans="1:68" ht="16.5" hidden="1" customHeight="1" x14ac:dyDescent="0.25">
      <c r="A216" s="302" t="s">
        <v>317</v>
      </c>
      <c r="B216" s="303"/>
      <c r="C216" s="303"/>
      <c r="D216" s="303"/>
      <c r="E216" s="303"/>
      <c r="F216" s="303"/>
      <c r="G216" s="303"/>
      <c r="H216" s="303"/>
      <c r="I216" s="303"/>
      <c r="J216" s="303"/>
      <c r="K216" s="303"/>
      <c r="L216" s="303"/>
      <c r="M216" s="303"/>
      <c r="N216" s="303"/>
      <c r="O216" s="303"/>
      <c r="P216" s="303"/>
      <c r="Q216" s="303"/>
      <c r="R216" s="303"/>
      <c r="S216" s="303"/>
      <c r="T216" s="303"/>
      <c r="U216" s="303"/>
      <c r="V216" s="303"/>
      <c r="W216" s="303"/>
      <c r="X216" s="303"/>
      <c r="Y216" s="303"/>
      <c r="Z216" s="303"/>
      <c r="AA216" s="285"/>
      <c r="AB216" s="285"/>
      <c r="AC216" s="285"/>
    </row>
    <row r="217" spans="1:68" ht="14.25" hidden="1" customHeight="1" x14ac:dyDescent="0.25">
      <c r="A217" s="306" t="s">
        <v>63</v>
      </c>
      <c r="B217" s="303"/>
      <c r="C217" s="303"/>
      <c r="D217" s="303"/>
      <c r="E217" s="303"/>
      <c r="F217" s="303"/>
      <c r="G217" s="303"/>
      <c r="H217" s="303"/>
      <c r="I217" s="303"/>
      <c r="J217" s="303"/>
      <c r="K217" s="303"/>
      <c r="L217" s="303"/>
      <c r="M217" s="303"/>
      <c r="N217" s="303"/>
      <c r="O217" s="303"/>
      <c r="P217" s="303"/>
      <c r="Q217" s="303"/>
      <c r="R217" s="303"/>
      <c r="S217" s="303"/>
      <c r="T217" s="303"/>
      <c r="U217" s="303"/>
      <c r="V217" s="303"/>
      <c r="W217" s="303"/>
      <c r="X217" s="303"/>
      <c r="Y217" s="303"/>
      <c r="Z217" s="303"/>
      <c r="AA217" s="284"/>
      <c r="AB217" s="284"/>
      <c r="AC217" s="284"/>
    </row>
    <row r="218" spans="1:68" ht="27" hidden="1" customHeight="1" x14ac:dyDescent="0.25">
      <c r="A218" s="54" t="s">
        <v>318</v>
      </c>
      <c r="B218" s="54" t="s">
        <v>319</v>
      </c>
      <c r="C218" s="31">
        <v>4301071093</v>
      </c>
      <c r="D218" s="297">
        <v>4620207490709</v>
      </c>
      <c r="E218" s="298"/>
      <c r="F218" s="289">
        <v>0.65</v>
      </c>
      <c r="G218" s="32">
        <v>8</v>
      </c>
      <c r="H218" s="289">
        <v>5.2</v>
      </c>
      <c r="I218" s="289">
        <v>5.47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9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295"/>
      <c r="R218" s="295"/>
      <c r="S218" s="295"/>
      <c r="T218" s="296"/>
      <c r="U218" s="34"/>
      <c r="V218" s="34"/>
      <c r="W218" s="35" t="s">
        <v>69</v>
      </c>
      <c r="X218" s="290">
        <v>0</v>
      </c>
      <c r="Y218" s="29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320</v>
      </c>
      <c r="AG218" s="67"/>
      <c r="AJ218" s="71" t="s">
        <v>71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07"/>
      <c r="B219" s="303"/>
      <c r="C219" s="303"/>
      <c r="D219" s="303"/>
      <c r="E219" s="303"/>
      <c r="F219" s="303"/>
      <c r="G219" s="303"/>
      <c r="H219" s="303"/>
      <c r="I219" s="303"/>
      <c r="J219" s="303"/>
      <c r="K219" s="303"/>
      <c r="L219" s="303"/>
      <c r="M219" s="303"/>
      <c r="N219" s="303"/>
      <c r="O219" s="308"/>
      <c r="P219" s="299" t="s">
        <v>72</v>
      </c>
      <c r="Q219" s="300"/>
      <c r="R219" s="300"/>
      <c r="S219" s="300"/>
      <c r="T219" s="300"/>
      <c r="U219" s="300"/>
      <c r="V219" s="301"/>
      <c r="W219" s="37" t="s">
        <v>69</v>
      </c>
      <c r="X219" s="292">
        <f>IFERROR(SUM(X218:X218),"0")</f>
        <v>0</v>
      </c>
      <c r="Y219" s="292">
        <f>IFERROR(SUM(Y218:Y218),"0")</f>
        <v>0</v>
      </c>
      <c r="Z219" s="292">
        <f>IFERROR(IF(Z218="",0,Z218),"0")</f>
        <v>0</v>
      </c>
      <c r="AA219" s="293"/>
      <c r="AB219" s="293"/>
      <c r="AC219" s="293"/>
    </row>
    <row r="220" spans="1:68" hidden="1" x14ac:dyDescent="0.2">
      <c r="A220" s="303"/>
      <c r="B220" s="303"/>
      <c r="C220" s="303"/>
      <c r="D220" s="303"/>
      <c r="E220" s="303"/>
      <c r="F220" s="303"/>
      <c r="G220" s="303"/>
      <c r="H220" s="303"/>
      <c r="I220" s="303"/>
      <c r="J220" s="303"/>
      <c r="K220" s="303"/>
      <c r="L220" s="303"/>
      <c r="M220" s="303"/>
      <c r="N220" s="303"/>
      <c r="O220" s="308"/>
      <c r="P220" s="299" t="s">
        <v>72</v>
      </c>
      <c r="Q220" s="300"/>
      <c r="R220" s="300"/>
      <c r="S220" s="300"/>
      <c r="T220" s="300"/>
      <c r="U220" s="300"/>
      <c r="V220" s="301"/>
      <c r="W220" s="37" t="s">
        <v>73</v>
      </c>
      <c r="X220" s="292">
        <f>IFERROR(SUMPRODUCT(X218:X218*H218:H218),"0")</f>
        <v>0</v>
      </c>
      <c r="Y220" s="292">
        <f>IFERROR(SUMPRODUCT(Y218:Y218*H218:H218),"0")</f>
        <v>0</v>
      </c>
      <c r="Z220" s="37"/>
      <c r="AA220" s="293"/>
      <c r="AB220" s="293"/>
      <c r="AC220" s="293"/>
    </row>
    <row r="221" spans="1:68" ht="14.25" hidden="1" customHeight="1" x14ac:dyDescent="0.25">
      <c r="A221" s="306" t="s">
        <v>126</v>
      </c>
      <c r="B221" s="303"/>
      <c r="C221" s="303"/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3"/>
      <c r="V221" s="303"/>
      <c r="W221" s="303"/>
      <c r="X221" s="303"/>
      <c r="Y221" s="303"/>
      <c r="Z221" s="303"/>
      <c r="AA221" s="284"/>
      <c r="AB221" s="284"/>
      <c r="AC221" s="284"/>
    </row>
    <row r="222" spans="1:68" ht="27" hidden="1" customHeight="1" x14ac:dyDescent="0.25">
      <c r="A222" s="54" t="s">
        <v>321</v>
      </c>
      <c r="B222" s="54" t="s">
        <v>322</v>
      </c>
      <c r="C222" s="31">
        <v>4301135692</v>
      </c>
      <c r="D222" s="297">
        <v>4620207490570</v>
      </c>
      <c r="E222" s="298"/>
      <c r="F222" s="289">
        <v>0.2</v>
      </c>
      <c r="G222" s="32">
        <v>12</v>
      </c>
      <c r="H222" s="289">
        <v>2.4</v>
      </c>
      <c r="I222" s="289">
        <v>3.1036000000000001</v>
      </c>
      <c r="J222" s="32">
        <v>70</v>
      </c>
      <c r="K222" s="32" t="s">
        <v>79</v>
      </c>
      <c r="L222" s="32" t="s">
        <v>67</v>
      </c>
      <c r="M222" s="33" t="s">
        <v>68</v>
      </c>
      <c r="N222" s="33"/>
      <c r="O222" s="32">
        <v>180</v>
      </c>
      <c r="P222" s="44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295"/>
      <c r="R222" s="295"/>
      <c r="S222" s="295"/>
      <c r="T222" s="296"/>
      <c r="U222" s="34"/>
      <c r="V222" s="34"/>
      <c r="W222" s="35" t="s">
        <v>69</v>
      </c>
      <c r="X222" s="290">
        <v>0</v>
      </c>
      <c r="Y222" s="291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323</v>
      </c>
      <c r="AG222" s="67"/>
      <c r="AJ222" s="71" t="s">
        <v>71</v>
      </c>
      <c r="AK222" s="71">
        <v>1</v>
      </c>
      <c r="BB222" s="219" t="s">
        <v>81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324</v>
      </c>
      <c r="B223" s="54" t="s">
        <v>325</v>
      </c>
      <c r="C223" s="31">
        <v>4301135691</v>
      </c>
      <c r="D223" s="297">
        <v>4620207490549</v>
      </c>
      <c r="E223" s="298"/>
      <c r="F223" s="289">
        <v>0.2</v>
      </c>
      <c r="G223" s="32">
        <v>12</v>
      </c>
      <c r="H223" s="289">
        <v>2.4</v>
      </c>
      <c r="I223" s="289">
        <v>3.1036000000000001</v>
      </c>
      <c r="J223" s="32">
        <v>70</v>
      </c>
      <c r="K223" s="32" t="s">
        <v>79</v>
      </c>
      <c r="L223" s="32" t="s">
        <v>67</v>
      </c>
      <c r="M223" s="33" t="s">
        <v>68</v>
      </c>
      <c r="N223" s="33"/>
      <c r="O223" s="32">
        <v>180</v>
      </c>
      <c r="P223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295"/>
      <c r="R223" s="295"/>
      <c r="S223" s="295"/>
      <c r="T223" s="296"/>
      <c r="U223" s="34"/>
      <c r="V223" s="34"/>
      <c r="W223" s="35" t="s">
        <v>69</v>
      </c>
      <c r="X223" s="290">
        <v>0</v>
      </c>
      <c r="Y223" s="291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323</v>
      </c>
      <c r="AG223" s="67"/>
      <c r="AJ223" s="71" t="s">
        <v>71</v>
      </c>
      <c r="AK223" s="71">
        <v>1</v>
      </c>
      <c r="BB223" s="221" t="s">
        <v>81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326</v>
      </c>
      <c r="B224" s="54" t="s">
        <v>327</v>
      </c>
      <c r="C224" s="31">
        <v>4301135694</v>
      </c>
      <c r="D224" s="297">
        <v>4620207490501</v>
      </c>
      <c r="E224" s="298"/>
      <c r="F224" s="289">
        <v>0.2</v>
      </c>
      <c r="G224" s="32">
        <v>12</v>
      </c>
      <c r="H224" s="289">
        <v>2.4</v>
      </c>
      <c r="I224" s="289">
        <v>3.1036000000000001</v>
      </c>
      <c r="J224" s="32">
        <v>70</v>
      </c>
      <c r="K224" s="32" t="s">
        <v>79</v>
      </c>
      <c r="L224" s="32" t="s">
        <v>67</v>
      </c>
      <c r="M224" s="33" t="s">
        <v>68</v>
      </c>
      <c r="N224" s="33"/>
      <c r="O224" s="32">
        <v>180</v>
      </c>
      <c r="P224" s="4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295"/>
      <c r="R224" s="295"/>
      <c r="S224" s="295"/>
      <c r="T224" s="296"/>
      <c r="U224" s="34"/>
      <c r="V224" s="34"/>
      <c r="W224" s="35" t="s">
        <v>69</v>
      </c>
      <c r="X224" s="290">
        <v>0</v>
      </c>
      <c r="Y224" s="291">
        <f>IFERROR(IF(X224="","",X224),"")</f>
        <v>0</v>
      </c>
      <c r="Z224" s="36">
        <f>IFERROR(IF(X224="","",X224*0.01788),"")</f>
        <v>0</v>
      </c>
      <c r="AA224" s="56"/>
      <c r="AB224" s="57"/>
      <c r="AC224" s="222" t="s">
        <v>323</v>
      </c>
      <c r="AG224" s="67"/>
      <c r="AJ224" s="71" t="s">
        <v>71</v>
      </c>
      <c r="AK224" s="71">
        <v>1</v>
      </c>
      <c r="BB224" s="223" t="s">
        <v>81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07"/>
      <c r="B225" s="303"/>
      <c r="C225" s="303"/>
      <c r="D225" s="303"/>
      <c r="E225" s="303"/>
      <c r="F225" s="303"/>
      <c r="G225" s="303"/>
      <c r="H225" s="303"/>
      <c r="I225" s="303"/>
      <c r="J225" s="303"/>
      <c r="K225" s="303"/>
      <c r="L225" s="303"/>
      <c r="M225" s="303"/>
      <c r="N225" s="303"/>
      <c r="O225" s="308"/>
      <c r="P225" s="299" t="s">
        <v>72</v>
      </c>
      <c r="Q225" s="300"/>
      <c r="R225" s="300"/>
      <c r="S225" s="300"/>
      <c r="T225" s="300"/>
      <c r="U225" s="300"/>
      <c r="V225" s="301"/>
      <c r="W225" s="37" t="s">
        <v>69</v>
      </c>
      <c r="X225" s="292">
        <f>IFERROR(SUM(X222:X224),"0")</f>
        <v>0</v>
      </c>
      <c r="Y225" s="292">
        <f>IFERROR(SUM(Y222:Y224),"0")</f>
        <v>0</v>
      </c>
      <c r="Z225" s="292">
        <f>IFERROR(IF(Z222="",0,Z222),"0")+IFERROR(IF(Z223="",0,Z223),"0")+IFERROR(IF(Z224="",0,Z224),"0")</f>
        <v>0</v>
      </c>
      <c r="AA225" s="293"/>
      <c r="AB225" s="293"/>
      <c r="AC225" s="293"/>
    </row>
    <row r="226" spans="1:68" hidden="1" x14ac:dyDescent="0.2">
      <c r="A226" s="303"/>
      <c r="B226" s="303"/>
      <c r="C226" s="303"/>
      <c r="D226" s="303"/>
      <c r="E226" s="303"/>
      <c r="F226" s="303"/>
      <c r="G226" s="303"/>
      <c r="H226" s="303"/>
      <c r="I226" s="303"/>
      <c r="J226" s="303"/>
      <c r="K226" s="303"/>
      <c r="L226" s="303"/>
      <c r="M226" s="303"/>
      <c r="N226" s="303"/>
      <c r="O226" s="308"/>
      <c r="P226" s="299" t="s">
        <v>72</v>
      </c>
      <c r="Q226" s="300"/>
      <c r="R226" s="300"/>
      <c r="S226" s="300"/>
      <c r="T226" s="300"/>
      <c r="U226" s="300"/>
      <c r="V226" s="301"/>
      <c r="W226" s="37" t="s">
        <v>73</v>
      </c>
      <c r="X226" s="292">
        <f>IFERROR(SUMPRODUCT(X222:X224*H222:H224),"0")</f>
        <v>0</v>
      </c>
      <c r="Y226" s="292">
        <f>IFERROR(SUMPRODUCT(Y222:Y224*H222:H224),"0")</f>
        <v>0</v>
      </c>
      <c r="Z226" s="37"/>
      <c r="AA226" s="293"/>
      <c r="AB226" s="293"/>
      <c r="AC226" s="293"/>
    </row>
    <row r="227" spans="1:68" ht="16.5" hidden="1" customHeight="1" x14ac:dyDescent="0.25">
      <c r="A227" s="302" t="s">
        <v>328</v>
      </c>
      <c r="B227" s="303"/>
      <c r="C227" s="303"/>
      <c r="D227" s="303"/>
      <c r="E227" s="303"/>
      <c r="F227" s="303"/>
      <c r="G227" s="303"/>
      <c r="H227" s="303"/>
      <c r="I227" s="303"/>
      <c r="J227" s="303"/>
      <c r="K227" s="303"/>
      <c r="L227" s="303"/>
      <c r="M227" s="303"/>
      <c r="N227" s="303"/>
      <c r="O227" s="303"/>
      <c r="P227" s="303"/>
      <c r="Q227" s="303"/>
      <c r="R227" s="303"/>
      <c r="S227" s="303"/>
      <c r="T227" s="303"/>
      <c r="U227" s="303"/>
      <c r="V227" s="303"/>
      <c r="W227" s="303"/>
      <c r="X227" s="303"/>
      <c r="Y227" s="303"/>
      <c r="Z227" s="303"/>
      <c r="AA227" s="285"/>
      <c r="AB227" s="285"/>
      <c r="AC227" s="285"/>
    </row>
    <row r="228" spans="1:68" ht="14.25" hidden="1" customHeight="1" x14ac:dyDescent="0.25">
      <c r="A228" s="306" t="s">
        <v>63</v>
      </c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  <c r="T228" s="303"/>
      <c r="U228" s="303"/>
      <c r="V228" s="303"/>
      <c r="W228" s="303"/>
      <c r="X228" s="303"/>
      <c r="Y228" s="303"/>
      <c r="Z228" s="303"/>
      <c r="AA228" s="284"/>
      <c r="AB228" s="284"/>
      <c r="AC228" s="284"/>
    </row>
    <row r="229" spans="1:68" ht="16.5" hidden="1" customHeight="1" x14ac:dyDescent="0.25">
      <c r="A229" s="54" t="s">
        <v>329</v>
      </c>
      <c r="B229" s="54" t="s">
        <v>330</v>
      </c>
      <c r="C229" s="31">
        <v>4301071063</v>
      </c>
      <c r="D229" s="297">
        <v>4607111039019</v>
      </c>
      <c r="E229" s="298"/>
      <c r="F229" s="289">
        <v>0.43</v>
      </c>
      <c r="G229" s="32">
        <v>16</v>
      </c>
      <c r="H229" s="289">
        <v>6.88</v>
      </c>
      <c r="I229" s="289">
        <v>7.2060000000000004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295"/>
      <c r="R229" s="295"/>
      <c r="S229" s="295"/>
      <c r="T229" s="296"/>
      <c r="U229" s="34"/>
      <c r="V229" s="34"/>
      <c r="W229" s="35" t="s">
        <v>69</v>
      </c>
      <c r="X229" s="290">
        <v>0</v>
      </c>
      <c r="Y229" s="291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331</v>
      </c>
      <c r="AG229" s="67"/>
      <c r="AJ229" s="71" t="s">
        <v>71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16.5" hidden="1" customHeight="1" x14ac:dyDescent="0.25">
      <c r="A230" s="54" t="s">
        <v>332</v>
      </c>
      <c r="B230" s="54" t="s">
        <v>333</v>
      </c>
      <c r="C230" s="31">
        <v>4301071000</v>
      </c>
      <c r="D230" s="297">
        <v>4607111038708</v>
      </c>
      <c r="E230" s="298"/>
      <c r="F230" s="289">
        <v>0.8</v>
      </c>
      <c r="G230" s="32">
        <v>8</v>
      </c>
      <c r="H230" s="289">
        <v>6.4</v>
      </c>
      <c r="I230" s="289">
        <v>6.67</v>
      </c>
      <c r="J230" s="32">
        <v>84</v>
      </c>
      <c r="K230" s="32" t="s">
        <v>66</v>
      </c>
      <c r="L230" s="32" t="s">
        <v>102</v>
      </c>
      <c r="M230" s="33" t="s">
        <v>68</v>
      </c>
      <c r="N230" s="33"/>
      <c r="O230" s="32">
        <v>180</v>
      </c>
      <c r="P230" s="33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0</v>
      </c>
      <c r="Y230" s="291">
        <f>IFERROR(IF(X230="","",X230),"")</f>
        <v>0</v>
      </c>
      <c r="Z230" s="36">
        <f>IFERROR(IF(X230="","",X230*0.0155),"")</f>
        <v>0</v>
      </c>
      <c r="AA230" s="56"/>
      <c r="AB230" s="57"/>
      <c r="AC230" s="226" t="s">
        <v>331</v>
      </c>
      <c r="AG230" s="67"/>
      <c r="AJ230" s="71" t="s">
        <v>104</v>
      </c>
      <c r="AK230" s="71">
        <v>12</v>
      </c>
      <c r="BB230" s="22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07"/>
      <c r="B231" s="303"/>
      <c r="C231" s="303"/>
      <c r="D231" s="303"/>
      <c r="E231" s="303"/>
      <c r="F231" s="303"/>
      <c r="G231" s="303"/>
      <c r="H231" s="303"/>
      <c r="I231" s="303"/>
      <c r="J231" s="303"/>
      <c r="K231" s="303"/>
      <c r="L231" s="303"/>
      <c r="M231" s="303"/>
      <c r="N231" s="303"/>
      <c r="O231" s="308"/>
      <c r="P231" s="299" t="s">
        <v>72</v>
      </c>
      <c r="Q231" s="300"/>
      <c r="R231" s="300"/>
      <c r="S231" s="300"/>
      <c r="T231" s="300"/>
      <c r="U231" s="300"/>
      <c r="V231" s="301"/>
      <c r="W231" s="37" t="s">
        <v>69</v>
      </c>
      <c r="X231" s="292">
        <f>IFERROR(SUM(X229:X230),"0")</f>
        <v>0</v>
      </c>
      <c r="Y231" s="292">
        <f>IFERROR(SUM(Y229:Y230),"0")</f>
        <v>0</v>
      </c>
      <c r="Z231" s="292">
        <f>IFERROR(IF(Z229="",0,Z229),"0")+IFERROR(IF(Z230="",0,Z230),"0")</f>
        <v>0</v>
      </c>
      <c r="AA231" s="293"/>
      <c r="AB231" s="293"/>
      <c r="AC231" s="293"/>
    </row>
    <row r="232" spans="1:68" hidden="1" x14ac:dyDescent="0.2">
      <c r="A232" s="303"/>
      <c r="B232" s="303"/>
      <c r="C232" s="303"/>
      <c r="D232" s="303"/>
      <c r="E232" s="303"/>
      <c r="F232" s="303"/>
      <c r="G232" s="303"/>
      <c r="H232" s="303"/>
      <c r="I232" s="303"/>
      <c r="J232" s="303"/>
      <c r="K232" s="303"/>
      <c r="L232" s="303"/>
      <c r="M232" s="303"/>
      <c r="N232" s="303"/>
      <c r="O232" s="308"/>
      <c r="P232" s="299" t="s">
        <v>72</v>
      </c>
      <c r="Q232" s="300"/>
      <c r="R232" s="300"/>
      <c r="S232" s="300"/>
      <c r="T232" s="300"/>
      <c r="U232" s="300"/>
      <c r="V232" s="301"/>
      <c r="W232" s="37" t="s">
        <v>73</v>
      </c>
      <c r="X232" s="292">
        <f>IFERROR(SUMPRODUCT(X229:X230*H229:H230),"0")</f>
        <v>0</v>
      </c>
      <c r="Y232" s="292">
        <f>IFERROR(SUMPRODUCT(Y229:Y230*H229:H230),"0")</f>
        <v>0</v>
      </c>
      <c r="Z232" s="37"/>
      <c r="AA232" s="293"/>
      <c r="AB232" s="293"/>
      <c r="AC232" s="293"/>
    </row>
    <row r="233" spans="1:68" ht="27.75" hidden="1" customHeight="1" x14ac:dyDescent="0.2">
      <c r="A233" s="370" t="s">
        <v>334</v>
      </c>
      <c r="B233" s="371"/>
      <c r="C233" s="371"/>
      <c r="D233" s="371"/>
      <c r="E233" s="371"/>
      <c r="F233" s="371"/>
      <c r="G233" s="371"/>
      <c r="H233" s="371"/>
      <c r="I233" s="371"/>
      <c r="J233" s="371"/>
      <c r="K233" s="371"/>
      <c r="L233" s="371"/>
      <c r="M233" s="371"/>
      <c r="N233" s="371"/>
      <c r="O233" s="371"/>
      <c r="P233" s="371"/>
      <c r="Q233" s="371"/>
      <c r="R233" s="371"/>
      <c r="S233" s="371"/>
      <c r="T233" s="371"/>
      <c r="U233" s="371"/>
      <c r="V233" s="371"/>
      <c r="W233" s="371"/>
      <c r="X233" s="371"/>
      <c r="Y233" s="371"/>
      <c r="Z233" s="371"/>
      <c r="AA233" s="48"/>
      <c r="AB233" s="48"/>
      <c r="AC233" s="48"/>
    </row>
    <row r="234" spans="1:68" ht="16.5" hidden="1" customHeight="1" x14ac:dyDescent="0.25">
      <c r="A234" s="302" t="s">
        <v>335</v>
      </c>
      <c r="B234" s="303"/>
      <c r="C234" s="303"/>
      <c r="D234" s="303"/>
      <c r="E234" s="303"/>
      <c r="F234" s="303"/>
      <c r="G234" s="303"/>
      <c r="H234" s="303"/>
      <c r="I234" s="303"/>
      <c r="J234" s="303"/>
      <c r="K234" s="303"/>
      <c r="L234" s="303"/>
      <c r="M234" s="303"/>
      <c r="N234" s="303"/>
      <c r="O234" s="303"/>
      <c r="P234" s="303"/>
      <c r="Q234" s="303"/>
      <c r="R234" s="303"/>
      <c r="S234" s="303"/>
      <c r="T234" s="303"/>
      <c r="U234" s="303"/>
      <c r="V234" s="303"/>
      <c r="W234" s="303"/>
      <c r="X234" s="303"/>
      <c r="Y234" s="303"/>
      <c r="Z234" s="303"/>
      <c r="AA234" s="285"/>
      <c r="AB234" s="285"/>
      <c r="AC234" s="285"/>
    </row>
    <row r="235" spans="1:68" ht="14.25" hidden="1" customHeight="1" x14ac:dyDescent="0.25">
      <c r="A235" s="306" t="s">
        <v>63</v>
      </c>
      <c r="B235" s="303"/>
      <c r="C235" s="303"/>
      <c r="D235" s="303"/>
      <c r="E235" s="303"/>
      <c r="F235" s="303"/>
      <c r="G235" s="303"/>
      <c r="H235" s="303"/>
      <c r="I235" s="303"/>
      <c r="J235" s="303"/>
      <c r="K235" s="303"/>
      <c r="L235" s="303"/>
      <c r="M235" s="303"/>
      <c r="N235" s="303"/>
      <c r="O235" s="303"/>
      <c r="P235" s="303"/>
      <c r="Q235" s="303"/>
      <c r="R235" s="303"/>
      <c r="S235" s="303"/>
      <c r="T235" s="303"/>
      <c r="U235" s="303"/>
      <c r="V235" s="303"/>
      <c r="W235" s="303"/>
      <c r="X235" s="303"/>
      <c r="Y235" s="303"/>
      <c r="Z235" s="303"/>
      <c r="AA235" s="284"/>
      <c r="AB235" s="284"/>
      <c r="AC235" s="284"/>
    </row>
    <row r="236" spans="1:68" ht="27" hidden="1" customHeight="1" x14ac:dyDescent="0.25">
      <c r="A236" s="54" t="s">
        <v>336</v>
      </c>
      <c r="B236" s="54" t="s">
        <v>337</v>
      </c>
      <c r="C236" s="31">
        <v>4301071036</v>
      </c>
      <c r="D236" s="297">
        <v>4607111036162</v>
      </c>
      <c r="E236" s="298"/>
      <c r="F236" s="289">
        <v>0.8</v>
      </c>
      <c r="G236" s="32">
        <v>8</v>
      </c>
      <c r="H236" s="289">
        <v>6.4</v>
      </c>
      <c r="I236" s="289">
        <v>6.6811999999999996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90</v>
      </c>
      <c r="P236" s="3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295"/>
      <c r="R236" s="295"/>
      <c r="S236" s="295"/>
      <c r="T236" s="296"/>
      <c r="U236" s="34"/>
      <c r="V236" s="34"/>
      <c r="W236" s="35" t="s">
        <v>69</v>
      </c>
      <c r="X236" s="290">
        <v>0</v>
      </c>
      <c r="Y236" s="291">
        <f>IFERROR(IF(X236="","",X236),"")</f>
        <v>0</v>
      </c>
      <c r="Z236" s="36">
        <f>IFERROR(IF(X236="","",X236*0.0155),"")</f>
        <v>0</v>
      </c>
      <c r="AA236" s="56"/>
      <c r="AB236" s="57"/>
      <c r="AC236" s="228" t="s">
        <v>338</v>
      </c>
      <c r="AG236" s="67"/>
      <c r="AJ236" s="71" t="s">
        <v>71</v>
      </c>
      <c r="AK236" s="71">
        <v>1</v>
      </c>
      <c r="BB236" s="22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07"/>
      <c r="B237" s="303"/>
      <c r="C237" s="303"/>
      <c r="D237" s="303"/>
      <c r="E237" s="303"/>
      <c r="F237" s="303"/>
      <c r="G237" s="303"/>
      <c r="H237" s="303"/>
      <c r="I237" s="303"/>
      <c r="J237" s="303"/>
      <c r="K237" s="303"/>
      <c r="L237" s="303"/>
      <c r="M237" s="303"/>
      <c r="N237" s="303"/>
      <c r="O237" s="308"/>
      <c r="P237" s="299" t="s">
        <v>72</v>
      </c>
      <c r="Q237" s="300"/>
      <c r="R237" s="300"/>
      <c r="S237" s="300"/>
      <c r="T237" s="300"/>
      <c r="U237" s="300"/>
      <c r="V237" s="301"/>
      <c r="W237" s="37" t="s">
        <v>69</v>
      </c>
      <c r="X237" s="292">
        <f>IFERROR(SUM(X236:X236),"0")</f>
        <v>0</v>
      </c>
      <c r="Y237" s="292">
        <f>IFERROR(SUM(Y236:Y236),"0")</f>
        <v>0</v>
      </c>
      <c r="Z237" s="292">
        <f>IFERROR(IF(Z236="",0,Z236),"0")</f>
        <v>0</v>
      </c>
      <c r="AA237" s="293"/>
      <c r="AB237" s="293"/>
      <c r="AC237" s="293"/>
    </row>
    <row r="238" spans="1:68" hidden="1" x14ac:dyDescent="0.2">
      <c r="A238" s="303"/>
      <c r="B238" s="303"/>
      <c r="C238" s="303"/>
      <c r="D238" s="303"/>
      <c r="E238" s="303"/>
      <c r="F238" s="303"/>
      <c r="G238" s="303"/>
      <c r="H238" s="303"/>
      <c r="I238" s="303"/>
      <c r="J238" s="303"/>
      <c r="K238" s="303"/>
      <c r="L238" s="303"/>
      <c r="M238" s="303"/>
      <c r="N238" s="303"/>
      <c r="O238" s="308"/>
      <c r="P238" s="299" t="s">
        <v>72</v>
      </c>
      <c r="Q238" s="300"/>
      <c r="R238" s="300"/>
      <c r="S238" s="300"/>
      <c r="T238" s="300"/>
      <c r="U238" s="300"/>
      <c r="V238" s="301"/>
      <c r="W238" s="37" t="s">
        <v>73</v>
      </c>
      <c r="X238" s="292">
        <f>IFERROR(SUMPRODUCT(X236:X236*H236:H236),"0")</f>
        <v>0</v>
      </c>
      <c r="Y238" s="292">
        <f>IFERROR(SUMPRODUCT(Y236:Y236*H236:H236),"0")</f>
        <v>0</v>
      </c>
      <c r="Z238" s="37"/>
      <c r="AA238" s="293"/>
      <c r="AB238" s="293"/>
      <c r="AC238" s="293"/>
    </row>
    <row r="239" spans="1:68" ht="27.75" hidden="1" customHeight="1" x14ac:dyDescent="0.2">
      <c r="A239" s="370" t="s">
        <v>339</v>
      </c>
      <c r="B239" s="371"/>
      <c r="C239" s="371"/>
      <c r="D239" s="371"/>
      <c r="E239" s="371"/>
      <c r="F239" s="371"/>
      <c r="G239" s="371"/>
      <c r="H239" s="371"/>
      <c r="I239" s="371"/>
      <c r="J239" s="371"/>
      <c r="K239" s="371"/>
      <c r="L239" s="371"/>
      <c r="M239" s="371"/>
      <c r="N239" s="371"/>
      <c r="O239" s="371"/>
      <c r="P239" s="371"/>
      <c r="Q239" s="371"/>
      <c r="R239" s="371"/>
      <c r="S239" s="371"/>
      <c r="T239" s="371"/>
      <c r="U239" s="371"/>
      <c r="V239" s="371"/>
      <c r="W239" s="371"/>
      <c r="X239" s="371"/>
      <c r="Y239" s="371"/>
      <c r="Z239" s="371"/>
      <c r="AA239" s="48"/>
      <c r="AB239" s="48"/>
      <c r="AC239" s="48"/>
    </row>
    <row r="240" spans="1:68" ht="16.5" hidden="1" customHeight="1" x14ac:dyDescent="0.25">
      <c r="A240" s="302" t="s">
        <v>340</v>
      </c>
      <c r="B240" s="303"/>
      <c r="C240" s="303"/>
      <c r="D240" s="303"/>
      <c r="E240" s="303"/>
      <c r="F240" s="303"/>
      <c r="G240" s="303"/>
      <c r="H240" s="303"/>
      <c r="I240" s="303"/>
      <c r="J240" s="303"/>
      <c r="K240" s="303"/>
      <c r="L240" s="303"/>
      <c r="M240" s="303"/>
      <c r="N240" s="303"/>
      <c r="O240" s="303"/>
      <c r="P240" s="303"/>
      <c r="Q240" s="303"/>
      <c r="R240" s="303"/>
      <c r="S240" s="303"/>
      <c r="T240" s="303"/>
      <c r="U240" s="303"/>
      <c r="V240" s="303"/>
      <c r="W240" s="303"/>
      <c r="X240" s="303"/>
      <c r="Y240" s="303"/>
      <c r="Z240" s="303"/>
      <c r="AA240" s="285"/>
      <c r="AB240" s="285"/>
      <c r="AC240" s="285"/>
    </row>
    <row r="241" spans="1:68" ht="14.25" hidden="1" customHeight="1" x14ac:dyDescent="0.25">
      <c r="A241" s="306" t="s">
        <v>63</v>
      </c>
      <c r="B241" s="303"/>
      <c r="C241" s="303"/>
      <c r="D241" s="303"/>
      <c r="E241" s="303"/>
      <c r="F241" s="303"/>
      <c r="G241" s="303"/>
      <c r="H241" s="303"/>
      <c r="I241" s="303"/>
      <c r="J241" s="303"/>
      <c r="K241" s="303"/>
      <c r="L241" s="303"/>
      <c r="M241" s="303"/>
      <c r="N241" s="303"/>
      <c r="O241" s="303"/>
      <c r="P241" s="303"/>
      <c r="Q241" s="303"/>
      <c r="R241" s="303"/>
      <c r="S241" s="303"/>
      <c r="T241" s="303"/>
      <c r="U241" s="303"/>
      <c r="V241" s="303"/>
      <c r="W241" s="303"/>
      <c r="X241" s="303"/>
      <c r="Y241" s="303"/>
      <c r="Z241" s="303"/>
      <c r="AA241" s="284"/>
      <c r="AB241" s="284"/>
      <c r="AC241" s="284"/>
    </row>
    <row r="242" spans="1:68" ht="27" hidden="1" customHeight="1" x14ac:dyDescent="0.25">
      <c r="A242" s="54" t="s">
        <v>341</v>
      </c>
      <c r="B242" s="54" t="s">
        <v>342</v>
      </c>
      <c r="C242" s="31">
        <v>4301071029</v>
      </c>
      <c r="D242" s="297">
        <v>4607111035899</v>
      </c>
      <c r="E242" s="298"/>
      <c r="F242" s="289">
        <v>1</v>
      </c>
      <c r="G242" s="32">
        <v>5</v>
      </c>
      <c r="H242" s="289">
        <v>5</v>
      </c>
      <c r="I242" s="289">
        <v>5.2619999999999996</v>
      </c>
      <c r="J242" s="32">
        <v>84</v>
      </c>
      <c r="K242" s="32" t="s">
        <v>66</v>
      </c>
      <c r="L242" s="32" t="s">
        <v>97</v>
      </c>
      <c r="M242" s="33" t="s">
        <v>68</v>
      </c>
      <c r="N242" s="33"/>
      <c r="O242" s="32">
        <v>180</v>
      </c>
      <c r="P242" s="35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295"/>
      <c r="R242" s="295"/>
      <c r="S242" s="295"/>
      <c r="T242" s="296"/>
      <c r="U242" s="34"/>
      <c r="V242" s="34"/>
      <c r="W242" s="35" t="s">
        <v>69</v>
      </c>
      <c r="X242" s="290">
        <v>0</v>
      </c>
      <c r="Y242" s="291">
        <f>IFERROR(IF(X242="","",X242),"")</f>
        <v>0</v>
      </c>
      <c r="Z242" s="36">
        <f>IFERROR(IF(X242="","",X242*0.0155),"")</f>
        <v>0</v>
      </c>
      <c r="AA242" s="56"/>
      <c r="AB242" s="57"/>
      <c r="AC242" s="230" t="s">
        <v>249</v>
      </c>
      <c r="AG242" s="67"/>
      <c r="AJ242" s="71" t="s">
        <v>99</v>
      </c>
      <c r="AK242" s="71">
        <v>84</v>
      </c>
      <c r="BB242" s="231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07"/>
      <c r="B243" s="303"/>
      <c r="C243" s="303"/>
      <c r="D243" s="303"/>
      <c r="E243" s="303"/>
      <c r="F243" s="303"/>
      <c r="G243" s="303"/>
      <c r="H243" s="303"/>
      <c r="I243" s="303"/>
      <c r="J243" s="303"/>
      <c r="K243" s="303"/>
      <c r="L243" s="303"/>
      <c r="M243" s="303"/>
      <c r="N243" s="303"/>
      <c r="O243" s="308"/>
      <c r="P243" s="299" t="s">
        <v>72</v>
      </c>
      <c r="Q243" s="300"/>
      <c r="R243" s="300"/>
      <c r="S243" s="300"/>
      <c r="T243" s="300"/>
      <c r="U243" s="300"/>
      <c r="V243" s="301"/>
      <c r="W243" s="37" t="s">
        <v>69</v>
      </c>
      <c r="X243" s="292">
        <f>IFERROR(SUM(X242:X242),"0")</f>
        <v>0</v>
      </c>
      <c r="Y243" s="292">
        <f>IFERROR(SUM(Y242:Y242),"0")</f>
        <v>0</v>
      </c>
      <c r="Z243" s="292">
        <f>IFERROR(IF(Z242="",0,Z242),"0")</f>
        <v>0</v>
      </c>
      <c r="AA243" s="293"/>
      <c r="AB243" s="293"/>
      <c r="AC243" s="293"/>
    </row>
    <row r="244" spans="1:68" hidden="1" x14ac:dyDescent="0.2">
      <c r="A244" s="303"/>
      <c r="B244" s="303"/>
      <c r="C244" s="303"/>
      <c r="D244" s="303"/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8"/>
      <c r="P244" s="299" t="s">
        <v>72</v>
      </c>
      <c r="Q244" s="300"/>
      <c r="R244" s="300"/>
      <c r="S244" s="300"/>
      <c r="T244" s="300"/>
      <c r="U244" s="300"/>
      <c r="V244" s="301"/>
      <c r="W244" s="37" t="s">
        <v>73</v>
      </c>
      <c r="X244" s="292">
        <f>IFERROR(SUMPRODUCT(X242:X242*H242:H242),"0")</f>
        <v>0</v>
      </c>
      <c r="Y244" s="292">
        <f>IFERROR(SUMPRODUCT(Y242:Y242*H242:H242),"0")</f>
        <v>0</v>
      </c>
      <c r="Z244" s="37"/>
      <c r="AA244" s="293"/>
      <c r="AB244" s="293"/>
      <c r="AC244" s="293"/>
    </row>
    <row r="245" spans="1:68" ht="27.75" hidden="1" customHeight="1" x14ac:dyDescent="0.2">
      <c r="A245" s="370" t="s">
        <v>343</v>
      </c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1"/>
      <c r="N245" s="371"/>
      <c r="O245" s="371"/>
      <c r="P245" s="371"/>
      <c r="Q245" s="371"/>
      <c r="R245" s="371"/>
      <c r="S245" s="371"/>
      <c r="T245" s="371"/>
      <c r="U245" s="371"/>
      <c r="V245" s="371"/>
      <c r="W245" s="371"/>
      <c r="X245" s="371"/>
      <c r="Y245" s="371"/>
      <c r="Z245" s="371"/>
      <c r="AA245" s="48"/>
      <c r="AB245" s="48"/>
      <c r="AC245" s="48"/>
    </row>
    <row r="246" spans="1:68" ht="16.5" hidden="1" customHeight="1" x14ac:dyDescent="0.25">
      <c r="A246" s="302" t="s">
        <v>344</v>
      </c>
      <c r="B246" s="303"/>
      <c r="C246" s="303"/>
      <c r="D246" s="303"/>
      <c r="E246" s="303"/>
      <c r="F246" s="303"/>
      <c r="G246" s="303"/>
      <c r="H246" s="303"/>
      <c r="I246" s="303"/>
      <c r="J246" s="303"/>
      <c r="K246" s="303"/>
      <c r="L246" s="303"/>
      <c r="M246" s="303"/>
      <c r="N246" s="303"/>
      <c r="O246" s="303"/>
      <c r="P246" s="303"/>
      <c r="Q246" s="303"/>
      <c r="R246" s="303"/>
      <c r="S246" s="303"/>
      <c r="T246" s="303"/>
      <c r="U246" s="303"/>
      <c r="V246" s="303"/>
      <c r="W246" s="303"/>
      <c r="X246" s="303"/>
      <c r="Y246" s="303"/>
      <c r="Z246" s="303"/>
      <c r="AA246" s="285"/>
      <c r="AB246" s="285"/>
      <c r="AC246" s="285"/>
    </row>
    <row r="247" spans="1:68" ht="14.25" hidden="1" customHeight="1" x14ac:dyDescent="0.25">
      <c r="A247" s="306" t="s">
        <v>345</v>
      </c>
      <c r="B247" s="303"/>
      <c r="C247" s="303"/>
      <c r="D247" s="303"/>
      <c r="E247" s="303"/>
      <c r="F247" s="303"/>
      <c r="G247" s="303"/>
      <c r="H247" s="303"/>
      <c r="I247" s="303"/>
      <c r="J247" s="303"/>
      <c r="K247" s="303"/>
      <c r="L247" s="303"/>
      <c r="M247" s="303"/>
      <c r="N247" s="303"/>
      <c r="O247" s="303"/>
      <c r="P247" s="303"/>
      <c r="Q247" s="303"/>
      <c r="R247" s="303"/>
      <c r="S247" s="303"/>
      <c r="T247" s="303"/>
      <c r="U247" s="303"/>
      <c r="V247" s="303"/>
      <c r="W247" s="303"/>
      <c r="X247" s="303"/>
      <c r="Y247" s="303"/>
      <c r="Z247" s="303"/>
      <c r="AA247" s="284"/>
      <c r="AB247" s="284"/>
      <c r="AC247" s="284"/>
    </row>
    <row r="248" spans="1:68" ht="27" hidden="1" customHeight="1" x14ac:dyDescent="0.25">
      <c r="A248" s="54" t="s">
        <v>346</v>
      </c>
      <c r="B248" s="54" t="s">
        <v>347</v>
      </c>
      <c r="C248" s="31">
        <v>4301133004</v>
      </c>
      <c r="D248" s="297">
        <v>4607111039774</v>
      </c>
      <c r="E248" s="298"/>
      <c r="F248" s="289">
        <v>0.25</v>
      </c>
      <c r="G248" s="32">
        <v>12</v>
      </c>
      <c r="H248" s="289">
        <v>3</v>
      </c>
      <c r="I248" s="289">
        <v>3.22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2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295"/>
      <c r="R248" s="295"/>
      <c r="S248" s="295"/>
      <c r="T248" s="296"/>
      <c r="U248" s="34"/>
      <c r="V248" s="34"/>
      <c r="W248" s="35" t="s">
        <v>69</v>
      </c>
      <c r="X248" s="290">
        <v>0</v>
      </c>
      <c r="Y248" s="291">
        <f>IFERROR(IF(X248="","",X248),"")</f>
        <v>0</v>
      </c>
      <c r="Z248" s="36">
        <f>IFERROR(IF(X248="","",X248*0.01788),"")</f>
        <v>0</v>
      </c>
      <c r="AA248" s="56"/>
      <c r="AB248" s="57"/>
      <c r="AC248" s="232" t="s">
        <v>348</v>
      </c>
      <c r="AG248" s="67"/>
      <c r="AJ248" s="71" t="s">
        <v>71</v>
      </c>
      <c r="AK248" s="71">
        <v>1</v>
      </c>
      <c r="BB248" s="233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07"/>
      <c r="B249" s="303"/>
      <c r="C249" s="303"/>
      <c r="D249" s="303"/>
      <c r="E249" s="303"/>
      <c r="F249" s="303"/>
      <c r="G249" s="303"/>
      <c r="H249" s="303"/>
      <c r="I249" s="303"/>
      <c r="J249" s="303"/>
      <c r="K249" s="303"/>
      <c r="L249" s="303"/>
      <c r="M249" s="303"/>
      <c r="N249" s="303"/>
      <c r="O249" s="308"/>
      <c r="P249" s="299" t="s">
        <v>72</v>
      </c>
      <c r="Q249" s="300"/>
      <c r="R249" s="300"/>
      <c r="S249" s="300"/>
      <c r="T249" s="300"/>
      <c r="U249" s="300"/>
      <c r="V249" s="301"/>
      <c r="W249" s="37" t="s">
        <v>69</v>
      </c>
      <c r="X249" s="292">
        <f>IFERROR(SUM(X248:X248),"0")</f>
        <v>0</v>
      </c>
      <c r="Y249" s="292">
        <f>IFERROR(SUM(Y248:Y248),"0")</f>
        <v>0</v>
      </c>
      <c r="Z249" s="292">
        <f>IFERROR(IF(Z248="",0,Z248),"0")</f>
        <v>0</v>
      </c>
      <c r="AA249" s="293"/>
      <c r="AB249" s="293"/>
      <c r="AC249" s="293"/>
    </row>
    <row r="250" spans="1:68" hidden="1" x14ac:dyDescent="0.2">
      <c r="A250" s="303"/>
      <c r="B250" s="303"/>
      <c r="C250" s="303"/>
      <c r="D250" s="303"/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8"/>
      <c r="P250" s="299" t="s">
        <v>72</v>
      </c>
      <c r="Q250" s="300"/>
      <c r="R250" s="300"/>
      <c r="S250" s="300"/>
      <c r="T250" s="300"/>
      <c r="U250" s="300"/>
      <c r="V250" s="301"/>
      <c r="W250" s="37" t="s">
        <v>73</v>
      </c>
      <c r="X250" s="292">
        <f>IFERROR(SUMPRODUCT(X248:X248*H248:H248),"0")</f>
        <v>0</v>
      </c>
      <c r="Y250" s="292">
        <f>IFERROR(SUMPRODUCT(Y248:Y248*H248:H248),"0")</f>
        <v>0</v>
      </c>
      <c r="Z250" s="37"/>
      <c r="AA250" s="293"/>
      <c r="AB250" s="293"/>
      <c r="AC250" s="293"/>
    </row>
    <row r="251" spans="1:68" ht="14.25" hidden="1" customHeight="1" x14ac:dyDescent="0.25">
      <c r="A251" s="306" t="s">
        <v>126</v>
      </c>
      <c r="B251" s="303"/>
      <c r="C251" s="303"/>
      <c r="D251" s="303"/>
      <c r="E251" s="303"/>
      <c r="F251" s="303"/>
      <c r="G251" s="303"/>
      <c r="H251" s="303"/>
      <c r="I251" s="303"/>
      <c r="J251" s="303"/>
      <c r="K251" s="303"/>
      <c r="L251" s="303"/>
      <c r="M251" s="303"/>
      <c r="N251" s="303"/>
      <c r="O251" s="303"/>
      <c r="P251" s="303"/>
      <c r="Q251" s="303"/>
      <c r="R251" s="303"/>
      <c r="S251" s="303"/>
      <c r="T251" s="303"/>
      <c r="U251" s="303"/>
      <c r="V251" s="303"/>
      <c r="W251" s="303"/>
      <c r="X251" s="303"/>
      <c r="Y251" s="303"/>
      <c r="Z251" s="303"/>
      <c r="AA251" s="284"/>
      <c r="AB251" s="284"/>
      <c r="AC251" s="284"/>
    </row>
    <row r="252" spans="1:68" ht="37.5" hidden="1" customHeight="1" x14ac:dyDescent="0.25">
      <c r="A252" s="54" t="s">
        <v>349</v>
      </c>
      <c r="B252" s="54" t="s">
        <v>350</v>
      </c>
      <c r="C252" s="31">
        <v>4301135400</v>
      </c>
      <c r="D252" s="297">
        <v>4607111039361</v>
      </c>
      <c r="E252" s="298"/>
      <c r="F252" s="289">
        <v>0.25</v>
      </c>
      <c r="G252" s="32">
        <v>12</v>
      </c>
      <c r="H252" s="289">
        <v>3</v>
      </c>
      <c r="I252" s="289">
        <v>3.7035999999999998</v>
      </c>
      <c r="J252" s="32">
        <v>70</v>
      </c>
      <c r="K252" s="32" t="s">
        <v>79</v>
      </c>
      <c r="L252" s="32" t="s">
        <v>67</v>
      </c>
      <c r="M252" s="33" t="s">
        <v>68</v>
      </c>
      <c r="N252" s="33"/>
      <c r="O252" s="32">
        <v>180</v>
      </c>
      <c r="P252" s="3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295"/>
      <c r="R252" s="295"/>
      <c r="S252" s="295"/>
      <c r="T252" s="296"/>
      <c r="U252" s="34"/>
      <c r="V252" s="34"/>
      <c r="W252" s="35" t="s">
        <v>69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4" t="s">
        <v>348</v>
      </c>
      <c r="AG252" s="67"/>
      <c r="AJ252" s="71" t="s">
        <v>71</v>
      </c>
      <c r="AK252" s="71">
        <v>1</v>
      </c>
      <c r="BB252" s="235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07"/>
      <c r="B253" s="303"/>
      <c r="C253" s="303"/>
      <c r="D253" s="303"/>
      <c r="E253" s="303"/>
      <c r="F253" s="303"/>
      <c r="G253" s="303"/>
      <c r="H253" s="303"/>
      <c r="I253" s="303"/>
      <c r="J253" s="303"/>
      <c r="K253" s="303"/>
      <c r="L253" s="303"/>
      <c r="M253" s="303"/>
      <c r="N253" s="303"/>
      <c r="O253" s="308"/>
      <c r="P253" s="299" t="s">
        <v>72</v>
      </c>
      <c r="Q253" s="300"/>
      <c r="R253" s="300"/>
      <c r="S253" s="300"/>
      <c r="T253" s="300"/>
      <c r="U253" s="300"/>
      <c r="V253" s="301"/>
      <c r="W253" s="37" t="s">
        <v>69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hidden="1" x14ac:dyDescent="0.2">
      <c r="A254" s="303"/>
      <c r="B254" s="303"/>
      <c r="C254" s="303"/>
      <c r="D254" s="303"/>
      <c r="E254" s="303"/>
      <c r="F254" s="303"/>
      <c r="G254" s="303"/>
      <c r="H254" s="303"/>
      <c r="I254" s="303"/>
      <c r="J254" s="303"/>
      <c r="K254" s="303"/>
      <c r="L254" s="303"/>
      <c r="M254" s="303"/>
      <c r="N254" s="303"/>
      <c r="O254" s="308"/>
      <c r="P254" s="299" t="s">
        <v>72</v>
      </c>
      <c r="Q254" s="300"/>
      <c r="R254" s="300"/>
      <c r="S254" s="300"/>
      <c r="T254" s="300"/>
      <c r="U254" s="300"/>
      <c r="V254" s="301"/>
      <c r="W254" s="37" t="s">
        <v>73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27.75" hidden="1" customHeight="1" x14ac:dyDescent="0.2">
      <c r="A255" s="370" t="s">
        <v>351</v>
      </c>
      <c r="B255" s="371"/>
      <c r="C255" s="371"/>
      <c r="D255" s="371"/>
      <c r="E255" s="371"/>
      <c r="F255" s="371"/>
      <c r="G255" s="371"/>
      <c r="H255" s="371"/>
      <c r="I255" s="371"/>
      <c r="J255" s="371"/>
      <c r="K255" s="371"/>
      <c r="L255" s="371"/>
      <c r="M255" s="371"/>
      <c r="N255" s="371"/>
      <c r="O255" s="371"/>
      <c r="P255" s="371"/>
      <c r="Q255" s="371"/>
      <c r="R255" s="371"/>
      <c r="S255" s="371"/>
      <c r="T255" s="371"/>
      <c r="U255" s="371"/>
      <c r="V255" s="371"/>
      <c r="W255" s="371"/>
      <c r="X255" s="371"/>
      <c r="Y255" s="371"/>
      <c r="Z255" s="371"/>
      <c r="AA255" s="48"/>
      <c r="AB255" s="48"/>
      <c r="AC255" s="48"/>
    </row>
    <row r="256" spans="1:68" ht="16.5" hidden="1" customHeight="1" x14ac:dyDescent="0.25">
      <c r="A256" s="302" t="s">
        <v>351</v>
      </c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303"/>
      <c r="Y256" s="303"/>
      <c r="Z256" s="303"/>
      <c r="AA256" s="285"/>
      <c r="AB256" s="285"/>
      <c r="AC256" s="285"/>
    </row>
    <row r="257" spans="1:68" ht="14.25" hidden="1" customHeight="1" x14ac:dyDescent="0.25">
      <c r="A257" s="306" t="s">
        <v>63</v>
      </c>
      <c r="B257" s="303"/>
      <c r="C257" s="303"/>
      <c r="D257" s="303"/>
      <c r="E257" s="303"/>
      <c r="F257" s="303"/>
      <c r="G257" s="303"/>
      <c r="H257" s="303"/>
      <c r="I257" s="303"/>
      <c r="J257" s="303"/>
      <c r="K257" s="303"/>
      <c r="L257" s="303"/>
      <c r="M257" s="303"/>
      <c r="N257" s="303"/>
      <c r="O257" s="303"/>
      <c r="P257" s="303"/>
      <c r="Q257" s="303"/>
      <c r="R257" s="303"/>
      <c r="S257" s="303"/>
      <c r="T257" s="303"/>
      <c r="U257" s="303"/>
      <c r="V257" s="303"/>
      <c r="W257" s="303"/>
      <c r="X257" s="303"/>
      <c r="Y257" s="303"/>
      <c r="Z257" s="303"/>
      <c r="AA257" s="284"/>
      <c r="AB257" s="284"/>
      <c r="AC257" s="284"/>
    </row>
    <row r="258" spans="1:68" ht="27" hidden="1" customHeight="1" x14ac:dyDescent="0.25">
      <c r="A258" s="54" t="s">
        <v>352</v>
      </c>
      <c r="B258" s="54" t="s">
        <v>353</v>
      </c>
      <c r="C258" s="31">
        <v>4301071014</v>
      </c>
      <c r="D258" s="297">
        <v>4640242181264</v>
      </c>
      <c r="E258" s="298"/>
      <c r="F258" s="289">
        <v>0.7</v>
      </c>
      <c r="G258" s="32">
        <v>10</v>
      </c>
      <c r="H258" s="289">
        <v>7</v>
      </c>
      <c r="I258" s="289">
        <v>7.28</v>
      </c>
      <c r="J258" s="32">
        <v>84</v>
      </c>
      <c r="K258" s="32" t="s">
        <v>66</v>
      </c>
      <c r="L258" s="32" t="s">
        <v>102</v>
      </c>
      <c r="M258" s="33" t="s">
        <v>68</v>
      </c>
      <c r="N258" s="33"/>
      <c r="O258" s="32">
        <v>180</v>
      </c>
      <c r="P258" s="368" t="s">
        <v>354</v>
      </c>
      <c r="Q258" s="295"/>
      <c r="R258" s="295"/>
      <c r="S258" s="295"/>
      <c r="T258" s="296"/>
      <c r="U258" s="34"/>
      <c r="V258" s="34"/>
      <c r="W258" s="35" t="s">
        <v>69</v>
      </c>
      <c r="X258" s="290">
        <v>0</v>
      </c>
      <c r="Y258" s="291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355</v>
      </c>
      <c r="AG258" s="67"/>
      <c r="AJ258" s="71" t="s">
        <v>104</v>
      </c>
      <c r="AK258" s="71">
        <v>12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356</v>
      </c>
      <c r="B259" s="54" t="s">
        <v>357</v>
      </c>
      <c r="C259" s="31">
        <v>4301071021</v>
      </c>
      <c r="D259" s="297">
        <v>4640242181325</v>
      </c>
      <c r="E259" s="298"/>
      <c r="F259" s="289">
        <v>0.7</v>
      </c>
      <c r="G259" s="32">
        <v>10</v>
      </c>
      <c r="H259" s="289">
        <v>7</v>
      </c>
      <c r="I259" s="289">
        <v>7.28</v>
      </c>
      <c r="J259" s="32">
        <v>84</v>
      </c>
      <c r="K259" s="32" t="s">
        <v>66</v>
      </c>
      <c r="L259" s="32" t="s">
        <v>102</v>
      </c>
      <c r="M259" s="33" t="s">
        <v>68</v>
      </c>
      <c r="N259" s="33"/>
      <c r="O259" s="32">
        <v>180</v>
      </c>
      <c r="P259" s="348" t="s">
        <v>358</v>
      </c>
      <c r="Q259" s="295"/>
      <c r="R259" s="295"/>
      <c r="S259" s="295"/>
      <c r="T259" s="296"/>
      <c r="U259" s="34"/>
      <c r="V259" s="34"/>
      <c r="W259" s="35" t="s">
        <v>69</v>
      </c>
      <c r="X259" s="290">
        <v>0</v>
      </c>
      <c r="Y259" s="291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355</v>
      </c>
      <c r="AG259" s="67"/>
      <c r="AJ259" s="71" t="s">
        <v>104</v>
      </c>
      <c r="AK259" s="71">
        <v>12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359</v>
      </c>
      <c r="B260" s="54" t="s">
        <v>360</v>
      </c>
      <c r="C260" s="31">
        <v>4301070993</v>
      </c>
      <c r="D260" s="297">
        <v>4640242180670</v>
      </c>
      <c r="E260" s="298"/>
      <c r="F260" s="289">
        <v>1</v>
      </c>
      <c r="G260" s="32">
        <v>6</v>
      </c>
      <c r="H260" s="289">
        <v>6</v>
      </c>
      <c r="I260" s="289">
        <v>6.23</v>
      </c>
      <c r="J260" s="32">
        <v>84</v>
      </c>
      <c r="K260" s="32" t="s">
        <v>66</v>
      </c>
      <c r="L260" s="32" t="s">
        <v>102</v>
      </c>
      <c r="M260" s="33" t="s">
        <v>68</v>
      </c>
      <c r="N260" s="33"/>
      <c r="O260" s="32">
        <v>180</v>
      </c>
      <c r="P260" s="383" t="s">
        <v>361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IFERROR(IF(X260="","",X260*0.0155),"")</f>
        <v>0</v>
      </c>
      <c r="AA260" s="56"/>
      <c r="AB260" s="57"/>
      <c r="AC260" s="240" t="s">
        <v>362</v>
      </c>
      <c r="AG260" s="67"/>
      <c r="AJ260" s="71" t="s">
        <v>104</v>
      </c>
      <c r="AK260" s="71">
        <v>12</v>
      </c>
      <c r="BB260" s="24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07"/>
      <c r="B261" s="303"/>
      <c r="C261" s="303"/>
      <c r="D261" s="303"/>
      <c r="E261" s="303"/>
      <c r="F261" s="303"/>
      <c r="G261" s="303"/>
      <c r="H261" s="303"/>
      <c r="I261" s="303"/>
      <c r="J261" s="303"/>
      <c r="K261" s="303"/>
      <c r="L261" s="303"/>
      <c r="M261" s="303"/>
      <c r="N261" s="303"/>
      <c r="O261" s="308"/>
      <c r="P261" s="299" t="s">
        <v>72</v>
      </c>
      <c r="Q261" s="300"/>
      <c r="R261" s="300"/>
      <c r="S261" s="300"/>
      <c r="T261" s="300"/>
      <c r="U261" s="300"/>
      <c r="V261" s="301"/>
      <c r="W261" s="37" t="s">
        <v>69</v>
      </c>
      <c r="X261" s="292">
        <f>IFERROR(SUM(X258:X260),"0")</f>
        <v>0</v>
      </c>
      <c r="Y261" s="292">
        <f>IFERROR(SUM(Y258:Y260),"0")</f>
        <v>0</v>
      </c>
      <c r="Z261" s="292">
        <f>IFERROR(IF(Z258="",0,Z258),"0")+IFERROR(IF(Z259="",0,Z259),"0")+IFERROR(IF(Z260="",0,Z260),"0")</f>
        <v>0</v>
      </c>
      <c r="AA261" s="293"/>
      <c r="AB261" s="293"/>
      <c r="AC261" s="293"/>
    </row>
    <row r="262" spans="1:68" hidden="1" x14ac:dyDescent="0.2">
      <c r="A262" s="303"/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03"/>
      <c r="M262" s="303"/>
      <c r="N262" s="303"/>
      <c r="O262" s="308"/>
      <c r="P262" s="299" t="s">
        <v>72</v>
      </c>
      <c r="Q262" s="300"/>
      <c r="R262" s="300"/>
      <c r="S262" s="300"/>
      <c r="T262" s="300"/>
      <c r="U262" s="300"/>
      <c r="V262" s="301"/>
      <c r="W262" s="37" t="s">
        <v>73</v>
      </c>
      <c r="X262" s="292">
        <f>IFERROR(SUMPRODUCT(X258:X260*H258:H260),"0")</f>
        <v>0</v>
      </c>
      <c r="Y262" s="292">
        <f>IFERROR(SUMPRODUCT(Y258:Y260*H258:H260),"0")</f>
        <v>0</v>
      </c>
      <c r="Z262" s="37"/>
      <c r="AA262" s="293"/>
      <c r="AB262" s="293"/>
      <c r="AC262" s="293"/>
    </row>
    <row r="263" spans="1:68" ht="14.25" hidden="1" customHeight="1" x14ac:dyDescent="0.25">
      <c r="A263" s="306" t="s">
        <v>76</v>
      </c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03"/>
      <c r="M263" s="303"/>
      <c r="N263" s="303"/>
      <c r="O263" s="303"/>
      <c r="P263" s="303"/>
      <c r="Q263" s="303"/>
      <c r="R263" s="303"/>
      <c r="S263" s="303"/>
      <c r="T263" s="303"/>
      <c r="U263" s="303"/>
      <c r="V263" s="303"/>
      <c r="W263" s="303"/>
      <c r="X263" s="303"/>
      <c r="Y263" s="303"/>
      <c r="Z263" s="303"/>
      <c r="AA263" s="284"/>
      <c r="AB263" s="284"/>
      <c r="AC263" s="284"/>
    </row>
    <row r="264" spans="1:68" ht="27" customHeight="1" x14ac:dyDescent="0.25">
      <c r="A264" s="54" t="s">
        <v>363</v>
      </c>
      <c r="B264" s="54" t="s">
        <v>364</v>
      </c>
      <c r="C264" s="31">
        <v>4301132080</v>
      </c>
      <c r="D264" s="297">
        <v>4640242180397</v>
      </c>
      <c r="E264" s="298"/>
      <c r="F264" s="289">
        <v>1</v>
      </c>
      <c r="G264" s="32">
        <v>6</v>
      </c>
      <c r="H264" s="289">
        <v>6</v>
      </c>
      <c r="I264" s="289">
        <v>6.26</v>
      </c>
      <c r="J264" s="32">
        <v>84</v>
      </c>
      <c r="K264" s="32" t="s">
        <v>66</v>
      </c>
      <c r="L264" s="32" t="s">
        <v>97</v>
      </c>
      <c r="M264" s="33" t="s">
        <v>68</v>
      </c>
      <c r="N264" s="33"/>
      <c r="O264" s="32">
        <v>180</v>
      </c>
      <c r="P264" s="39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295"/>
      <c r="R264" s="295"/>
      <c r="S264" s="295"/>
      <c r="T264" s="296"/>
      <c r="U264" s="34"/>
      <c r="V264" s="34"/>
      <c r="W264" s="35" t="s">
        <v>69</v>
      </c>
      <c r="X264" s="290">
        <v>48</v>
      </c>
      <c r="Y264" s="291">
        <f>IFERROR(IF(X264="","",X264),"")</f>
        <v>48</v>
      </c>
      <c r="Z264" s="36">
        <f>IFERROR(IF(X264="","",X264*0.0155),"")</f>
        <v>0.74399999999999999</v>
      </c>
      <c r="AA264" s="56"/>
      <c r="AB264" s="57"/>
      <c r="AC264" s="242" t="s">
        <v>365</v>
      </c>
      <c r="AG264" s="67"/>
      <c r="AJ264" s="71" t="s">
        <v>99</v>
      </c>
      <c r="AK264" s="71">
        <v>84</v>
      </c>
      <c r="BB264" s="243" t="s">
        <v>81</v>
      </c>
      <c r="BM264" s="67">
        <f>IFERROR(X264*I264,"0")</f>
        <v>300.48</v>
      </c>
      <c r="BN264" s="67">
        <f>IFERROR(Y264*I264,"0")</f>
        <v>300.48</v>
      </c>
      <c r="BO264" s="67">
        <f>IFERROR(X264/J264,"0")</f>
        <v>0.5714285714285714</v>
      </c>
      <c r="BP264" s="67">
        <f>IFERROR(Y264/J264,"0")</f>
        <v>0.5714285714285714</v>
      </c>
    </row>
    <row r="265" spans="1:68" ht="27" hidden="1" customHeight="1" x14ac:dyDescent="0.25">
      <c r="A265" s="54" t="s">
        <v>366</v>
      </c>
      <c r="B265" s="54" t="s">
        <v>367</v>
      </c>
      <c r="C265" s="31">
        <v>4301132104</v>
      </c>
      <c r="D265" s="297">
        <v>4640242181219</v>
      </c>
      <c r="E265" s="298"/>
      <c r="F265" s="289">
        <v>0.3</v>
      </c>
      <c r="G265" s="32">
        <v>9</v>
      </c>
      <c r="H265" s="289">
        <v>2.7</v>
      </c>
      <c r="I265" s="289">
        <v>2.8450000000000002</v>
      </c>
      <c r="J265" s="32">
        <v>234</v>
      </c>
      <c r="K265" s="32" t="s">
        <v>137</v>
      </c>
      <c r="L265" s="32" t="s">
        <v>102</v>
      </c>
      <c r="M265" s="33" t="s">
        <v>68</v>
      </c>
      <c r="N265" s="33"/>
      <c r="O265" s="32">
        <v>180</v>
      </c>
      <c r="P265" s="344" t="s">
        <v>368</v>
      </c>
      <c r="Q265" s="295"/>
      <c r="R265" s="295"/>
      <c r="S265" s="295"/>
      <c r="T265" s="296"/>
      <c r="U265" s="34"/>
      <c r="V265" s="34"/>
      <c r="W265" s="35" t="s">
        <v>69</v>
      </c>
      <c r="X265" s="290">
        <v>0</v>
      </c>
      <c r="Y265" s="291">
        <f>IFERROR(IF(X265="","",X265),"")</f>
        <v>0</v>
      </c>
      <c r="Z265" s="36">
        <f>IFERROR(IF(X265="","",X265*0.00502),"")</f>
        <v>0</v>
      </c>
      <c r="AA265" s="56"/>
      <c r="AB265" s="57"/>
      <c r="AC265" s="244" t="s">
        <v>365</v>
      </c>
      <c r="AG265" s="67"/>
      <c r="AJ265" s="71" t="s">
        <v>104</v>
      </c>
      <c r="AK265" s="71">
        <v>18</v>
      </c>
      <c r="BB265" s="245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07"/>
      <c r="B266" s="303"/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8"/>
      <c r="P266" s="299" t="s">
        <v>72</v>
      </c>
      <c r="Q266" s="300"/>
      <c r="R266" s="300"/>
      <c r="S266" s="300"/>
      <c r="T266" s="300"/>
      <c r="U266" s="300"/>
      <c r="V266" s="301"/>
      <c r="W266" s="37" t="s">
        <v>69</v>
      </c>
      <c r="X266" s="292">
        <f>IFERROR(SUM(X264:X265),"0")</f>
        <v>48</v>
      </c>
      <c r="Y266" s="292">
        <f>IFERROR(SUM(Y264:Y265),"0")</f>
        <v>48</v>
      </c>
      <c r="Z266" s="292">
        <f>IFERROR(IF(Z264="",0,Z264),"0")+IFERROR(IF(Z265="",0,Z265),"0")</f>
        <v>0.74399999999999999</v>
      </c>
      <c r="AA266" s="293"/>
      <c r="AB266" s="293"/>
      <c r="AC266" s="293"/>
    </row>
    <row r="267" spans="1:68" x14ac:dyDescent="0.2">
      <c r="A267" s="303"/>
      <c r="B267" s="303"/>
      <c r="C267" s="303"/>
      <c r="D267" s="303"/>
      <c r="E267" s="303"/>
      <c r="F267" s="303"/>
      <c r="G267" s="303"/>
      <c r="H267" s="303"/>
      <c r="I267" s="303"/>
      <c r="J267" s="303"/>
      <c r="K267" s="303"/>
      <c r="L267" s="303"/>
      <c r="M267" s="303"/>
      <c r="N267" s="303"/>
      <c r="O267" s="308"/>
      <c r="P267" s="299" t="s">
        <v>72</v>
      </c>
      <c r="Q267" s="300"/>
      <c r="R267" s="300"/>
      <c r="S267" s="300"/>
      <c r="T267" s="300"/>
      <c r="U267" s="300"/>
      <c r="V267" s="301"/>
      <c r="W267" s="37" t="s">
        <v>73</v>
      </c>
      <c r="X267" s="292">
        <f>IFERROR(SUMPRODUCT(X264:X265*H264:H265),"0")</f>
        <v>288</v>
      </c>
      <c r="Y267" s="292">
        <f>IFERROR(SUMPRODUCT(Y264:Y265*H264:H265),"0")</f>
        <v>288</v>
      </c>
      <c r="Z267" s="37"/>
      <c r="AA267" s="293"/>
      <c r="AB267" s="293"/>
      <c r="AC267" s="293"/>
    </row>
    <row r="268" spans="1:68" ht="14.25" hidden="1" customHeight="1" x14ac:dyDescent="0.25">
      <c r="A268" s="306" t="s">
        <v>120</v>
      </c>
      <c r="B268" s="303"/>
      <c r="C268" s="303"/>
      <c r="D268" s="303"/>
      <c r="E268" s="303"/>
      <c r="F268" s="303"/>
      <c r="G268" s="303"/>
      <c r="H268" s="303"/>
      <c r="I268" s="303"/>
      <c r="J268" s="303"/>
      <c r="K268" s="303"/>
      <c r="L268" s="303"/>
      <c r="M268" s="303"/>
      <c r="N268" s="303"/>
      <c r="O268" s="303"/>
      <c r="P268" s="303"/>
      <c r="Q268" s="303"/>
      <c r="R268" s="303"/>
      <c r="S268" s="303"/>
      <c r="T268" s="303"/>
      <c r="U268" s="303"/>
      <c r="V268" s="303"/>
      <c r="W268" s="303"/>
      <c r="X268" s="303"/>
      <c r="Y268" s="303"/>
      <c r="Z268" s="303"/>
      <c r="AA268" s="284"/>
      <c r="AB268" s="284"/>
      <c r="AC268" s="284"/>
    </row>
    <row r="269" spans="1:68" ht="27" hidden="1" customHeight="1" x14ac:dyDescent="0.25">
      <c r="A269" s="54" t="s">
        <v>369</v>
      </c>
      <c r="B269" s="54" t="s">
        <v>370</v>
      </c>
      <c r="C269" s="31">
        <v>4301136051</v>
      </c>
      <c r="D269" s="297">
        <v>4640242180304</v>
      </c>
      <c r="E269" s="298"/>
      <c r="F269" s="289">
        <v>2.7</v>
      </c>
      <c r="G269" s="32">
        <v>1</v>
      </c>
      <c r="H269" s="289">
        <v>2.7</v>
      </c>
      <c r="I269" s="289">
        <v>2.8906000000000001</v>
      </c>
      <c r="J269" s="32">
        <v>126</v>
      </c>
      <c r="K269" s="32" t="s">
        <v>79</v>
      </c>
      <c r="L269" s="32" t="s">
        <v>102</v>
      </c>
      <c r="M269" s="33" t="s">
        <v>68</v>
      </c>
      <c r="N269" s="33"/>
      <c r="O269" s="32">
        <v>180</v>
      </c>
      <c r="P269" s="429" t="s">
        <v>371</v>
      </c>
      <c r="Q269" s="295"/>
      <c r="R269" s="295"/>
      <c r="S269" s="295"/>
      <c r="T269" s="296"/>
      <c r="U269" s="34"/>
      <c r="V269" s="34"/>
      <c r="W269" s="35" t="s">
        <v>69</v>
      </c>
      <c r="X269" s="290">
        <v>0</v>
      </c>
      <c r="Y269" s="291">
        <f>IFERROR(IF(X269="","",X269),"")</f>
        <v>0</v>
      </c>
      <c r="Z269" s="36">
        <f>IFERROR(IF(X269="","",X269*0.00936),"")</f>
        <v>0</v>
      </c>
      <c r="AA269" s="56"/>
      <c r="AB269" s="57"/>
      <c r="AC269" s="246" t="s">
        <v>372</v>
      </c>
      <c r="AG269" s="67"/>
      <c r="AJ269" s="71" t="s">
        <v>104</v>
      </c>
      <c r="AK269" s="71">
        <v>14</v>
      </c>
      <c r="BB269" s="247" t="s">
        <v>81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373</v>
      </c>
      <c r="B270" s="54" t="s">
        <v>374</v>
      </c>
      <c r="C270" s="31">
        <v>4301136053</v>
      </c>
      <c r="D270" s="297">
        <v>4640242180236</v>
      </c>
      <c r="E270" s="298"/>
      <c r="F270" s="289">
        <v>5</v>
      </c>
      <c r="G270" s="32">
        <v>1</v>
      </c>
      <c r="H270" s="289">
        <v>5</v>
      </c>
      <c r="I270" s="289">
        <v>5.2350000000000003</v>
      </c>
      <c r="J270" s="32">
        <v>84</v>
      </c>
      <c r="K270" s="32" t="s">
        <v>66</v>
      </c>
      <c r="L270" s="32" t="s">
        <v>97</v>
      </c>
      <c r="M270" s="33" t="s">
        <v>68</v>
      </c>
      <c r="N270" s="33"/>
      <c r="O270" s="32">
        <v>180</v>
      </c>
      <c r="P270" s="42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295"/>
      <c r="R270" s="295"/>
      <c r="S270" s="295"/>
      <c r="T270" s="296"/>
      <c r="U270" s="34"/>
      <c r="V270" s="34"/>
      <c r="W270" s="35" t="s">
        <v>69</v>
      </c>
      <c r="X270" s="290">
        <v>84</v>
      </c>
      <c r="Y270" s="291">
        <f>IFERROR(IF(X270="","",X270),"")</f>
        <v>84</v>
      </c>
      <c r="Z270" s="36">
        <f>IFERROR(IF(X270="","",X270*0.0155),"")</f>
        <v>1.302</v>
      </c>
      <c r="AA270" s="56"/>
      <c r="AB270" s="57"/>
      <c r="AC270" s="248" t="s">
        <v>372</v>
      </c>
      <c r="AG270" s="67"/>
      <c r="AJ270" s="71" t="s">
        <v>99</v>
      </c>
      <c r="AK270" s="71">
        <v>84</v>
      </c>
      <c r="BB270" s="249" t="s">
        <v>81</v>
      </c>
      <c r="BM270" s="67">
        <f>IFERROR(X270*I270,"0")</f>
        <v>439.74</v>
      </c>
      <c r="BN270" s="67">
        <f>IFERROR(Y270*I270,"0")</f>
        <v>439.74</v>
      </c>
      <c r="BO270" s="67">
        <f>IFERROR(X270/J270,"0")</f>
        <v>1</v>
      </c>
      <c r="BP270" s="67">
        <f>IFERROR(Y270/J270,"0")</f>
        <v>1</v>
      </c>
    </row>
    <row r="271" spans="1:68" ht="27" customHeight="1" x14ac:dyDescent="0.25">
      <c r="A271" s="54" t="s">
        <v>375</v>
      </c>
      <c r="B271" s="54" t="s">
        <v>376</v>
      </c>
      <c r="C271" s="31">
        <v>4301136052</v>
      </c>
      <c r="D271" s="297">
        <v>4640242180410</v>
      </c>
      <c r="E271" s="298"/>
      <c r="F271" s="289">
        <v>2.2400000000000002</v>
      </c>
      <c r="G271" s="32">
        <v>1</v>
      </c>
      <c r="H271" s="289">
        <v>2.2400000000000002</v>
      </c>
      <c r="I271" s="289">
        <v>2.4319999999999999</v>
      </c>
      <c r="J271" s="32">
        <v>126</v>
      </c>
      <c r="K271" s="32" t="s">
        <v>79</v>
      </c>
      <c r="L271" s="32" t="s">
        <v>102</v>
      </c>
      <c r="M271" s="33" t="s">
        <v>68</v>
      </c>
      <c r="N271" s="33"/>
      <c r="O271" s="32">
        <v>180</v>
      </c>
      <c r="P271" s="3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295"/>
      <c r="R271" s="295"/>
      <c r="S271" s="295"/>
      <c r="T271" s="296"/>
      <c r="U271" s="34"/>
      <c r="V271" s="34"/>
      <c r="W271" s="35" t="s">
        <v>69</v>
      </c>
      <c r="X271" s="290">
        <v>14</v>
      </c>
      <c r="Y271" s="291">
        <f>IFERROR(IF(X271="","",X271),"")</f>
        <v>14</v>
      </c>
      <c r="Z271" s="36">
        <f>IFERROR(IF(X271="","",X271*0.00936),"")</f>
        <v>0.13103999999999999</v>
      </c>
      <c r="AA271" s="56"/>
      <c r="AB271" s="57"/>
      <c r="AC271" s="250" t="s">
        <v>372</v>
      </c>
      <c r="AG271" s="67"/>
      <c r="AJ271" s="71" t="s">
        <v>104</v>
      </c>
      <c r="AK271" s="71">
        <v>14</v>
      </c>
      <c r="BB271" s="251" t="s">
        <v>81</v>
      </c>
      <c r="BM271" s="67">
        <f>IFERROR(X271*I271,"0")</f>
        <v>34.048000000000002</v>
      </c>
      <c r="BN271" s="67">
        <f>IFERROR(Y271*I271,"0")</f>
        <v>34.048000000000002</v>
      </c>
      <c r="BO271" s="67">
        <f>IFERROR(X271/J271,"0")</f>
        <v>0.1111111111111111</v>
      </c>
      <c r="BP271" s="67">
        <f>IFERROR(Y271/J271,"0")</f>
        <v>0.1111111111111111</v>
      </c>
    </row>
    <row r="272" spans="1:68" x14ac:dyDescent="0.2">
      <c r="A272" s="307"/>
      <c r="B272" s="303"/>
      <c r="C272" s="303"/>
      <c r="D272" s="303"/>
      <c r="E272" s="303"/>
      <c r="F272" s="303"/>
      <c r="G272" s="303"/>
      <c r="H272" s="303"/>
      <c r="I272" s="303"/>
      <c r="J272" s="303"/>
      <c r="K272" s="303"/>
      <c r="L272" s="303"/>
      <c r="M272" s="303"/>
      <c r="N272" s="303"/>
      <c r="O272" s="308"/>
      <c r="P272" s="299" t="s">
        <v>72</v>
      </c>
      <c r="Q272" s="300"/>
      <c r="R272" s="300"/>
      <c r="S272" s="300"/>
      <c r="T272" s="300"/>
      <c r="U272" s="300"/>
      <c r="V272" s="301"/>
      <c r="W272" s="37" t="s">
        <v>69</v>
      </c>
      <c r="X272" s="292">
        <f>IFERROR(SUM(X269:X271),"0")</f>
        <v>98</v>
      </c>
      <c r="Y272" s="292">
        <f>IFERROR(SUM(Y269:Y271),"0")</f>
        <v>98</v>
      </c>
      <c r="Z272" s="292">
        <f>IFERROR(IF(Z269="",0,Z269),"0")+IFERROR(IF(Z270="",0,Z270),"0")+IFERROR(IF(Z271="",0,Z271),"0")</f>
        <v>1.4330400000000001</v>
      </c>
      <c r="AA272" s="293"/>
      <c r="AB272" s="293"/>
      <c r="AC272" s="293"/>
    </row>
    <row r="273" spans="1:68" x14ac:dyDescent="0.2">
      <c r="A273" s="303"/>
      <c r="B273" s="303"/>
      <c r="C273" s="303"/>
      <c r="D273" s="303"/>
      <c r="E273" s="303"/>
      <c r="F273" s="303"/>
      <c r="G273" s="303"/>
      <c r="H273" s="303"/>
      <c r="I273" s="303"/>
      <c r="J273" s="303"/>
      <c r="K273" s="303"/>
      <c r="L273" s="303"/>
      <c r="M273" s="303"/>
      <c r="N273" s="303"/>
      <c r="O273" s="308"/>
      <c r="P273" s="299" t="s">
        <v>72</v>
      </c>
      <c r="Q273" s="300"/>
      <c r="R273" s="300"/>
      <c r="S273" s="300"/>
      <c r="T273" s="300"/>
      <c r="U273" s="300"/>
      <c r="V273" s="301"/>
      <c r="W273" s="37" t="s">
        <v>73</v>
      </c>
      <c r="X273" s="292">
        <f>IFERROR(SUMPRODUCT(X269:X271*H269:H271),"0")</f>
        <v>451.36</v>
      </c>
      <c r="Y273" s="292">
        <f>IFERROR(SUMPRODUCT(Y269:Y271*H269:H271),"0")</f>
        <v>451.36</v>
      </c>
      <c r="Z273" s="37"/>
      <c r="AA273" s="293"/>
      <c r="AB273" s="293"/>
      <c r="AC273" s="293"/>
    </row>
    <row r="274" spans="1:68" ht="14.25" hidden="1" customHeight="1" x14ac:dyDescent="0.25">
      <c r="A274" s="306" t="s">
        <v>126</v>
      </c>
      <c r="B274" s="303"/>
      <c r="C274" s="303"/>
      <c r="D274" s="303"/>
      <c r="E274" s="303"/>
      <c r="F274" s="303"/>
      <c r="G274" s="303"/>
      <c r="H274" s="303"/>
      <c r="I274" s="303"/>
      <c r="J274" s="303"/>
      <c r="K274" s="303"/>
      <c r="L274" s="303"/>
      <c r="M274" s="303"/>
      <c r="N274" s="303"/>
      <c r="O274" s="303"/>
      <c r="P274" s="303"/>
      <c r="Q274" s="303"/>
      <c r="R274" s="303"/>
      <c r="S274" s="303"/>
      <c r="T274" s="303"/>
      <c r="U274" s="303"/>
      <c r="V274" s="303"/>
      <c r="W274" s="303"/>
      <c r="X274" s="303"/>
      <c r="Y274" s="303"/>
      <c r="Z274" s="303"/>
      <c r="AA274" s="284"/>
      <c r="AB274" s="284"/>
      <c r="AC274" s="284"/>
    </row>
    <row r="275" spans="1:68" ht="37.5" hidden="1" customHeight="1" x14ac:dyDescent="0.25">
      <c r="A275" s="54" t="s">
        <v>377</v>
      </c>
      <c r="B275" s="54" t="s">
        <v>378</v>
      </c>
      <c r="C275" s="31">
        <v>4301135504</v>
      </c>
      <c r="D275" s="297">
        <v>4640242181554</v>
      </c>
      <c r="E275" s="298"/>
      <c r="F275" s="289">
        <v>3</v>
      </c>
      <c r="G275" s="32">
        <v>1</v>
      </c>
      <c r="H275" s="289">
        <v>3</v>
      </c>
      <c r="I275" s="289">
        <v>3.1920000000000002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19" t="s">
        <v>379</v>
      </c>
      <c r="Q275" s="295"/>
      <c r="R275" s="295"/>
      <c r="S275" s="295"/>
      <c r="T275" s="296"/>
      <c r="U275" s="34"/>
      <c r="V275" s="34"/>
      <c r="W275" s="35" t="s">
        <v>69</v>
      </c>
      <c r="X275" s="290">
        <v>0</v>
      </c>
      <c r="Y275" s="291">
        <f t="shared" ref="Y275:Y289" si="18">IFERROR(IF(X275="","",X275),"")</f>
        <v>0</v>
      </c>
      <c r="Z275" s="36">
        <f>IFERROR(IF(X275="","",X275*0.00936),"")</f>
        <v>0</v>
      </c>
      <c r="AA275" s="56"/>
      <c r="AB275" s="57"/>
      <c r="AC275" s="252" t="s">
        <v>380</v>
      </c>
      <c r="AG275" s="67"/>
      <c r="AJ275" s="71" t="s">
        <v>71</v>
      </c>
      <c r="AK275" s="71">
        <v>1</v>
      </c>
      <c r="BB275" s="253" t="s">
        <v>81</v>
      </c>
      <c r="BM275" s="67">
        <f t="shared" ref="BM275:BM289" si="19">IFERROR(X275*I275,"0")</f>
        <v>0</v>
      </c>
      <c r="BN275" s="67">
        <f t="shared" ref="BN275:BN289" si="20">IFERROR(Y275*I275,"0")</f>
        <v>0</v>
      </c>
      <c r="BO275" s="67">
        <f t="shared" ref="BO275:BO289" si="21">IFERROR(X275/J275,"0")</f>
        <v>0</v>
      </c>
      <c r="BP275" s="67">
        <f t="shared" ref="BP275:BP289" si="22">IFERROR(Y275/J275,"0")</f>
        <v>0</v>
      </c>
    </row>
    <row r="276" spans="1:68" ht="27" customHeight="1" x14ac:dyDescent="0.25">
      <c r="A276" s="54" t="s">
        <v>381</v>
      </c>
      <c r="B276" s="54" t="s">
        <v>382</v>
      </c>
      <c r="C276" s="31">
        <v>4301135518</v>
      </c>
      <c r="D276" s="297">
        <v>4640242181561</v>
      </c>
      <c r="E276" s="298"/>
      <c r="F276" s="289">
        <v>3.7</v>
      </c>
      <c r="G276" s="32">
        <v>1</v>
      </c>
      <c r="H276" s="289">
        <v>3.7</v>
      </c>
      <c r="I276" s="289">
        <v>3.8919999999999999</v>
      </c>
      <c r="J276" s="32">
        <v>126</v>
      </c>
      <c r="K276" s="32" t="s">
        <v>79</v>
      </c>
      <c r="L276" s="32" t="s">
        <v>102</v>
      </c>
      <c r="M276" s="33" t="s">
        <v>68</v>
      </c>
      <c r="N276" s="33"/>
      <c r="O276" s="32">
        <v>180</v>
      </c>
      <c r="P276" s="433" t="s">
        <v>383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28</v>
      </c>
      <c r="Y276" s="291">
        <f t="shared" si="18"/>
        <v>28</v>
      </c>
      <c r="Z276" s="36">
        <f>IFERROR(IF(X276="","",X276*0.00936),"")</f>
        <v>0.26207999999999998</v>
      </c>
      <c r="AA276" s="56"/>
      <c r="AB276" s="57"/>
      <c r="AC276" s="254" t="s">
        <v>384</v>
      </c>
      <c r="AG276" s="67"/>
      <c r="AJ276" s="71" t="s">
        <v>104</v>
      </c>
      <c r="AK276" s="71">
        <v>14</v>
      </c>
      <c r="BB276" s="255" t="s">
        <v>81</v>
      </c>
      <c r="BM276" s="67">
        <f t="shared" si="19"/>
        <v>108.976</v>
      </c>
      <c r="BN276" s="67">
        <f t="shared" si="20"/>
        <v>108.976</v>
      </c>
      <c r="BO276" s="67">
        <f t="shared" si="21"/>
        <v>0.22222222222222221</v>
      </c>
      <c r="BP276" s="67">
        <f t="shared" si="22"/>
        <v>0.22222222222222221</v>
      </c>
    </row>
    <row r="277" spans="1:68" ht="27" hidden="1" customHeight="1" x14ac:dyDescent="0.25">
      <c r="A277" s="54" t="s">
        <v>385</v>
      </c>
      <c r="B277" s="54" t="s">
        <v>386</v>
      </c>
      <c r="C277" s="31">
        <v>4301135374</v>
      </c>
      <c r="D277" s="297">
        <v>4640242181424</v>
      </c>
      <c r="E277" s="298"/>
      <c r="F277" s="289">
        <v>5.5</v>
      </c>
      <c r="G277" s="32">
        <v>1</v>
      </c>
      <c r="H277" s="289">
        <v>5.5</v>
      </c>
      <c r="I277" s="289">
        <v>5.7350000000000003</v>
      </c>
      <c r="J277" s="32">
        <v>84</v>
      </c>
      <c r="K277" s="32" t="s">
        <v>66</v>
      </c>
      <c r="L277" s="32" t="s">
        <v>102</v>
      </c>
      <c r="M277" s="33" t="s">
        <v>68</v>
      </c>
      <c r="N277" s="33"/>
      <c r="O277" s="32">
        <v>180</v>
      </c>
      <c r="P277" s="40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 t="shared" si="18"/>
        <v>0</v>
      </c>
      <c r="Z277" s="36">
        <f>IFERROR(IF(X277="","",X277*0.0155),"")</f>
        <v>0</v>
      </c>
      <c r="AA277" s="56"/>
      <c r="AB277" s="57"/>
      <c r="AC277" s="256" t="s">
        <v>380</v>
      </c>
      <c r="AG277" s="67"/>
      <c r="AJ277" s="71" t="s">
        <v>104</v>
      </c>
      <c r="AK277" s="71">
        <v>12</v>
      </c>
      <c r="BB277" s="257" t="s">
        <v>81</v>
      </c>
      <c r="BM277" s="67">
        <f t="shared" si="19"/>
        <v>0</v>
      </c>
      <c r="BN277" s="67">
        <f t="shared" si="20"/>
        <v>0</v>
      </c>
      <c r="BO277" s="67">
        <f t="shared" si="21"/>
        <v>0</v>
      </c>
      <c r="BP277" s="67">
        <f t="shared" si="22"/>
        <v>0</v>
      </c>
    </row>
    <row r="278" spans="1:68" ht="37.5" hidden="1" customHeight="1" x14ac:dyDescent="0.25">
      <c r="A278" s="54" t="s">
        <v>387</v>
      </c>
      <c r="B278" s="54" t="s">
        <v>388</v>
      </c>
      <c r="C278" s="31">
        <v>4301135552</v>
      </c>
      <c r="D278" s="297">
        <v>4640242181431</v>
      </c>
      <c r="E278" s="298"/>
      <c r="F278" s="289">
        <v>3.5</v>
      </c>
      <c r="G278" s="32">
        <v>1</v>
      </c>
      <c r="H278" s="289">
        <v>3.5</v>
      </c>
      <c r="I278" s="289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8" t="s">
        <v>389</v>
      </c>
      <c r="Q278" s="295"/>
      <c r="R278" s="295"/>
      <c r="S278" s="295"/>
      <c r="T278" s="296"/>
      <c r="U278" s="34"/>
      <c r="V278" s="34"/>
      <c r="W278" s="35" t="s">
        <v>69</v>
      </c>
      <c r="X278" s="290">
        <v>0</v>
      </c>
      <c r="Y278" s="291">
        <f t="shared" si="18"/>
        <v>0</v>
      </c>
      <c r="Z278" s="36">
        <f t="shared" ref="Z278:Z284" si="23">IFERROR(IF(X278="","",X278*0.00936),"")</f>
        <v>0</v>
      </c>
      <c r="AA278" s="56"/>
      <c r="AB278" s="57"/>
      <c r="AC278" s="258" t="s">
        <v>390</v>
      </c>
      <c r="AG278" s="67"/>
      <c r="AJ278" s="71" t="s">
        <v>71</v>
      </c>
      <c r="AK278" s="71">
        <v>1</v>
      </c>
      <c r="BB278" s="259" t="s">
        <v>81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customHeight="1" x14ac:dyDescent="0.25">
      <c r="A279" s="54" t="s">
        <v>391</v>
      </c>
      <c r="B279" s="54" t="s">
        <v>392</v>
      </c>
      <c r="C279" s="31">
        <v>4301135405</v>
      </c>
      <c r="D279" s="297">
        <v>4640242181523</v>
      </c>
      <c r="E279" s="298"/>
      <c r="F279" s="289">
        <v>3</v>
      </c>
      <c r="G279" s="32">
        <v>1</v>
      </c>
      <c r="H279" s="289">
        <v>3</v>
      </c>
      <c r="I279" s="289">
        <v>3.1920000000000002</v>
      </c>
      <c r="J279" s="32">
        <v>126</v>
      </c>
      <c r="K279" s="32" t="s">
        <v>79</v>
      </c>
      <c r="L279" s="32" t="s">
        <v>102</v>
      </c>
      <c r="M279" s="33" t="s">
        <v>68</v>
      </c>
      <c r="N279" s="33"/>
      <c r="O279" s="32">
        <v>180</v>
      </c>
      <c r="P279" s="4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295"/>
      <c r="R279" s="295"/>
      <c r="S279" s="295"/>
      <c r="T279" s="296"/>
      <c r="U279" s="34"/>
      <c r="V279" s="34"/>
      <c r="W279" s="35" t="s">
        <v>69</v>
      </c>
      <c r="X279" s="290">
        <v>42</v>
      </c>
      <c r="Y279" s="291">
        <f t="shared" si="18"/>
        <v>42</v>
      </c>
      <c r="Z279" s="36">
        <f t="shared" si="23"/>
        <v>0.39312000000000002</v>
      </c>
      <c r="AA279" s="56"/>
      <c r="AB279" s="57"/>
      <c r="AC279" s="260" t="s">
        <v>384</v>
      </c>
      <c r="AG279" s="67"/>
      <c r="AJ279" s="71" t="s">
        <v>104</v>
      </c>
      <c r="AK279" s="71">
        <v>14</v>
      </c>
      <c r="BB279" s="261" t="s">
        <v>81</v>
      </c>
      <c r="BM279" s="67">
        <f t="shared" si="19"/>
        <v>134.06400000000002</v>
      </c>
      <c r="BN279" s="67">
        <f t="shared" si="20"/>
        <v>134.06400000000002</v>
      </c>
      <c r="BO279" s="67">
        <f t="shared" si="21"/>
        <v>0.33333333333333331</v>
      </c>
      <c r="BP279" s="67">
        <f t="shared" si="22"/>
        <v>0.33333333333333331</v>
      </c>
    </row>
    <row r="280" spans="1:68" ht="27" hidden="1" customHeight="1" x14ac:dyDescent="0.25">
      <c r="A280" s="54" t="s">
        <v>393</v>
      </c>
      <c r="B280" s="54" t="s">
        <v>394</v>
      </c>
      <c r="C280" s="31">
        <v>4301135375</v>
      </c>
      <c r="D280" s="297">
        <v>4640242181486</v>
      </c>
      <c r="E280" s="298"/>
      <c r="F280" s="289">
        <v>3.7</v>
      </c>
      <c r="G280" s="32">
        <v>1</v>
      </c>
      <c r="H280" s="289">
        <v>3.7</v>
      </c>
      <c r="I280" s="289">
        <v>3.8919999999999999</v>
      </c>
      <c r="J280" s="32">
        <v>126</v>
      </c>
      <c r="K280" s="32" t="s">
        <v>79</v>
      </c>
      <c r="L280" s="32" t="s">
        <v>102</v>
      </c>
      <c r="M280" s="33" t="s">
        <v>68</v>
      </c>
      <c r="N280" s="33"/>
      <c r="O280" s="32">
        <v>180</v>
      </c>
      <c r="P280" s="38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295"/>
      <c r="R280" s="295"/>
      <c r="S280" s="295"/>
      <c r="T280" s="296"/>
      <c r="U280" s="34"/>
      <c r="V280" s="34"/>
      <c r="W280" s="35" t="s">
        <v>69</v>
      </c>
      <c r="X280" s="290">
        <v>0</v>
      </c>
      <c r="Y280" s="291">
        <f t="shared" si="18"/>
        <v>0</v>
      </c>
      <c r="Z280" s="36">
        <f t="shared" si="23"/>
        <v>0</v>
      </c>
      <c r="AA280" s="56"/>
      <c r="AB280" s="57"/>
      <c r="AC280" s="262" t="s">
        <v>380</v>
      </c>
      <c r="AG280" s="67"/>
      <c r="AJ280" s="71" t="s">
        <v>104</v>
      </c>
      <c r="AK280" s="71">
        <v>14</v>
      </c>
      <c r="BB280" s="263" t="s">
        <v>81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37.5" hidden="1" customHeight="1" x14ac:dyDescent="0.25">
      <c r="A281" s="54" t="s">
        <v>395</v>
      </c>
      <c r="B281" s="54" t="s">
        <v>396</v>
      </c>
      <c r="C281" s="31">
        <v>4301135402</v>
      </c>
      <c r="D281" s="297">
        <v>4640242181493</v>
      </c>
      <c r="E281" s="298"/>
      <c r="F281" s="289">
        <v>3.7</v>
      </c>
      <c r="G281" s="32">
        <v>1</v>
      </c>
      <c r="H281" s="289">
        <v>3.7</v>
      </c>
      <c r="I281" s="28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3" t="s">
        <v>397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si="18"/>
        <v>0</v>
      </c>
      <c r="Z281" s="36">
        <f t="shared" si="23"/>
        <v>0</v>
      </c>
      <c r="AA281" s="56"/>
      <c r="AB281" s="57"/>
      <c r="AC281" s="264" t="s">
        <v>380</v>
      </c>
      <c r="AG281" s="67"/>
      <c r="AJ281" s="71" t="s">
        <v>71</v>
      </c>
      <c r="AK281" s="71">
        <v>1</v>
      </c>
      <c r="BB281" s="265" t="s">
        <v>81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37.5" hidden="1" customHeight="1" x14ac:dyDescent="0.25">
      <c r="A282" s="54" t="s">
        <v>398</v>
      </c>
      <c r="B282" s="54" t="s">
        <v>399</v>
      </c>
      <c r="C282" s="31">
        <v>4301135403</v>
      </c>
      <c r="D282" s="297">
        <v>4640242181509</v>
      </c>
      <c r="E282" s="298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102</v>
      </c>
      <c r="M282" s="33" t="s">
        <v>68</v>
      </c>
      <c r="N282" s="33"/>
      <c r="O282" s="32">
        <v>180</v>
      </c>
      <c r="P282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0</v>
      </c>
      <c r="Y282" s="291">
        <f t="shared" si="18"/>
        <v>0</v>
      </c>
      <c r="Z282" s="36">
        <f t="shared" si="23"/>
        <v>0</v>
      </c>
      <c r="AA282" s="56"/>
      <c r="AB282" s="57"/>
      <c r="AC282" s="266" t="s">
        <v>380</v>
      </c>
      <c r="AG282" s="67"/>
      <c r="AJ282" s="71" t="s">
        <v>104</v>
      </c>
      <c r="AK282" s="71">
        <v>14</v>
      </c>
      <c r="BB282" s="267" t="s">
        <v>81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27" hidden="1" customHeight="1" x14ac:dyDescent="0.25">
      <c r="A283" s="54" t="s">
        <v>400</v>
      </c>
      <c r="B283" s="54" t="s">
        <v>401</v>
      </c>
      <c r="C283" s="31">
        <v>4301135304</v>
      </c>
      <c r="D283" s="297">
        <v>4640242181240</v>
      </c>
      <c r="E283" s="298"/>
      <c r="F283" s="289">
        <v>0.3</v>
      </c>
      <c r="G283" s="32">
        <v>9</v>
      </c>
      <c r="H283" s="289">
        <v>2.7</v>
      </c>
      <c r="I283" s="289">
        <v>2.88</v>
      </c>
      <c r="J283" s="32">
        <v>126</v>
      </c>
      <c r="K283" s="32" t="s">
        <v>79</v>
      </c>
      <c r="L283" s="32" t="s">
        <v>102</v>
      </c>
      <c r="M283" s="33" t="s">
        <v>68</v>
      </c>
      <c r="N283" s="33"/>
      <c r="O283" s="32">
        <v>180</v>
      </c>
      <c r="P283" s="404" t="s">
        <v>402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0</v>
      </c>
      <c r="Y283" s="291">
        <f t="shared" si="18"/>
        <v>0</v>
      </c>
      <c r="Z283" s="36">
        <f t="shared" si="23"/>
        <v>0</v>
      </c>
      <c r="AA283" s="56"/>
      <c r="AB283" s="57"/>
      <c r="AC283" s="268" t="s">
        <v>380</v>
      </c>
      <c r="AG283" s="67"/>
      <c r="AJ283" s="71" t="s">
        <v>104</v>
      </c>
      <c r="AK283" s="71">
        <v>14</v>
      </c>
      <c r="BB283" s="269" t="s">
        <v>81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403</v>
      </c>
      <c r="B284" s="54" t="s">
        <v>404</v>
      </c>
      <c r="C284" s="31">
        <v>4301135610</v>
      </c>
      <c r="D284" s="297">
        <v>4640242181318</v>
      </c>
      <c r="E284" s="298"/>
      <c r="F284" s="289">
        <v>0.3</v>
      </c>
      <c r="G284" s="32">
        <v>9</v>
      </c>
      <c r="H284" s="289">
        <v>2.7</v>
      </c>
      <c r="I284" s="289">
        <v>2.988</v>
      </c>
      <c r="J284" s="32">
        <v>126</v>
      </c>
      <c r="K284" s="32" t="s">
        <v>79</v>
      </c>
      <c r="L284" s="32" t="s">
        <v>102</v>
      </c>
      <c r="M284" s="33" t="s">
        <v>68</v>
      </c>
      <c r="N284" s="33"/>
      <c r="O284" s="32">
        <v>180</v>
      </c>
      <c r="P284" s="359" t="s">
        <v>405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70" t="s">
        <v>384</v>
      </c>
      <c r="AG284" s="67"/>
      <c r="AJ284" s="71" t="s">
        <v>104</v>
      </c>
      <c r="AK284" s="71">
        <v>14</v>
      </c>
      <c r="BB284" s="271" t="s">
        <v>81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406</v>
      </c>
      <c r="B285" s="54" t="s">
        <v>407</v>
      </c>
      <c r="C285" s="31">
        <v>4301135306</v>
      </c>
      <c r="D285" s="297">
        <v>4640242181387</v>
      </c>
      <c r="E285" s="298"/>
      <c r="F285" s="289">
        <v>0.3</v>
      </c>
      <c r="G285" s="32">
        <v>9</v>
      </c>
      <c r="H285" s="289">
        <v>2.7</v>
      </c>
      <c r="I285" s="289">
        <v>2.8450000000000002</v>
      </c>
      <c r="J285" s="32">
        <v>234</v>
      </c>
      <c r="K285" s="32" t="s">
        <v>137</v>
      </c>
      <c r="L285" s="32" t="s">
        <v>102</v>
      </c>
      <c r="M285" s="33" t="s">
        <v>68</v>
      </c>
      <c r="N285" s="33"/>
      <c r="O285" s="32">
        <v>180</v>
      </c>
      <c r="P285" s="406" t="s">
        <v>408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0</v>
      </c>
      <c r="Y285" s="291">
        <f t="shared" si="18"/>
        <v>0</v>
      </c>
      <c r="Z285" s="36">
        <f>IFERROR(IF(X285="","",X285*0.00502),"")</f>
        <v>0</v>
      </c>
      <c r="AA285" s="56"/>
      <c r="AB285" s="57"/>
      <c r="AC285" s="272" t="s">
        <v>380</v>
      </c>
      <c r="AG285" s="67"/>
      <c r="AJ285" s="71" t="s">
        <v>104</v>
      </c>
      <c r="AK285" s="71">
        <v>18</v>
      </c>
      <c r="BB285" s="273" t="s">
        <v>81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409</v>
      </c>
      <c r="B286" s="54" t="s">
        <v>410</v>
      </c>
      <c r="C286" s="31">
        <v>4301135305</v>
      </c>
      <c r="D286" s="297">
        <v>4640242181394</v>
      </c>
      <c r="E286" s="298"/>
      <c r="F286" s="289">
        <v>0.3</v>
      </c>
      <c r="G286" s="32">
        <v>9</v>
      </c>
      <c r="H286" s="289">
        <v>2.7</v>
      </c>
      <c r="I286" s="289">
        <v>2.8450000000000002</v>
      </c>
      <c r="J286" s="32">
        <v>234</v>
      </c>
      <c r="K286" s="32" t="s">
        <v>137</v>
      </c>
      <c r="L286" s="32" t="s">
        <v>102</v>
      </c>
      <c r="M286" s="33" t="s">
        <v>68</v>
      </c>
      <c r="N286" s="33"/>
      <c r="O286" s="32">
        <v>180</v>
      </c>
      <c r="P286" s="365" t="s">
        <v>411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8"/>
        <v>0</v>
      </c>
      <c r="Z286" s="36">
        <f>IFERROR(IF(X286="","",X286*0.00502),"")</f>
        <v>0</v>
      </c>
      <c r="AA286" s="56"/>
      <c r="AB286" s="57"/>
      <c r="AC286" s="274" t="s">
        <v>380</v>
      </c>
      <c r="AG286" s="67"/>
      <c r="AJ286" s="71" t="s">
        <v>104</v>
      </c>
      <c r="AK286" s="71">
        <v>18</v>
      </c>
      <c r="BB286" s="275" t="s">
        <v>81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4301135309</v>
      </c>
      <c r="D287" s="297">
        <v>4640242181332</v>
      </c>
      <c r="E287" s="298"/>
      <c r="F287" s="289">
        <v>0.3</v>
      </c>
      <c r="G287" s="32">
        <v>9</v>
      </c>
      <c r="H287" s="289">
        <v>2.7</v>
      </c>
      <c r="I287" s="289">
        <v>2.9079999999999999</v>
      </c>
      <c r="J287" s="32">
        <v>234</v>
      </c>
      <c r="K287" s="32" t="s">
        <v>137</v>
      </c>
      <c r="L287" s="32" t="s">
        <v>67</v>
      </c>
      <c r="M287" s="33" t="s">
        <v>68</v>
      </c>
      <c r="N287" s="33"/>
      <c r="O287" s="32">
        <v>180</v>
      </c>
      <c r="P287" s="372" t="s">
        <v>414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8"/>
        <v>0</v>
      </c>
      <c r="Z287" s="36">
        <f>IFERROR(IF(X287="","",X287*0.00502),"")</f>
        <v>0</v>
      </c>
      <c r="AA287" s="56"/>
      <c r="AB287" s="57"/>
      <c r="AC287" s="276" t="s">
        <v>380</v>
      </c>
      <c r="AG287" s="67"/>
      <c r="AJ287" s="71" t="s">
        <v>71</v>
      </c>
      <c r="AK287" s="71">
        <v>1</v>
      </c>
      <c r="BB287" s="277" t="s">
        <v>81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hidden="1" customHeight="1" x14ac:dyDescent="0.25">
      <c r="A288" s="54" t="s">
        <v>415</v>
      </c>
      <c r="B288" s="54" t="s">
        <v>416</v>
      </c>
      <c r="C288" s="31">
        <v>4301135308</v>
      </c>
      <c r="D288" s="297">
        <v>4640242181349</v>
      </c>
      <c r="E288" s="298"/>
      <c r="F288" s="289">
        <v>0.3</v>
      </c>
      <c r="G288" s="32">
        <v>9</v>
      </c>
      <c r="H288" s="289">
        <v>2.7</v>
      </c>
      <c r="I288" s="289">
        <v>2.9079999999999999</v>
      </c>
      <c r="J288" s="32">
        <v>234</v>
      </c>
      <c r="K288" s="32" t="s">
        <v>137</v>
      </c>
      <c r="L288" s="32" t="s">
        <v>102</v>
      </c>
      <c r="M288" s="33" t="s">
        <v>68</v>
      </c>
      <c r="N288" s="33"/>
      <c r="O288" s="32">
        <v>180</v>
      </c>
      <c r="P288" s="460" t="s">
        <v>417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8" t="s">
        <v>380</v>
      </c>
      <c r="AG288" s="67"/>
      <c r="AJ288" s="71" t="s">
        <v>104</v>
      </c>
      <c r="AK288" s="71">
        <v>18</v>
      </c>
      <c r="BB288" s="279" t="s">
        <v>81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418</v>
      </c>
      <c r="B289" s="54" t="s">
        <v>419</v>
      </c>
      <c r="C289" s="31">
        <v>4301135307</v>
      </c>
      <c r="D289" s="297">
        <v>4640242181370</v>
      </c>
      <c r="E289" s="298"/>
      <c r="F289" s="289">
        <v>0.3</v>
      </c>
      <c r="G289" s="32">
        <v>9</v>
      </c>
      <c r="H289" s="289">
        <v>2.7</v>
      </c>
      <c r="I289" s="289">
        <v>2.9079999999999999</v>
      </c>
      <c r="J289" s="32">
        <v>234</v>
      </c>
      <c r="K289" s="32" t="s">
        <v>137</v>
      </c>
      <c r="L289" s="32" t="s">
        <v>67</v>
      </c>
      <c r="M289" s="33" t="s">
        <v>68</v>
      </c>
      <c r="N289" s="33"/>
      <c r="O289" s="32">
        <v>180</v>
      </c>
      <c r="P289" s="389" t="s">
        <v>420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80" t="s">
        <v>421</v>
      </c>
      <c r="AG289" s="67"/>
      <c r="AJ289" s="71" t="s">
        <v>71</v>
      </c>
      <c r="AK289" s="71">
        <v>1</v>
      </c>
      <c r="BB289" s="281" t="s">
        <v>81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x14ac:dyDescent="0.2">
      <c r="A290" s="307"/>
      <c r="B290" s="303"/>
      <c r="C290" s="303"/>
      <c r="D290" s="303"/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8"/>
      <c r="P290" s="299" t="s">
        <v>72</v>
      </c>
      <c r="Q290" s="300"/>
      <c r="R290" s="300"/>
      <c r="S290" s="300"/>
      <c r="T290" s="300"/>
      <c r="U290" s="300"/>
      <c r="V290" s="301"/>
      <c r="W290" s="37" t="s">
        <v>69</v>
      </c>
      <c r="X290" s="292">
        <f>IFERROR(SUM(X275:X289),"0")</f>
        <v>70</v>
      </c>
      <c r="Y290" s="292">
        <f>IFERROR(SUM(Y275:Y289),"0")</f>
        <v>70</v>
      </c>
      <c r="Z290" s="292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0.6552</v>
      </c>
      <c r="AA290" s="293"/>
      <c r="AB290" s="293"/>
      <c r="AC290" s="293"/>
    </row>
    <row r="291" spans="1:68" x14ac:dyDescent="0.2">
      <c r="A291" s="303"/>
      <c r="B291" s="303"/>
      <c r="C291" s="303"/>
      <c r="D291" s="303"/>
      <c r="E291" s="303"/>
      <c r="F291" s="303"/>
      <c r="G291" s="303"/>
      <c r="H291" s="303"/>
      <c r="I291" s="303"/>
      <c r="J291" s="303"/>
      <c r="K291" s="303"/>
      <c r="L291" s="303"/>
      <c r="M291" s="303"/>
      <c r="N291" s="303"/>
      <c r="O291" s="308"/>
      <c r="P291" s="299" t="s">
        <v>72</v>
      </c>
      <c r="Q291" s="300"/>
      <c r="R291" s="300"/>
      <c r="S291" s="300"/>
      <c r="T291" s="300"/>
      <c r="U291" s="300"/>
      <c r="V291" s="301"/>
      <c r="W291" s="37" t="s">
        <v>73</v>
      </c>
      <c r="X291" s="292">
        <f>IFERROR(SUMPRODUCT(X275:X289*H275:H289),"0")</f>
        <v>229.60000000000002</v>
      </c>
      <c r="Y291" s="292">
        <f>IFERROR(SUMPRODUCT(Y275:Y289*H275:H289),"0")</f>
        <v>229.60000000000002</v>
      </c>
      <c r="Z291" s="37"/>
      <c r="AA291" s="293"/>
      <c r="AB291" s="293"/>
      <c r="AC291" s="293"/>
    </row>
    <row r="292" spans="1:68" ht="15" customHeight="1" x14ac:dyDescent="0.2">
      <c r="A292" s="354"/>
      <c r="B292" s="303"/>
      <c r="C292" s="303"/>
      <c r="D292" s="303"/>
      <c r="E292" s="303"/>
      <c r="F292" s="303"/>
      <c r="G292" s="303"/>
      <c r="H292" s="303"/>
      <c r="I292" s="303"/>
      <c r="J292" s="303"/>
      <c r="K292" s="303"/>
      <c r="L292" s="303"/>
      <c r="M292" s="303"/>
      <c r="N292" s="303"/>
      <c r="O292" s="355"/>
      <c r="P292" s="374" t="s">
        <v>422</v>
      </c>
      <c r="Q292" s="375"/>
      <c r="R292" s="375"/>
      <c r="S292" s="375"/>
      <c r="T292" s="375"/>
      <c r="U292" s="375"/>
      <c r="V292" s="376"/>
      <c r="W292" s="37" t="s">
        <v>73</v>
      </c>
      <c r="X292" s="292">
        <f>IFERROR(X24+X31+X38+X46+X51+X55+X59+X64+X70+X76+X82+X88+X98+X104+X114+X118+X122+X128+X134+X140+X145+X150+X155+X160+X167+X175+X179+X185+X192+X202+X210+X215+X220+X226+X232+X238+X244+X250+X254+X262+X267+X273+X291,"0")</f>
        <v>12531.680000000002</v>
      </c>
      <c r="Y292" s="292">
        <f>IFERROR(Y24+Y31+Y38+Y46+Y51+Y55+Y59+Y64+Y70+Y76+Y82+Y88+Y98+Y104+Y114+Y118+Y122+Y128+Y134+Y140+Y145+Y150+Y155+Y160+Y167+Y175+Y179+Y185+Y192+Y202+Y210+Y215+Y220+Y226+Y232+Y238+Y244+Y250+Y254+Y262+Y267+Y273+Y291,"0")</f>
        <v>12531.680000000002</v>
      </c>
      <c r="Z292" s="37"/>
      <c r="AA292" s="293"/>
      <c r="AB292" s="293"/>
      <c r="AC292" s="293"/>
    </row>
    <row r="293" spans="1:68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03"/>
      <c r="M293" s="303"/>
      <c r="N293" s="303"/>
      <c r="O293" s="355"/>
      <c r="P293" s="374" t="s">
        <v>423</v>
      </c>
      <c r="Q293" s="375"/>
      <c r="R293" s="375"/>
      <c r="S293" s="375"/>
      <c r="T293" s="375"/>
      <c r="U293" s="375"/>
      <c r="V293" s="376"/>
      <c r="W293" s="37" t="s">
        <v>73</v>
      </c>
      <c r="X293" s="292">
        <f>IFERROR(SUM(BM22:BM289),"0")</f>
        <v>13853.968800000004</v>
      </c>
      <c r="Y293" s="292">
        <f>IFERROR(SUM(BN22:BN289),"0")</f>
        <v>13853.968800000004</v>
      </c>
      <c r="Z293" s="37"/>
      <c r="AA293" s="293"/>
      <c r="AB293" s="293"/>
      <c r="AC293" s="293"/>
    </row>
    <row r="294" spans="1:68" x14ac:dyDescent="0.2">
      <c r="A294" s="303"/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55"/>
      <c r="P294" s="374" t="s">
        <v>424</v>
      </c>
      <c r="Q294" s="375"/>
      <c r="R294" s="375"/>
      <c r="S294" s="375"/>
      <c r="T294" s="375"/>
      <c r="U294" s="375"/>
      <c r="V294" s="376"/>
      <c r="W294" s="37" t="s">
        <v>425</v>
      </c>
      <c r="X294" s="38">
        <f>ROUNDUP(SUM(BO22:BO289),0)</f>
        <v>37</v>
      </c>
      <c r="Y294" s="38">
        <f>ROUNDUP(SUM(BP22:BP289),0)</f>
        <v>37</v>
      </c>
      <c r="Z294" s="37"/>
      <c r="AA294" s="293"/>
      <c r="AB294" s="293"/>
      <c r="AC294" s="293"/>
    </row>
    <row r="295" spans="1:68" x14ac:dyDescent="0.2">
      <c r="A295" s="303"/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55"/>
      <c r="P295" s="374" t="s">
        <v>426</v>
      </c>
      <c r="Q295" s="375"/>
      <c r="R295" s="375"/>
      <c r="S295" s="375"/>
      <c r="T295" s="375"/>
      <c r="U295" s="375"/>
      <c r="V295" s="376"/>
      <c r="W295" s="37" t="s">
        <v>73</v>
      </c>
      <c r="X295" s="292">
        <f>GrossWeightTotal+PalletQtyTotal*25</f>
        <v>14778.968800000004</v>
      </c>
      <c r="Y295" s="292">
        <f>GrossWeightTotalR+PalletQtyTotalR*25</f>
        <v>14778.968800000004</v>
      </c>
      <c r="Z295" s="37"/>
      <c r="AA295" s="293"/>
      <c r="AB295" s="293"/>
      <c r="AC295" s="293"/>
    </row>
    <row r="296" spans="1:68" x14ac:dyDescent="0.2">
      <c r="A296" s="303"/>
      <c r="B296" s="303"/>
      <c r="C296" s="303"/>
      <c r="D296" s="303"/>
      <c r="E296" s="303"/>
      <c r="F296" s="303"/>
      <c r="G296" s="303"/>
      <c r="H296" s="303"/>
      <c r="I296" s="303"/>
      <c r="J296" s="303"/>
      <c r="K296" s="303"/>
      <c r="L296" s="303"/>
      <c r="M296" s="303"/>
      <c r="N296" s="303"/>
      <c r="O296" s="355"/>
      <c r="P296" s="374" t="s">
        <v>427</v>
      </c>
      <c r="Q296" s="375"/>
      <c r="R296" s="375"/>
      <c r="S296" s="375"/>
      <c r="T296" s="375"/>
      <c r="U296" s="375"/>
      <c r="V296" s="376"/>
      <c r="W296" s="37" t="s">
        <v>425</v>
      </c>
      <c r="X296" s="292">
        <f>IFERROR(X23+X30+X37+X45+X50+X54+X58+X63+X69+X75+X81+X87+X97+X103+X113+X117+X121+X127+X133+X139+X144+X149+X154+X159+X166+X174+X178+X184+X191+X201+X209+X214+X219+X225+X231+X237+X243+X249+X253+X261+X266+X272+X290,"0")</f>
        <v>2980</v>
      </c>
      <c r="Y296" s="292">
        <f>IFERROR(Y23+Y30+Y37+Y45+Y50+Y54+Y58+Y63+Y69+Y75+Y81+Y87+Y97+Y103+Y113+Y117+Y121+Y127+Y133+Y139+Y144+Y149+Y154+Y159+Y166+Y174+Y178+Y184+Y191+Y201+Y209+Y214+Y219+Y225+Y231+Y237+Y243+Y249+Y253+Y261+Y266+Y272+Y290,"0")</f>
        <v>2980</v>
      </c>
      <c r="Z296" s="37"/>
      <c r="AA296" s="293"/>
      <c r="AB296" s="293"/>
      <c r="AC296" s="293"/>
    </row>
    <row r="297" spans="1:68" ht="14.25" hidden="1" customHeight="1" x14ac:dyDescent="0.2">
      <c r="A297" s="303"/>
      <c r="B297" s="303"/>
      <c r="C297" s="303"/>
      <c r="D297" s="303"/>
      <c r="E297" s="303"/>
      <c r="F297" s="303"/>
      <c r="G297" s="303"/>
      <c r="H297" s="303"/>
      <c r="I297" s="303"/>
      <c r="J297" s="303"/>
      <c r="K297" s="303"/>
      <c r="L297" s="303"/>
      <c r="M297" s="303"/>
      <c r="N297" s="303"/>
      <c r="O297" s="355"/>
      <c r="P297" s="374" t="s">
        <v>428</v>
      </c>
      <c r="Q297" s="375"/>
      <c r="R297" s="375"/>
      <c r="S297" s="375"/>
      <c r="T297" s="375"/>
      <c r="U297" s="375"/>
      <c r="V297" s="376"/>
      <c r="W297" s="39" t="s">
        <v>429</v>
      </c>
      <c r="X297" s="37"/>
      <c r="Y297" s="37"/>
      <c r="Z297" s="37">
        <f>IFERROR(Z23+Z30+Z37+Z45+Z50+Z54+Z58+Z63+Z69+Z75+Z81+Z87+Z97+Z103+Z113+Z117+Z121+Z127+Z133+Z139+Z144+Z149+Z154+Z159+Z166+Z174+Z178+Z184+Z191+Z201+Z209+Z214+Z219+Z225+Z231+Z237+Z243+Z249+Z253+Z261+Z266+Z272+Z290,"0")</f>
        <v>46.892839999999993</v>
      </c>
      <c r="AA297" s="293"/>
      <c r="AB297" s="293"/>
      <c r="AC297" s="293"/>
    </row>
    <row r="298" spans="1:68" ht="13.5" customHeight="1" thickBot="1" x14ac:dyDescent="0.25"/>
    <row r="299" spans="1:68" ht="27" customHeight="1" thickTop="1" thickBot="1" x14ac:dyDescent="0.25">
      <c r="A299" s="40" t="s">
        <v>430</v>
      </c>
      <c r="B299" s="282" t="s">
        <v>62</v>
      </c>
      <c r="C299" s="316" t="s">
        <v>74</v>
      </c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  <c r="R299" s="325"/>
      <c r="S299" s="325"/>
      <c r="T299" s="326"/>
      <c r="U299" s="282" t="s">
        <v>241</v>
      </c>
      <c r="V299" s="282" t="s">
        <v>250</v>
      </c>
      <c r="W299" s="316" t="s">
        <v>269</v>
      </c>
      <c r="X299" s="325"/>
      <c r="Y299" s="325"/>
      <c r="Z299" s="325"/>
      <c r="AA299" s="325"/>
      <c r="AB299" s="326"/>
      <c r="AC299" s="282" t="s">
        <v>334</v>
      </c>
      <c r="AD299" s="282" t="s">
        <v>339</v>
      </c>
      <c r="AE299" s="282" t="s">
        <v>343</v>
      </c>
      <c r="AF299" s="282" t="s">
        <v>351</v>
      </c>
    </row>
    <row r="300" spans="1:68" ht="14.25" customHeight="1" thickTop="1" x14ac:dyDescent="0.2">
      <c r="A300" s="337" t="s">
        <v>431</v>
      </c>
      <c r="B300" s="316" t="s">
        <v>62</v>
      </c>
      <c r="C300" s="316" t="s">
        <v>75</v>
      </c>
      <c r="D300" s="316" t="s">
        <v>84</v>
      </c>
      <c r="E300" s="316" t="s">
        <v>94</v>
      </c>
      <c r="F300" s="316" t="s">
        <v>109</v>
      </c>
      <c r="G300" s="316" t="s">
        <v>134</v>
      </c>
      <c r="H300" s="316" t="s">
        <v>141</v>
      </c>
      <c r="I300" s="316" t="s">
        <v>147</v>
      </c>
      <c r="J300" s="316" t="s">
        <v>155</v>
      </c>
      <c r="K300" s="316" t="s">
        <v>175</v>
      </c>
      <c r="L300" s="316" t="s">
        <v>181</v>
      </c>
      <c r="M300" s="316" t="s">
        <v>205</v>
      </c>
      <c r="N300" s="283"/>
      <c r="O300" s="316" t="s">
        <v>211</v>
      </c>
      <c r="P300" s="316" t="s">
        <v>218</v>
      </c>
      <c r="Q300" s="316" t="s">
        <v>225</v>
      </c>
      <c r="R300" s="316" t="s">
        <v>229</v>
      </c>
      <c r="S300" s="316" t="s">
        <v>232</v>
      </c>
      <c r="T300" s="316" t="s">
        <v>237</v>
      </c>
      <c r="U300" s="316" t="s">
        <v>242</v>
      </c>
      <c r="V300" s="316" t="s">
        <v>251</v>
      </c>
      <c r="W300" s="316" t="s">
        <v>270</v>
      </c>
      <c r="X300" s="316" t="s">
        <v>286</v>
      </c>
      <c r="Y300" s="316" t="s">
        <v>301</v>
      </c>
      <c r="Z300" s="316" t="s">
        <v>312</v>
      </c>
      <c r="AA300" s="316" t="s">
        <v>317</v>
      </c>
      <c r="AB300" s="316" t="s">
        <v>328</v>
      </c>
      <c r="AC300" s="316" t="s">
        <v>335</v>
      </c>
      <c r="AD300" s="316" t="s">
        <v>340</v>
      </c>
      <c r="AE300" s="316" t="s">
        <v>344</v>
      </c>
      <c r="AF300" s="316" t="s">
        <v>351</v>
      </c>
    </row>
    <row r="301" spans="1:68" ht="13.5" customHeight="1" thickBot="1" x14ac:dyDescent="0.25">
      <c r="A301" s="338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7"/>
      <c r="N301" s="283"/>
      <c r="O301" s="317"/>
      <c r="P301" s="317"/>
      <c r="Q301" s="317"/>
      <c r="R301" s="317"/>
      <c r="S301" s="317"/>
      <c r="T301" s="317"/>
      <c r="U301" s="317"/>
      <c r="V301" s="317"/>
      <c r="W301" s="317"/>
      <c r="X301" s="317"/>
      <c r="Y301" s="317"/>
      <c r="Z301" s="317"/>
      <c r="AA301" s="317"/>
      <c r="AB301" s="317"/>
      <c r="AC301" s="317"/>
      <c r="AD301" s="317"/>
      <c r="AE301" s="317"/>
      <c r="AF301" s="317"/>
    </row>
    <row r="302" spans="1:68" ht="18" customHeight="1" thickTop="1" thickBot="1" x14ac:dyDescent="0.25">
      <c r="A302" s="40" t="s">
        <v>432</v>
      </c>
      <c r="B302" s="46">
        <f>IFERROR(X22*H22,"0")</f>
        <v>0</v>
      </c>
      <c r="C302" s="46">
        <f>IFERROR(X28*H28,"0")+IFERROR(X29*H29,"0")</f>
        <v>168</v>
      </c>
      <c r="D302" s="46">
        <f>IFERROR(X34*H34,"0")+IFERROR(X35*H35,"0")+IFERROR(X36*H36,"0")</f>
        <v>134.39999999999998</v>
      </c>
      <c r="E302" s="46">
        <f>IFERROR(X41*H41,"0")+IFERROR(X42*H42,"0")+IFERROR(X43*H43,"0")+IFERROR(X44*H44,"0")</f>
        <v>916.8</v>
      </c>
      <c r="F302" s="46">
        <f>IFERROR(X49*H49,"0")+IFERROR(X53*H53,"0")+IFERROR(X57*H57,"0")+IFERROR(X61*H61,"0")+IFERROR(X62*H62,"0")+IFERROR(X66*H66,"0")+IFERROR(X67*H67,"0")+IFERROR(X68*H68,"0")</f>
        <v>100.8</v>
      </c>
      <c r="G302" s="46">
        <f>IFERROR(X73*H73,"0")+IFERROR(X74*H74,"0")</f>
        <v>720</v>
      </c>
      <c r="H302" s="46">
        <f>IFERROR(X79*H79,"0")+IFERROR(X80*H80,"0")</f>
        <v>50.4</v>
      </c>
      <c r="I302" s="46">
        <f>IFERROR(X85*H85,"0")+IFERROR(X86*H86,"0")</f>
        <v>100.8</v>
      </c>
      <c r="J302" s="46">
        <f>IFERROR(X91*H91,"0")+IFERROR(X92*H92,"0")+IFERROR(X93*H93,"0")+IFERROR(X94*H94,"0")+IFERROR(X95*H95,"0")+IFERROR(X96*H96,"0")</f>
        <v>945.83999999999992</v>
      </c>
      <c r="K302" s="46">
        <f>IFERROR(X101*H101,"0")+IFERROR(X102*H102,"0")</f>
        <v>30.240000000000002</v>
      </c>
      <c r="L302" s="46">
        <f>IFERROR(X107*H107,"0")+IFERROR(X108*H108,"0")+IFERROR(X109*H109,"0")+IFERROR(X110*H110,"0")+IFERROR(X111*H111,"0")+IFERROR(X112*H112,"0")+IFERROR(X116*H116,"0")+IFERROR(X120*H120,"0")</f>
        <v>4529.76</v>
      </c>
      <c r="M302" s="46">
        <f>IFERROR(X125*H125,"0")+IFERROR(X126*H126,"0")</f>
        <v>1260</v>
      </c>
      <c r="N302" s="283"/>
      <c r="O302" s="46">
        <f>IFERROR(X131*H131,"0")+IFERROR(X132*H132,"0")</f>
        <v>378</v>
      </c>
      <c r="P302" s="46">
        <f>IFERROR(X137*H137,"0")+IFERROR(X138*H138,"0")</f>
        <v>403.2</v>
      </c>
      <c r="Q302" s="46">
        <f>IFERROR(X143*H143,"0")</f>
        <v>0</v>
      </c>
      <c r="R302" s="46">
        <f>IFERROR(X148*H148,"0")</f>
        <v>0</v>
      </c>
      <c r="S302" s="46">
        <f>IFERROR(X153*H153,"0")</f>
        <v>0</v>
      </c>
      <c r="T302" s="46">
        <f>IFERROR(X158*H158,"0")</f>
        <v>0</v>
      </c>
      <c r="U302" s="46">
        <f>IFERROR(X164*H164,"0")+IFERROR(X165*H165,"0")</f>
        <v>60</v>
      </c>
      <c r="V302" s="46">
        <f>IFERROR(X171*H171,"0")+IFERROR(X172*H172,"0")+IFERROR(X173*H173,"0")+IFERROR(X177*H177,"0")</f>
        <v>1092</v>
      </c>
      <c r="W302" s="46">
        <f>IFERROR(X183*H183,"0")+IFERROR(X187*H187,"0")+IFERROR(X188*H188,"0")+IFERROR(X189*H189,"0")+IFERROR(X190*H190,"0")</f>
        <v>110.88</v>
      </c>
      <c r="X302" s="46">
        <f>IFERROR(X195*H195,"0")+IFERROR(X196*H196,"0")+IFERROR(X197*H197,"0")+IFERROR(X198*H198,"0")+IFERROR(X199*H199,"0")+IFERROR(X200*H200,"0")</f>
        <v>268.79999999999995</v>
      </c>
      <c r="Y302" s="46">
        <f>IFERROR(X205*H205,"0")+IFERROR(X206*H206,"0")+IFERROR(X207*H207,"0")+IFERROR(X208*H208,"0")</f>
        <v>172.8</v>
      </c>
      <c r="Z302" s="46">
        <f>IFERROR(X213*H213,"0")</f>
        <v>120</v>
      </c>
      <c r="AA302" s="46">
        <f>IFERROR(X218*H218,"0")+IFERROR(X222*H222,"0")+IFERROR(X223*H223,"0")+IFERROR(X224*H224,"0")</f>
        <v>0</v>
      </c>
      <c r="AB302" s="46">
        <f>IFERROR(X229*H229,"0")+IFERROR(X230*H230,"0")</f>
        <v>0</v>
      </c>
      <c r="AC302" s="46">
        <f>IFERROR(X236*H236,"0")</f>
        <v>0</v>
      </c>
      <c r="AD302" s="46">
        <f>IFERROR(X242*H242,"0")</f>
        <v>0</v>
      </c>
      <c r="AE302" s="46">
        <f>IFERROR(X248*H248,"0")+IFERROR(X252*H252,"0")</f>
        <v>0</v>
      </c>
      <c r="AF302" s="46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968.96</v>
      </c>
    </row>
    <row r="303" spans="1:68" ht="13.5" customHeight="1" thickTop="1" x14ac:dyDescent="0.2">
      <c r="C303" s="283"/>
    </row>
    <row r="304" spans="1:68" ht="19.5" customHeight="1" x14ac:dyDescent="0.2">
      <c r="A304" s="58" t="s">
        <v>433</v>
      </c>
      <c r="B304" s="58" t="s">
        <v>434</v>
      </c>
      <c r="C304" s="58" t="s">
        <v>435</v>
      </c>
    </row>
    <row r="305" spans="1:3" x14ac:dyDescent="0.2">
      <c r="A305" s="59">
        <f>SUMPRODUCT(--(BB:BB="ЗПФ"),--(W:W="кор"),H:H,Y:Y)+SUMPRODUCT(--(BB:BB="ЗПФ"),--(W:W="кг"),Y:Y)</f>
        <v>6885.6</v>
      </c>
      <c r="B305" s="60">
        <f>SUMPRODUCT(--(BB:BB="ПГП"),--(W:W="кор"),H:H,Y:Y)+SUMPRODUCT(--(BB:BB="ПГП"),--(W:W="кг"),Y:Y)</f>
        <v>5646.08</v>
      </c>
      <c r="C305" s="60">
        <f>SUMPRODUCT(--(BB:BB="КИЗ"),--(W:W="кор"),H:H,Y:Y)+SUMPRODUCT(--(BB:BB="КИЗ"),--(W:W="кг"),Y:Y)</f>
        <v>0</v>
      </c>
    </row>
  </sheetData>
  <sheetProtection algorithmName="SHA-512" hashValue="LiT78mxKvRVHG2uIXpsqWxLjeBj+pKOwuNkW4Z5SO62XXbhAbHF/ceCj+g2h4loihK0FbTipuOEsx5u1V9s9ag==" saltValue="2xlIrTCrZvdGTy2x7F4cuA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2,00"/>
        <filter val="1 260,00"/>
        <filter val="100,80"/>
        <filter val="112,00"/>
        <filter val="12 531,68"/>
        <filter val="12,00"/>
        <filter val="120,00"/>
        <filter val="126,00"/>
        <filter val="13 853,97"/>
        <filter val="132,00"/>
        <filter val="134,40"/>
        <filter val="14 778,97"/>
        <filter val="14,00"/>
        <filter val="144,00"/>
        <filter val="154,00"/>
        <filter val="168,00"/>
        <filter val="172,80"/>
        <filter val="182,00"/>
        <filter val="2 980,00"/>
        <filter val="229,60"/>
        <filter val="238,00"/>
        <filter val="24,00"/>
        <filter val="240,00"/>
        <filter val="268,80"/>
        <filter val="28,00"/>
        <filter val="288,00"/>
        <filter val="30,24"/>
        <filter val="322,00"/>
        <filter val="33,60"/>
        <filter val="36,96"/>
        <filter val="364,00"/>
        <filter val="37"/>
        <filter val="378,00"/>
        <filter val="4 492,80"/>
        <filter val="403,20"/>
        <filter val="42,00"/>
        <filter val="420,00"/>
        <filter val="451,36"/>
        <filter val="48,00"/>
        <filter val="50,40"/>
        <filter val="60,00"/>
        <filter val="648,00"/>
        <filter val="70,00"/>
        <filter val="720,00"/>
        <filter val="77,28"/>
        <filter val="84,00"/>
        <filter val="916,80"/>
        <filter val="945,84"/>
        <filter val="98,00"/>
      </filters>
    </filterColumn>
    <filterColumn colId="29" showButton="0"/>
    <filterColumn colId="30" showButton="0"/>
  </autoFilter>
  <mergeCells count="527">
    <mergeCell ref="AD300:AD301"/>
    <mergeCell ref="D271:E271"/>
    <mergeCell ref="V12:W12"/>
    <mergeCell ref="P122:V122"/>
    <mergeCell ref="A245:Z245"/>
    <mergeCell ref="A39:Z39"/>
    <mergeCell ref="P85:T85"/>
    <mergeCell ref="K300:K301"/>
    <mergeCell ref="M300:M301"/>
    <mergeCell ref="D95:E95"/>
    <mergeCell ref="U17:V17"/>
    <mergeCell ref="Y17:Y18"/>
    <mergeCell ref="A266:O267"/>
    <mergeCell ref="D57:E57"/>
    <mergeCell ref="P76:V76"/>
    <mergeCell ref="A255:Z255"/>
    <mergeCell ref="P126:T126"/>
    <mergeCell ref="A217:Z217"/>
    <mergeCell ref="P218:T218"/>
    <mergeCell ref="P69:V69"/>
    <mergeCell ref="P140:V140"/>
    <mergeCell ref="A136:Z136"/>
    <mergeCell ref="A21:Z21"/>
    <mergeCell ref="A129:Z129"/>
    <mergeCell ref="Q6:R6"/>
    <mergeCell ref="P200:T200"/>
    <mergeCell ref="D102:E102"/>
    <mergeCell ref="P81:V81"/>
    <mergeCell ref="A33:Z33"/>
    <mergeCell ref="A204:Z204"/>
    <mergeCell ref="D196:E196"/>
    <mergeCell ref="P219:V219"/>
    <mergeCell ref="P23:V23"/>
    <mergeCell ref="P145:V145"/>
    <mergeCell ref="P210:V210"/>
    <mergeCell ref="P185:V185"/>
    <mergeCell ref="P160:V160"/>
    <mergeCell ref="A8:C8"/>
    <mergeCell ref="A10:C10"/>
    <mergeCell ref="A194:Z194"/>
    <mergeCell ref="D42:E42"/>
    <mergeCell ref="A181:Z181"/>
    <mergeCell ref="D17:E18"/>
    <mergeCell ref="D173:E173"/>
    <mergeCell ref="X17:X18"/>
    <mergeCell ref="A52:Z52"/>
    <mergeCell ref="D110:E110"/>
    <mergeCell ref="D44:E44"/>
    <mergeCell ref="AD17:AF18"/>
    <mergeCell ref="P167:V167"/>
    <mergeCell ref="D101:E101"/>
    <mergeCell ref="P117:V117"/>
    <mergeCell ref="F5:G5"/>
    <mergeCell ref="P55:V55"/>
    <mergeCell ref="P144:V144"/>
    <mergeCell ref="A221:Z221"/>
    <mergeCell ref="A25:Z25"/>
    <mergeCell ref="P67:T67"/>
    <mergeCell ref="V11:W11"/>
    <mergeCell ref="P57:T57"/>
    <mergeCell ref="D165:E165"/>
    <mergeCell ref="D29:E29"/>
    <mergeCell ref="A20:Z20"/>
    <mergeCell ref="P110:T110"/>
    <mergeCell ref="D218:E218"/>
    <mergeCell ref="A176:Z176"/>
    <mergeCell ref="N17:N18"/>
    <mergeCell ref="D49:E49"/>
    <mergeCell ref="Q5:R5"/>
    <mergeCell ref="D120:E120"/>
    <mergeCell ref="F17:F18"/>
    <mergeCell ref="A58:O59"/>
    <mergeCell ref="P2:W3"/>
    <mergeCell ref="P198:T198"/>
    <mergeCell ref="X300:X301"/>
    <mergeCell ref="D35:E35"/>
    <mergeCell ref="A170:Z170"/>
    <mergeCell ref="Z300:Z301"/>
    <mergeCell ref="D10:E10"/>
    <mergeCell ref="A23:O24"/>
    <mergeCell ref="F10:G10"/>
    <mergeCell ref="A121:O122"/>
    <mergeCell ref="D34:E34"/>
    <mergeCell ref="D270:E270"/>
    <mergeCell ref="A130:Z130"/>
    <mergeCell ref="D223:E223"/>
    <mergeCell ref="D279:E279"/>
    <mergeCell ref="D265:E265"/>
    <mergeCell ref="D252:E252"/>
    <mergeCell ref="S300:S301"/>
    <mergeCell ref="A257:Z257"/>
    <mergeCell ref="D300:D301"/>
    <mergeCell ref="D276:E276"/>
    <mergeCell ref="P199:T199"/>
    <mergeCell ref="D242:E242"/>
    <mergeCell ref="P290:V290"/>
    <mergeCell ref="C300:C301"/>
    <mergeCell ref="P63:V63"/>
    <mergeCell ref="P101:T101"/>
    <mergeCell ref="E300:E301"/>
    <mergeCell ref="P250:V250"/>
    <mergeCell ref="P50:V50"/>
    <mergeCell ref="A246:Z246"/>
    <mergeCell ref="A103:O104"/>
    <mergeCell ref="A233:Z233"/>
    <mergeCell ref="D278:E278"/>
    <mergeCell ref="P288:T288"/>
    <mergeCell ref="P272:V272"/>
    <mergeCell ref="L300:L301"/>
    <mergeCell ref="P296:V296"/>
    <mergeCell ref="D286:E286"/>
    <mergeCell ref="P96:T96"/>
    <mergeCell ref="A146:Z146"/>
    <mergeCell ref="D198:E198"/>
    <mergeCell ref="D269:E269"/>
    <mergeCell ref="P104:V104"/>
    <mergeCell ref="P215:V215"/>
    <mergeCell ref="A211:Z211"/>
    <mergeCell ref="A186:Z186"/>
    <mergeCell ref="P174:V174"/>
    <mergeCell ref="H5:M5"/>
    <mergeCell ref="P31:V31"/>
    <mergeCell ref="A27:Z27"/>
    <mergeCell ref="A56:Z56"/>
    <mergeCell ref="D6:M6"/>
    <mergeCell ref="A75:O76"/>
    <mergeCell ref="P266:V266"/>
    <mergeCell ref="D143:E143"/>
    <mergeCell ref="P177:T177"/>
    <mergeCell ref="P93:T93"/>
    <mergeCell ref="D85:E85"/>
    <mergeCell ref="P164:T164"/>
    <mergeCell ref="D207:E207"/>
    <mergeCell ref="D222:E222"/>
    <mergeCell ref="A231:O232"/>
    <mergeCell ref="P35:T35"/>
    <mergeCell ref="G17:G18"/>
    <mergeCell ref="A81:O82"/>
    <mergeCell ref="P184:V184"/>
    <mergeCell ref="D80:E80"/>
    <mergeCell ref="P121:V121"/>
    <mergeCell ref="P188:T188"/>
    <mergeCell ref="A182:Z182"/>
    <mergeCell ref="A169:Z169"/>
    <mergeCell ref="V6:W9"/>
    <mergeCell ref="D199:E199"/>
    <mergeCell ref="P109:T109"/>
    <mergeCell ref="P222:T222"/>
    <mergeCell ref="P22:T22"/>
    <mergeCell ref="P54:V54"/>
    <mergeCell ref="P80:T80"/>
    <mergeCell ref="Z17:Z18"/>
    <mergeCell ref="AB17:AB18"/>
    <mergeCell ref="A90:Z90"/>
    <mergeCell ref="A212:Z212"/>
    <mergeCell ref="P190:T190"/>
    <mergeCell ref="P111:T111"/>
    <mergeCell ref="P61:T61"/>
    <mergeCell ref="D200:E200"/>
    <mergeCell ref="A178:O179"/>
    <mergeCell ref="A9:C9"/>
    <mergeCell ref="P125:T125"/>
    <mergeCell ref="P112:T112"/>
    <mergeCell ref="A113:O114"/>
    <mergeCell ref="P70:V70"/>
    <mergeCell ref="A219:O220"/>
    <mergeCell ref="A156:Z156"/>
    <mergeCell ref="P103:V103"/>
    <mergeCell ref="Q13:R13"/>
    <mergeCell ref="P97:V97"/>
    <mergeCell ref="P134:V134"/>
    <mergeCell ref="P41:T41"/>
    <mergeCell ref="D22:E22"/>
    <mergeCell ref="A157:Z157"/>
    <mergeCell ref="A127:O128"/>
    <mergeCell ref="P34:T34"/>
    <mergeCell ref="P276:T276"/>
    <mergeCell ref="M17:M18"/>
    <mergeCell ref="O17:O18"/>
    <mergeCell ref="A235:Z235"/>
    <mergeCell ref="P102:T102"/>
    <mergeCell ref="A247:Z247"/>
    <mergeCell ref="P196:T196"/>
    <mergeCell ref="D177:E177"/>
    <mergeCell ref="A106:Z106"/>
    <mergeCell ref="P183:T183"/>
    <mergeCell ref="D164:E164"/>
    <mergeCell ref="P62:T62"/>
    <mergeCell ref="D107:E107"/>
    <mergeCell ref="D171:E171"/>
    <mergeCell ref="A149:O150"/>
    <mergeCell ref="P36:T36"/>
    <mergeCell ref="AA17:AA18"/>
    <mergeCell ref="A135:Z135"/>
    <mergeCell ref="AC17:AC18"/>
    <mergeCell ref="P108:T108"/>
    <mergeCell ref="P279:T279"/>
    <mergeCell ref="P209:V209"/>
    <mergeCell ref="A72:Z72"/>
    <mergeCell ref="D153:E153"/>
    <mergeCell ref="P237:V237"/>
    <mergeCell ref="P269:T269"/>
    <mergeCell ref="A227:Z227"/>
    <mergeCell ref="A243:O244"/>
    <mergeCell ref="P262:V262"/>
    <mergeCell ref="P273:V273"/>
    <mergeCell ref="P278:T278"/>
    <mergeCell ref="P107:T107"/>
    <mergeCell ref="P30:V30"/>
    <mergeCell ref="H17:H18"/>
    <mergeCell ref="A40:Z40"/>
    <mergeCell ref="A191:O192"/>
    <mergeCell ref="P49:T49"/>
    <mergeCell ref="A166:O167"/>
    <mergeCell ref="P114:V114"/>
    <mergeCell ref="AF300:AF301"/>
    <mergeCell ref="D206:E206"/>
    <mergeCell ref="A50:O51"/>
    <mergeCell ref="P91:T91"/>
    <mergeCell ref="O300:O301"/>
    <mergeCell ref="Q300:Q301"/>
    <mergeCell ref="A141:Z141"/>
    <mergeCell ref="A144:O145"/>
    <mergeCell ref="Y300:Y301"/>
    <mergeCell ref="AA300:AA301"/>
    <mergeCell ref="D288:E288"/>
    <mergeCell ref="P282:T282"/>
    <mergeCell ref="F300:F301"/>
    <mergeCell ref="D86:E86"/>
    <mergeCell ref="P270:T270"/>
    <mergeCell ref="D213:E213"/>
    <mergeCell ref="P192:V192"/>
    <mergeCell ref="P248:T248"/>
    <mergeCell ref="A147:Z147"/>
    <mergeCell ref="P207:T207"/>
    <mergeCell ref="P249:V249"/>
    <mergeCell ref="A274:Z274"/>
    <mergeCell ref="P150:V150"/>
    <mergeCell ref="D138:E138"/>
    <mergeCell ref="R300:R301"/>
    <mergeCell ref="P225:V225"/>
    <mergeCell ref="D172:E172"/>
    <mergeCell ref="P153:T153"/>
    <mergeCell ref="D36:E36"/>
    <mergeCell ref="P202:V202"/>
    <mergeCell ref="P58:V58"/>
    <mergeCell ref="A13:M13"/>
    <mergeCell ref="A119:Z119"/>
    <mergeCell ref="P244:V244"/>
    <mergeCell ref="D61:E61"/>
    <mergeCell ref="P231:V231"/>
    <mergeCell ref="A15:M15"/>
    <mergeCell ref="A256:Z256"/>
    <mergeCell ref="P229:T229"/>
    <mergeCell ref="A193:Z193"/>
    <mergeCell ref="D125:E125"/>
    <mergeCell ref="A54:O55"/>
    <mergeCell ref="D112:E112"/>
    <mergeCell ref="D283:E283"/>
    <mergeCell ref="D62:E62"/>
    <mergeCell ref="P206:T206"/>
    <mergeCell ref="P155:V155"/>
    <mergeCell ref="D285:E285"/>
    <mergeCell ref="G300:G301"/>
    <mergeCell ref="P292:V292"/>
    <mergeCell ref="I300:I301"/>
    <mergeCell ref="A14:M14"/>
    <mergeCell ref="D109:E109"/>
    <mergeCell ref="D280:E280"/>
    <mergeCell ref="P138:T138"/>
    <mergeCell ref="T5:U5"/>
    <mergeCell ref="V5:W5"/>
    <mergeCell ref="D190:E190"/>
    <mergeCell ref="A48:Z48"/>
    <mergeCell ref="P294:V294"/>
    <mergeCell ref="D111:E111"/>
    <mergeCell ref="D282:E282"/>
    <mergeCell ref="A142:Z142"/>
    <mergeCell ref="Q8:R8"/>
    <mergeCell ref="D183:E183"/>
    <mergeCell ref="D248:E248"/>
    <mergeCell ref="D275:E275"/>
    <mergeCell ref="P254:V254"/>
    <mergeCell ref="T6:U9"/>
    <mergeCell ref="Q10:R10"/>
    <mergeCell ref="A30:O31"/>
    <mergeCell ref="D41:E41"/>
    <mergeCell ref="C299:T299"/>
    <mergeCell ref="D91:E91"/>
    <mergeCell ref="A69:O70"/>
    <mergeCell ref="P283:T283"/>
    <mergeCell ref="D93:E93"/>
    <mergeCell ref="D264:E264"/>
    <mergeCell ref="A133:O134"/>
    <mergeCell ref="P277:T277"/>
    <mergeCell ref="A251:Z251"/>
    <mergeCell ref="P297:V297"/>
    <mergeCell ref="P291:V291"/>
    <mergeCell ref="P285:T285"/>
    <mergeCell ref="A180:Z180"/>
    <mergeCell ref="P293:V293"/>
    <mergeCell ref="A240:Z240"/>
    <mergeCell ref="P74:T74"/>
    <mergeCell ref="P243:V243"/>
    <mergeCell ref="D277:E277"/>
    <mergeCell ref="P149:V149"/>
    <mergeCell ref="D137:E137"/>
    <mergeCell ref="D74:E74"/>
    <mergeCell ref="A203:Z203"/>
    <mergeCell ref="D188:E188"/>
    <mergeCell ref="P224:T224"/>
    <mergeCell ref="A5:C5"/>
    <mergeCell ref="P64:V64"/>
    <mergeCell ref="P191:V191"/>
    <mergeCell ref="P51:V51"/>
    <mergeCell ref="P128:V128"/>
    <mergeCell ref="A17:A18"/>
    <mergeCell ref="K17:K18"/>
    <mergeCell ref="P195:T195"/>
    <mergeCell ref="C17:C18"/>
    <mergeCell ref="P66:T66"/>
    <mergeCell ref="D9:E9"/>
    <mergeCell ref="P137:T137"/>
    <mergeCell ref="F9:G9"/>
    <mergeCell ref="P53:T53"/>
    <mergeCell ref="A47:Z47"/>
    <mergeCell ref="P68:T68"/>
    <mergeCell ref="P82:V82"/>
    <mergeCell ref="P132:T132"/>
    <mergeCell ref="P75:V75"/>
    <mergeCell ref="D96:E96"/>
    <mergeCell ref="A162:Z162"/>
    <mergeCell ref="P15:T16"/>
    <mergeCell ref="D116:E116"/>
    <mergeCell ref="P43:T43"/>
    <mergeCell ref="A6:C6"/>
    <mergeCell ref="D148:E148"/>
    <mergeCell ref="A161:Z161"/>
    <mergeCell ref="A253:O254"/>
    <mergeCell ref="Q12:R12"/>
    <mergeCell ref="P280:T280"/>
    <mergeCell ref="A261:O262"/>
    <mergeCell ref="P300:P301"/>
    <mergeCell ref="P133:V133"/>
    <mergeCell ref="H300:H301"/>
    <mergeCell ref="P127:V127"/>
    <mergeCell ref="A123:Z123"/>
    <mergeCell ref="J300:J301"/>
    <mergeCell ref="D230:E230"/>
    <mergeCell ref="P197:T197"/>
    <mergeCell ref="P289:T289"/>
    <mergeCell ref="A272:O273"/>
    <mergeCell ref="P238:V238"/>
    <mergeCell ref="A263:Z263"/>
    <mergeCell ref="P264:T264"/>
    <mergeCell ref="P253:V253"/>
    <mergeCell ref="A249:O250"/>
    <mergeCell ref="A201:O202"/>
    <mergeCell ref="P208:T208"/>
    <mergeCell ref="P281:T281"/>
    <mergeCell ref="P295:V295"/>
    <mergeCell ref="P178:V178"/>
    <mergeCell ref="P214:V214"/>
    <mergeCell ref="A239:Z239"/>
    <mergeCell ref="Q9:R9"/>
    <mergeCell ref="P267:V267"/>
    <mergeCell ref="A32:Z32"/>
    <mergeCell ref="A37:O38"/>
    <mergeCell ref="Q11:R11"/>
    <mergeCell ref="P205:T205"/>
    <mergeCell ref="D260:E260"/>
    <mergeCell ref="A12:M12"/>
    <mergeCell ref="A19:Z19"/>
    <mergeCell ref="D43:E43"/>
    <mergeCell ref="D68:E68"/>
    <mergeCell ref="P260:T260"/>
    <mergeCell ref="D132:E132"/>
    <mergeCell ref="J9:M9"/>
    <mergeCell ref="A154:O155"/>
    <mergeCell ref="P220:V220"/>
    <mergeCell ref="P143:T143"/>
    <mergeCell ref="D289:E289"/>
    <mergeCell ref="H10:M10"/>
    <mergeCell ref="D1:F1"/>
    <mergeCell ref="B300:B301"/>
    <mergeCell ref="P46:V46"/>
    <mergeCell ref="A71:Z71"/>
    <mergeCell ref="A234:Z234"/>
    <mergeCell ref="J17:J18"/>
    <mergeCell ref="L17:L18"/>
    <mergeCell ref="A100:Z100"/>
    <mergeCell ref="A115:Z115"/>
    <mergeCell ref="P284:T284"/>
    <mergeCell ref="P17:T18"/>
    <mergeCell ref="A77:Z77"/>
    <mergeCell ref="U300:U301"/>
    <mergeCell ref="D158:E158"/>
    <mergeCell ref="P286:T286"/>
    <mergeCell ref="D229:E229"/>
    <mergeCell ref="W300:W301"/>
    <mergeCell ref="P131:T131"/>
    <mergeCell ref="D108:E108"/>
    <mergeCell ref="A117:O118"/>
    <mergeCell ref="P187:T187"/>
    <mergeCell ref="P258:T258"/>
    <mergeCell ref="P223:T223"/>
    <mergeCell ref="A168:Z168"/>
    <mergeCell ref="AB300:AB301"/>
    <mergeCell ref="H1:Q1"/>
    <mergeCell ref="P38:V38"/>
    <mergeCell ref="T300:T301"/>
    <mergeCell ref="A268:Z268"/>
    <mergeCell ref="V300:V301"/>
    <mergeCell ref="A99:Z99"/>
    <mergeCell ref="D284:E284"/>
    <mergeCell ref="P120:T120"/>
    <mergeCell ref="D259:E259"/>
    <mergeCell ref="A237:O238"/>
    <mergeCell ref="D28:E28"/>
    <mergeCell ref="A163:Z163"/>
    <mergeCell ref="A174:O175"/>
    <mergeCell ref="D236:E236"/>
    <mergeCell ref="D92:E92"/>
    <mergeCell ref="P171:T171"/>
    <mergeCell ref="P242:T242"/>
    <mergeCell ref="A292:O297"/>
    <mergeCell ref="D67:E67"/>
    <mergeCell ref="A214:O215"/>
    <mergeCell ref="D5:E5"/>
    <mergeCell ref="P42:T42"/>
    <mergeCell ref="D94:E94"/>
    <mergeCell ref="A300:A301"/>
    <mergeCell ref="P92:T92"/>
    <mergeCell ref="A152:Z152"/>
    <mergeCell ref="A209:O210"/>
    <mergeCell ref="A184:O185"/>
    <mergeCell ref="P173:T173"/>
    <mergeCell ref="A159:O160"/>
    <mergeCell ref="P29:T29"/>
    <mergeCell ref="A97:O98"/>
    <mergeCell ref="P271:T271"/>
    <mergeCell ref="A290:O291"/>
    <mergeCell ref="P94:T94"/>
    <mergeCell ref="P265:T265"/>
    <mergeCell ref="D208:E208"/>
    <mergeCell ref="P44:T44"/>
    <mergeCell ref="P158:T158"/>
    <mergeCell ref="P118:V118"/>
    <mergeCell ref="P45:V45"/>
    <mergeCell ref="A241:Z241"/>
    <mergeCell ref="A228:Z228"/>
    <mergeCell ref="P95:T95"/>
    <mergeCell ref="P98:V98"/>
    <mergeCell ref="P259:T259"/>
    <mergeCell ref="P148:T148"/>
    <mergeCell ref="W299:AB299"/>
    <mergeCell ref="P261:V261"/>
    <mergeCell ref="A151:Z151"/>
    <mergeCell ref="P154:V154"/>
    <mergeCell ref="D7:M7"/>
    <mergeCell ref="P236:T236"/>
    <mergeCell ref="D79:E79"/>
    <mergeCell ref="D8:M8"/>
    <mergeCell ref="P175:V175"/>
    <mergeCell ref="P226:V226"/>
    <mergeCell ref="A216:Z216"/>
    <mergeCell ref="A225:O226"/>
    <mergeCell ref="A89:Z89"/>
    <mergeCell ref="P116:T116"/>
    <mergeCell ref="A105:Z105"/>
    <mergeCell ref="D224:E224"/>
    <mergeCell ref="A26:Z26"/>
    <mergeCell ref="P59:V59"/>
    <mergeCell ref="P230:T230"/>
    <mergeCell ref="P201:V201"/>
    <mergeCell ref="P139:V139"/>
    <mergeCell ref="I17:I18"/>
    <mergeCell ref="P79:T79"/>
    <mergeCell ref="P287:T287"/>
    <mergeCell ref="R1:T1"/>
    <mergeCell ref="P172:T172"/>
    <mergeCell ref="P28:T28"/>
    <mergeCell ref="AC300:AC301"/>
    <mergeCell ref="AE300:AE301"/>
    <mergeCell ref="A139:O140"/>
    <mergeCell ref="P165:T165"/>
    <mergeCell ref="D73:E73"/>
    <mergeCell ref="P179:V179"/>
    <mergeCell ref="P166:V166"/>
    <mergeCell ref="P37:V37"/>
    <mergeCell ref="A63:O64"/>
    <mergeCell ref="P275:T275"/>
    <mergeCell ref="B17:B18"/>
    <mergeCell ref="D131:E131"/>
    <mergeCell ref="D258:E258"/>
    <mergeCell ref="A60:Z60"/>
    <mergeCell ref="P252:T252"/>
    <mergeCell ref="V10:W10"/>
    <mergeCell ref="D195:E195"/>
    <mergeCell ref="D189:E189"/>
    <mergeCell ref="A124:Z124"/>
    <mergeCell ref="D287:E287"/>
    <mergeCell ref="D66:E66"/>
    <mergeCell ref="P73:T73"/>
    <mergeCell ref="D187:E187"/>
    <mergeCell ref="P87:V87"/>
    <mergeCell ref="A83:Z83"/>
    <mergeCell ref="H9:I9"/>
    <mergeCell ref="P24:V24"/>
    <mergeCell ref="D281:E281"/>
    <mergeCell ref="P88:V88"/>
    <mergeCell ref="A78:Z78"/>
    <mergeCell ref="A65:Z65"/>
    <mergeCell ref="A45:O46"/>
    <mergeCell ref="P86:T86"/>
    <mergeCell ref="P213:T213"/>
    <mergeCell ref="D205:E205"/>
    <mergeCell ref="A87:O88"/>
    <mergeCell ref="P113:V113"/>
    <mergeCell ref="D126:E126"/>
    <mergeCell ref="D197:E197"/>
    <mergeCell ref="D53:E53"/>
    <mergeCell ref="P232:V232"/>
    <mergeCell ref="A84:Z84"/>
    <mergeCell ref="P159:V159"/>
    <mergeCell ref="P189:T189"/>
    <mergeCell ref="W17:W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2 X107 X112 X116 X120 X132 X137:X138 X143 X148 X153 X158 X164 X171:X173 X177 X183 X190 X195 X197:X199 X205 X207:X208 X213 X218 X222:X224 X229 X236 X248 X252 X275 X278 X281 X287 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9 X111 X125:X126 X242 X264 X270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8 X110 X131 X165 X187:X189 X196 X200 X206 X230 X258:X260 X265 X269 X271 X276:X277 X279:X280 X282:X286 X288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52"/>
    </row>
    <row r="3" spans="2:8" x14ac:dyDescent="0.2">
      <c r="B3" s="47" t="s">
        <v>437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438</v>
      </c>
      <c r="D6" s="47" t="s">
        <v>439</v>
      </c>
      <c r="E6" s="47"/>
    </row>
    <row r="8" spans="2:8" x14ac:dyDescent="0.2">
      <c r="B8" s="47" t="s">
        <v>18</v>
      </c>
      <c r="C8" s="47" t="s">
        <v>438</v>
      </c>
      <c r="D8" s="47"/>
      <c r="E8" s="47"/>
    </row>
    <row r="10" spans="2:8" x14ac:dyDescent="0.2">
      <c r="B10" s="47" t="s">
        <v>440</v>
      </c>
      <c r="C10" s="47"/>
      <c r="D10" s="47"/>
      <c r="E10" s="47"/>
    </row>
    <row r="11" spans="2:8" x14ac:dyDescent="0.2">
      <c r="B11" s="47" t="s">
        <v>441</v>
      </c>
      <c r="C11" s="47"/>
      <c r="D11" s="47"/>
      <c r="E11" s="47"/>
    </row>
    <row r="12" spans="2:8" x14ac:dyDescent="0.2">
      <c r="B12" s="47" t="s">
        <v>442</v>
      </c>
      <c r="C12" s="47"/>
      <c r="D12" s="47"/>
      <c r="E12" s="47"/>
    </row>
    <row r="13" spans="2:8" x14ac:dyDescent="0.2">
      <c r="B13" s="47" t="s">
        <v>443</v>
      </c>
      <c r="C13" s="47"/>
      <c r="D13" s="47"/>
      <c r="E13" s="47"/>
    </row>
    <row r="14" spans="2:8" x14ac:dyDescent="0.2">
      <c r="B14" s="47" t="s">
        <v>444</v>
      </c>
      <c r="C14" s="47"/>
      <c r="D14" s="47"/>
      <c r="E14" s="47"/>
    </row>
    <row r="15" spans="2:8" x14ac:dyDescent="0.2">
      <c r="B15" s="47" t="s">
        <v>445</v>
      </c>
      <c r="C15" s="47"/>
      <c r="D15" s="47"/>
      <c r="E15" s="47"/>
    </row>
    <row r="16" spans="2:8" x14ac:dyDescent="0.2">
      <c r="B16" s="47" t="s">
        <v>446</v>
      </c>
      <c r="C16" s="47"/>
      <c r="D16" s="47"/>
      <c r="E16" s="47"/>
    </row>
    <row r="17" spans="2:5" x14ac:dyDescent="0.2">
      <c r="B17" s="47" t="s">
        <v>447</v>
      </c>
      <c r="C17" s="47"/>
      <c r="D17" s="47"/>
      <c r="E17" s="47"/>
    </row>
    <row r="18" spans="2:5" x14ac:dyDescent="0.2">
      <c r="B18" s="47" t="s">
        <v>448</v>
      </c>
      <c r="C18" s="47"/>
      <c r="D18" s="47"/>
      <c r="E18" s="47"/>
    </row>
    <row r="19" spans="2:5" x14ac:dyDescent="0.2">
      <c r="B19" s="47" t="s">
        <v>449</v>
      </c>
      <c r="C19" s="47"/>
      <c r="D19" s="47"/>
      <c r="E19" s="47"/>
    </row>
    <row r="20" spans="2:5" x14ac:dyDescent="0.2">
      <c r="B20" s="47" t="s">
        <v>450</v>
      </c>
      <c r="C20" s="47"/>
      <c r="D20" s="47"/>
      <c r="E20" s="47"/>
    </row>
  </sheetData>
  <sheetProtection algorithmName="SHA-512" hashValue="VbdwgdzIK+u6Yx6UtQQn7mY/dLv5VA7ZC+zZM0HLqfWjbwtC3RIsq7R7KUV2HiC8AFloLwirci1IvAUZbNkpGw==" saltValue="ZHMkAkO1dIg6Jr52cs44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2025-08-13T10:28:09Z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