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AFF54F-EEA4-434A-84C1-873228C4C9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2" i="1"/>
  <c r="Z23" i="1" s="1"/>
  <c r="BN22" i="1"/>
  <c r="BP22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BP42" i="1"/>
  <c r="BN42" i="1"/>
  <c r="BP55" i="1"/>
  <c r="BN55" i="1"/>
  <c r="Z55" i="1"/>
  <c r="BP69" i="1"/>
  <c r="BN69" i="1"/>
  <c r="Z69" i="1"/>
  <c r="BP84" i="1"/>
  <c r="BN84" i="1"/>
  <c r="Z84" i="1"/>
  <c r="BP107" i="1"/>
  <c r="BN107" i="1"/>
  <c r="Z107" i="1"/>
  <c r="BP119" i="1"/>
  <c r="BN119" i="1"/>
  <c r="Z119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X505" i="1"/>
  <c r="Y32" i="1"/>
  <c r="Z28" i="1"/>
  <c r="BN28" i="1"/>
  <c r="Z42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313" i="1" l="1"/>
  <c r="Z477" i="1"/>
  <c r="Z483" i="1"/>
  <c r="Z462" i="1"/>
  <c r="Z405" i="1"/>
  <c r="Z231" i="1"/>
  <c r="Z488" i="1"/>
  <c r="Y509" i="1"/>
  <c r="Y506" i="1"/>
  <c r="Z351" i="1"/>
  <c r="Z326" i="1"/>
  <c r="Z305" i="1"/>
  <c r="Z271" i="1"/>
  <c r="Z446" i="1"/>
  <c r="Z215" i="1"/>
  <c r="Z65" i="1"/>
  <c r="Y507" i="1"/>
  <c r="Z32" i="1"/>
  <c r="Z356" i="1"/>
  <c r="Z498" i="1"/>
  <c r="Y508" i="1"/>
  <c r="Z171" i="1"/>
  <c r="Y505" i="1"/>
  <c r="Z400" i="1"/>
  <c r="Z468" i="1"/>
  <c r="Z452" i="1"/>
  <c r="Z417" i="1"/>
  <c r="Z71" i="1"/>
  <c r="Z58" i="1"/>
  <c r="X508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<sst xmlns="http://schemas.openxmlformats.org/spreadsheetml/2006/main" count="2246" uniqueCount="809">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</sst>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45884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170</v>
      </c>
      <c r="Y41" s="55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85.740740740740733</v>
      </c>
      <c r="Y44" s="559">
        <f>IFERROR(Y41/H41,"0")+IFERROR(Y42/H42,"0")+IFERROR(Y43/H43,"0")</f>
        <v>86</v>
      </c>
      <c r="Z44" s="559">
        <f>IFERROR(IF(Z41="",0,Z41),"0")+IFERROR(IF(Z42="",0,Z42),"0")+IFERROR(IF(Z43="",0,Z43),"0")</f>
        <v>0.93507999999999991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450</v>
      </c>
      <c r="Y45" s="559">
        <f>IFERROR(SUM(Y41:Y43),"0")</f>
        <v>452.8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180</v>
      </c>
      <c r="Y57" s="558">
        <f t="shared" si="6"/>
        <v>180</v>
      </c>
      <c r="Z57" s="36">
        <f>IFERROR(IF(Y57=0,"",ROUNDUP(Y57/H57,0)*0.00902),"")</f>
        <v>0.36080000000000001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188.39999999999998</v>
      </c>
      <c r="BN57" s="64">
        <f t="shared" si="8"/>
        <v>188.39999999999998</v>
      </c>
      <c r="BO57" s="64">
        <f t="shared" si="9"/>
        <v>0.30303030303030304</v>
      </c>
      <c r="BP57" s="64">
        <f t="shared" si="10"/>
        <v>0.30303030303030304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67.777777777777771</v>
      </c>
      <c r="Y58" s="559">
        <f>IFERROR(Y52/H52,"0")+IFERROR(Y53/H53,"0")+IFERROR(Y54/H54,"0")+IFERROR(Y55/H55,"0")+IFERROR(Y56/H56,"0")+IFERROR(Y57/H57,"0")</f>
        <v>68</v>
      </c>
      <c r="Z58" s="559">
        <f>IFERROR(IF(Z52="",0,Z52),"0")+IFERROR(IF(Z53="",0,Z53),"0")+IFERROR(IF(Z54="",0,Z54),"0")+IFERROR(IF(Z55="",0,Z55),"0")+IFERROR(IF(Z56="",0,Z56),"0")+IFERROR(IF(Z57="",0,Z57),"0")</f>
        <v>0.89224000000000003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480</v>
      </c>
      <c r="Y59" s="559">
        <f>IFERROR(SUM(Y52:Y57),"0")</f>
        <v>482.40000000000003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90</v>
      </c>
      <c r="Y64" s="55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33.333333333333329</v>
      </c>
      <c r="Y65" s="559">
        <f>IFERROR(Y61/H61,"0")+IFERROR(Y62/H62,"0")+IFERROR(Y63/H63,"0")+IFERROR(Y64/H64,"0")</f>
        <v>34</v>
      </c>
      <c r="Z65" s="559">
        <f>IFERROR(IF(Z61="",0,Z61),"0")+IFERROR(IF(Z62="",0,Z62),"0")+IFERROR(IF(Z63="",0,Z63),"0")+IFERROR(IF(Z64="",0,Z64),"0")</f>
        <v>0.22134000000000001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90</v>
      </c>
      <c r="Y66" s="559">
        <f>IFERROR(SUM(Y61:Y64),"0")</f>
        <v>91.800000000000011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50</v>
      </c>
      <c r="Y83" s="55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6.4102564102564106</v>
      </c>
      <c r="Y85" s="559">
        <f>IFERROR(Y83/H83,"0")+IFERROR(Y84/H84,"0")</f>
        <v>7</v>
      </c>
      <c r="Z85" s="559">
        <f>IFERROR(IF(Z83="",0,Z83),"0")+IFERROR(IF(Z84="",0,Z84),"0")</f>
        <v>0.13286000000000001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50</v>
      </c>
      <c r="Y86" s="559">
        <f>IFERROR(SUM(Y83:Y84),"0")</f>
        <v>54.6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50</v>
      </c>
      <c r="Y92" s="559">
        <f>IFERROR(Y89/H89,"0")+IFERROR(Y90/H90,"0")+IFERROR(Y91/H91,"0")</f>
        <v>50</v>
      </c>
      <c r="Z92" s="559">
        <f>IFERROR(IF(Z89="",0,Z89),"0")+IFERROR(IF(Z90="",0,Z90),"0")+IFERROR(IF(Z91="",0,Z91),"0")</f>
        <v>0.45100000000000001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225</v>
      </c>
      <c r="Y93" s="559">
        <f>IFERROR(SUM(Y89:Y91),"0")</f>
        <v>225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100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855</v>
      </c>
      <c r="Y98" s="558">
        <f>IFERROR(IF(X98="",0,CEILING((X98/$H98),1)*$H98),"")</f>
        <v>855.90000000000009</v>
      </c>
      <c r="Z98" s="36">
        <f>IFERROR(IF(Y98=0,"",ROUNDUP(Y98/H98,0)*0.00651),"")</f>
        <v>2.0636700000000001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934.8</v>
      </c>
      <c r="BN98" s="64">
        <f>IFERROR(Y98*I98/H98,"0")</f>
        <v>935.78399999999999</v>
      </c>
      <c r="BO98" s="64">
        <f>IFERROR(1/J98*(X98/H98),"0")</f>
        <v>1.73992673992674</v>
      </c>
      <c r="BP98" s="64">
        <f>IFERROR(1/J98*(Y98/H98),"0")</f>
        <v>1.7417582417582418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329.0123456790123</v>
      </c>
      <c r="Y100" s="559">
        <f>IFERROR(Y95/H95,"0")+IFERROR(Y96/H96,"0")+IFERROR(Y97/H97,"0")+IFERROR(Y98/H98,"0")+IFERROR(Y99/H99,"0")</f>
        <v>330</v>
      </c>
      <c r="Z100" s="559">
        <f>IFERROR(IF(Z95="",0,Z95),"0")+IFERROR(IF(Z96="",0,Z96),"0")+IFERROR(IF(Z97="",0,Z97),"0")+IFERROR(IF(Z98="",0,Z98),"0")+IFERROR(IF(Z99="",0,Z99),"0")</f>
        <v>2.3104100000000001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955</v>
      </c>
      <c r="Y101" s="559">
        <f>IFERROR(SUM(Y95:Y99),"0")</f>
        <v>961.2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900</v>
      </c>
      <c r="Y106" s="558">
        <f>IFERROR(IF(X106="",0,CEILING((X106/$H106),1)*$H106),"")</f>
        <v>900</v>
      </c>
      <c r="Z106" s="36">
        <f>IFERROR(IF(Y106=0,"",ROUNDUP(Y106/H106,0)*0.00902),"")</f>
        <v>1.804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942</v>
      </c>
      <c r="BN106" s="64">
        <f>IFERROR(Y106*I106/H106,"0")</f>
        <v>942</v>
      </c>
      <c r="BO106" s="64">
        <f>IFERROR(1/J106*(X106/H106),"0")</f>
        <v>1.5151515151515151</v>
      </c>
      <c r="BP106" s="64">
        <f>IFERROR(1/J106*(Y106/H106),"0")</f>
        <v>1.5151515151515151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200</v>
      </c>
      <c r="Y108" s="559">
        <f>IFERROR(Y104/H104,"0")+IFERROR(Y105/H105,"0")+IFERROR(Y106/H106,"0")+IFERROR(Y107/H107,"0")</f>
        <v>200</v>
      </c>
      <c r="Z108" s="559">
        <f>IFERROR(IF(Z104="",0,Z104),"0")+IFERROR(IF(Z105="",0,Z105),"0")+IFERROR(IF(Z106="",0,Z106),"0")+IFERROR(IF(Z107="",0,Z107),"0")</f>
        <v>1.804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900</v>
      </c>
      <c r="Y109" s="559">
        <f>IFERROR(SUM(Y104:Y107),"0")</f>
        <v>900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300</v>
      </c>
      <c r="Y117" s="558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45</v>
      </c>
      <c r="Y120" s="558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228.7037037037037</v>
      </c>
      <c r="Y121" s="559">
        <f>IFERROR(Y117/H117,"0")+IFERROR(Y118/H118,"0")+IFERROR(Y119/H119,"0")+IFERROR(Y120/H120,"0")</f>
        <v>230</v>
      </c>
      <c r="Z121" s="559">
        <f>IFERROR(IF(Z117="",0,Z117),"0")+IFERROR(IF(Z118="",0,Z118),"0")+IFERROR(IF(Z119="",0,Z119),"0")+IFERROR(IF(Z120="",0,Z120),"0")</f>
        <v>1.9711599999999998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795</v>
      </c>
      <c r="Y122" s="559">
        <f>IFERROR(SUM(Y117:Y120),"0")</f>
        <v>803.7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100</v>
      </c>
      <c r="Y131" s="558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52.5</v>
      </c>
      <c r="Y135" s="558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49.5</v>
      </c>
      <c r="Y141" s="558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54.524999999999999</v>
      </c>
      <c r="BN141" s="64">
        <f>IFERROR(Y141*I141/H141,"0")</f>
        <v>55.252000000000002</v>
      </c>
      <c r="BO141" s="64">
        <f>IFERROR(1/J141*(X141/H141),"0")</f>
        <v>0.10302197802197803</v>
      </c>
      <c r="BP141" s="64">
        <f>IFERROR(1/J141*(Y141/H141),"0")</f>
        <v>0.1043956043956044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18.75</v>
      </c>
      <c r="Y142" s="559">
        <f>IFERROR(Y140/H140,"0")+IFERROR(Y141/H141,"0")</f>
        <v>19</v>
      </c>
      <c r="Z142" s="559">
        <f>IFERROR(IF(Z140="",0,Z140),"0")+IFERROR(IF(Z141="",0,Z141),"0")</f>
        <v>0.12369000000000001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49.5</v>
      </c>
      <c r="Y143" s="559">
        <f>IFERROR(SUM(Y140:Y141),"0")</f>
        <v>50.160000000000004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90</v>
      </c>
      <c r="Y163" s="558">
        <f t="shared" si="16"/>
        <v>92.4</v>
      </c>
      <c r="Z163" s="36">
        <f>IFERROR(IF(Y163=0,"",ROUNDUP(Y163/H163,0)*0.00902),"")</f>
        <v>0.19844000000000001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95.785714285714278</v>
      </c>
      <c r="BN163" s="64">
        <f t="shared" si="18"/>
        <v>98.34</v>
      </c>
      <c r="BO163" s="64">
        <f t="shared" si="19"/>
        <v>0.16233766233766234</v>
      </c>
      <c r="BP163" s="64">
        <f t="shared" si="20"/>
        <v>0.16666666666666669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70</v>
      </c>
      <c r="Y165" s="558">
        <f t="shared" si="16"/>
        <v>71.400000000000006</v>
      </c>
      <c r="Z165" s="36">
        <f>IFERROR(IF(Y165=0,"",ROUNDUP(Y165/H165,0)*0.00502),"")</f>
        <v>0.17068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74.333333333333329</v>
      </c>
      <c r="BN165" s="64">
        <f t="shared" si="18"/>
        <v>75.820000000000007</v>
      </c>
      <c r="BO165" s="64">
        <f t="shared" si="19"/>
        <v>0.14245014245014245</v>
      </c>
      <c r="BP165" s="64">
        <f t="shared" si="20"/>
        <v>0.14529914529914531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211.90476190476187</v>
      </c>
      <c r="Y171" s="559">
        <f>IFERROR(Y162/H162,"0")+IFERROR(Y163/H163,"0")+IFERROR(Y164/H164,"0")+IFERROR(Y165/H165,"0")+IFERROR(Y166/H166,"0")+IFERROR(Y167/H167,"0")+IFERROR(Y168/H168,"0")+IFERROR(Y169/H169,"0")+IFERROR(Y170/H170,"0")</f>
        <v>214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1.2582800000000001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540</v>
      </c>
      <c r="Y172" s="559">
        <f>IFERROR(SUM(Y162:Y170),"0")</f>
        <v>546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14</v>
      </c>
      <c r="Y174" s="558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28</v>
      </c>
      <c r="Y175" s="558">
        <f>IFERROR(IF(X175="",0,CEILING((X175/$H175),1)*$H175),"")</f>
        <v>28.98</v>
      </c>
      <c r="Z175" s="36">
        <f>IFERROR(IF(Y175=0,"",ROUNDUP(Y175/H175,0)*0.0059),"")</f>
        <v>0.13569999999999999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32.222222222222221</v>
      </c>
      <c r="BN175" s="64">
        <f>IFERROR(Y175*I175/H175,"0")</f>
        <v>33.35</v>
      </c>
      <c r="BO175" s="64">
        <f>IFERROR(1/J175*(X175/H175),"0")</f>
        <v>0.10288065843621398</v>
      </c>
      <c r="BP175" s="64">
        <f>IFERROR(1/J175*(Y175/H175),"0")</f>
        <v>0.10648148148148148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28</v>
      </c>
      <c r="Y176" s="558">
        <f>IFERROR(IF(X176="",0,CEILING((X176/$H176),1)*$H176),"")</f>
        <v>28.98</v>
      </c>
      <c r="Z176" s="36">
        <f>IFERROR(IF(Y176=0,"",ROUNDUP(Y176/H176,0)*0.0059),"")</f>
        <v>0.13569999999999999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32.222222222222221</v>
      </c>
      <c r="BN176" s="64">
        <f>IFERROR(Y176*I176/H176,"0")</f>
        <v>33.35</v>
      </c>
      <c r="BO176" s="64">
        <f>IFERROR(1/J176*(X176/H176),"0")</f>
        <v>0.10288065843621398</v>
      </c>
      <c r="BP176" s="64">
        <f>IFERROR(1/J176*(Y176/H176),"0")</f>
        <v>0.10648148148148148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55.55555555555555</v>
      </c>
      <c r="Y177" s="559">
        <f>IFERROR(Y174/H174,"0")+IFERROR(Y175/H175,"0")+IFERROR(Y176/H176,"0")</f>
        <v>58</v>
      </c>
      <c r="Z177" s="559">
        <f>IFERROR(IF(Z174="",0,Z174),"0")+IFERROR(IF(Z175="",0,Z175),"0")+IFERROR(IF(Z176="",0,Z176),"0")</f>
        <v>0.34219999999999995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70</v>
      </c>
      <c r="Y178" s="559">
        <f>IFERROR(SUM(Y174:Y176),"0")</f>
        <v>73.08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21</v>
      </c>
      <c r="Y180" s="558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16.666666666666668</v>
      </c>
      <c r="Y181" s="559">
        <f>IFERROR(Y180/H180,"0")</f>
        <v>17</v>
      </c>
      <c r="Z181" s="559">
        <f>IFERROR(IF(Z180="",0,Z180),"0")</f>
        <v>0.1003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21</v>
      </c>
      <c r="Y182" s="559">
        <f>IFERROR(SUM(Y180:Y180),"0")</f>
        <v>21.42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130</v>
      </c>
      <c r="Y196" s="558">
        <f t="shared" si="21"/>
        <v>135</v>
      </c>
      <c r="Z196" s="36">
        <f>IFERROR(IF(Y196=0,"",ROUNDUP(Y196/H196,0)*0.00902),"")</f>
        <v>0.22550000000000001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135.05555555555557</v>
      </c>
      <c r="BN196" s="64">
        <f t="shared" si="23"/>
        <v>140.25</v>
      </c>
      <c r="BO196" s="64">
        <f t="shared" si="24"/>
        <v>0.18237934904601572</v>
      </c>
      <c r="BP196" s="64">
        <f t="shared" si="25"/>
        <v>0.18939393939393939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80</v>
      </c>
      <c r="Y197" s="558">
        <f t="shared" si="21"/>
        <v>81</v>
      </c>
      <c r="Z197" s="36">
        <f>IFERROR(IF(Y197=0,"",ROUNDUP(Y197/H197,0)*0.00902),"")</f>
        <v>0.1353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83.111111111111114</v>
      </c>
      <c r="BN197" s="64">
        <f t="shared" si="23"/>
        <v>84.15</v>
      </c>
      <c r="BO197" s="64">
        <f t="shared" si="24"/>
        <v>0.11223344556677889</v>
      </c>
      <c r="BP197" s="64">
        <f t="shared" si="25"/>
        <v>0.11363636363636363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30</v>
      </c>
      <c r="Y199" s="558">
        <f t="shared" si="21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32.166666666666664</v>
      </c>
      <c r="BN199" s="64">
        <f t="shared" si="23"/>
        <v>32.81</v>
      </c>
      <c r="BO199" s="64">
        <f t="shared" si="24"/>
        <v>7.122507122507124E-2</v>
      </c>
      <c r="BP199" s="64">
        <f t="shared" si="25"/>
        <v>7.2649572649572655E-2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45</v>
      </c>
      <c r="Y200" s="558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45</v>
      </c>
      <c r="Y202" s="558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138.88888888888889</v>
      </c>
      <c r="Y203" s="559">
        <f>IFERROR(Y195/H195,"0")+IFERROR(Y196/H196,"0")+IFERROR(Y197/H197,"0")+IFERROR(Y198/H198,"0")+IFERROR(Y199/H199,"0")+IFERROR(Y200/H200,"0")+IFERROR(Y201/H201,"0")+IFERROR(Y202/H202,"0")</f>
        <v>141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0.86781999999999981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390</v>
      </c>
      <c r="Y204" s="559">
        <f>IFERROR(SUM(Y195:Y202),"0")</f>
        <v>397.8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400</v>
      </c>
      <c r="Y209" s="558">
        <f t="shared" si="26"/>
        <v>400.8</v>
      </c>
      <c r="Z209" s="36">
        <f t="shared" ref="Z209:Z214" si="31">IFERROR(IF(Y209=0,"",ROUNDUP(Y209/H209,0)*0.00651),"")</f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445</v>
      </c>
      <c r="BN209" s="64">
        <f t="shared" si="28"/>
        <v>445.89</v>
      </c>
      <c r="BO209" s="64">
        <f t="shared" si="29"/>
        <v>0.91575091575091594</v>
      </c>
      <c r="BP209" s="64">
        <f t="shared" si="30"/>
        <v>0.91758241758241765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200</v>
      </c>
      <c r="Y211" s="558">
        <f t="shared" si="26"/>
        <v>201.6</v>
      </c>
      <c r="Z211" s="36">
        <f t="shared" si="31"/>
        <v>0.54683999999999999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80</v>
      </c>
      <c r="Y213" s="558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360</v>
      </c>
      <c r="Y214" s="558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433.33333333333337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435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2.8318500000000002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1040</v>
      </c>
      <c r="Y216" s="559">
        <f>IFERROR(SUM(Y206:Y214),"0")</f>
        <v>1044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hidden="1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16.666666666666668</v>
      </c>
      <c r="Y220" s="559">
        <f>IFERROR(Y218/H218,"0")+IFERROR(Y219/H219,"0")</f>
        <v>17</v>
      </c>
      <c r="Z220" s="559">
        <f>IFERROR(IF(Z218="",0,Z218),"0")+IFERROR(IF(Z219="",0,Z219),"0")</f>
        <v>0.11067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40</v>
      </c>
      <c r="Y221" s="559">
        <f>IFERROR(SUM(Y218:Y219),"0")</f>
        <v>40.799999999999997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150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155.625</v>
      </c>
      <c r="BN226" s="64">
        <f t="shared" si="34"/>
        <v>156.45500000000001</v>
      </c>
      <c r="BO226" s="64">
        <f t="shared" si="35"/>
        <v>0.20204741379310345</v>
      </c>
      <c r="BP226" s="64">
        <f t="shared" si="36"/>
        <v>0.20312499999999997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14.655172413793103</v>
      </c>
      <c r="Y231" s="559">
        <f>IFERROR(Y224/H224,"0")+IFERROR(Y225/H225,"0")+IFERROR(Y226/H226,"0")+IFERROR(Y227/H227,"0")+IFERROR(Y228/H228,"0")+IFERROR(Y229/H229,"0")+IFERROR(Y230/H230,"0")</f>
        <v>14.999999999999998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0.28470000000000001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170</v>
      </c>
      <c r="Y232" s="559">
        <f>IFERROR(SUM(Y224:Y230),"0")</f>
        <v>173.99999999999997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17.5</v>
      </c>
      <c r="Y243" s="558">
        <f>IFERROR(IF(X243="",0,CEILING((X243/$H243),1)*$H243),"")</f>
        <v>18</v>
      </c>
      <c r="Z243" s="36">
        <f>IFERROR(IF(Y243=0,"",ROUNDUP(Y243/H243,0)*0.0059),"")</f>
        <v>5.8999999999999997E-2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19.201388888888889</v>
      </c>
      <c r="BN243" s="64">
        <f>IFERROR(Y243*I243/H243,"0")</f>
        <v>19.750000000000004</v>
      </c>
      <c r="BO243" s="64">
        <f>IFERROR(1/J243*(X243/H243),"0")</f>
        <v>4.5010288065843618E-2</v>
      </c>
      <c r="BP243" s="64">
        <f>IFERROR(1/J243*(Y243/H243),"0")</f>
        <v>4.6296296296296294E-2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11</v>
      </c>
      <c r="Y244" s="55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21.944444444444443</v>
      </c>
      <c r="Y247" s="559">
        <f>IFERROR(Y242/H242,"0")+IFERROR(Y243/H243,"0")+IFERROR(Y244/H244,"0")+IFERROR(Y245/H245,"0")+IFERROR(Y246/H246,"0")</f>
        <v>23</v>
      </c>
      <c r="Z247" s="559">
        <f>IFERROR(IF(Z242="",0,Z242),"0")+IFERROR(IF(Z243="",0,Z243),"0")+IFERROR(IF(Z244="",0,Z244),"0")+IFERROR(IF(Z245="",0,Z245),"0")+IFERROR(IF(Z246="",0,Z246),"0")</f>
        <v>0.13569999999999999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28.5</v>
      </c>
      <c r="Y248" s="559">
        <f>IFERROR(SUM(Y242:Y246),"0")</f>
        <v>29.700000000000003</v>
      </c>
      <c r="Z248" s="37"/>
      <c r="AA248" s="560"/>
      <c r="AB248" s="560"/>
      <c r="AC248" s="560"/>
    </row>
    <row r="249" spans="1:68" ht="16.5" hidden="1" customHeight="1" x14ac:dyDescent="0.25">
      <c r="A249" s="576" t="s">
        <v>400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416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430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434</v>
      </c>
      <c r="B269" s="54" t="s">
        <v>435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320</v>
      </c>
      <c r="Y270" s="558">
        <f>IFERROR(IF(X270="",0,CEILING((X270/$H270),1)*$H270),"")</f>
        <v>321.59999999999997</v>
      </c>
      <c r="Z270" s="36">
        <f>IFERROR(IF(Y270=0,"",ROUNDUP(Y270/H270,0)*0.00651),"")</f>
        <v>0.87234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344</v>
      </c>
      <c r="BN270" s="64">
        <f>IFERROR(Y270*I270/H270,"0")</f>
        <v>345.71999999999997</v>
      </c>
      <c r="BO270" s="64">
        <f>IFERROR(1/J270*(X270/H270),"0")</f>
        <v>0.73260073260073266</v>
      </c>
      <c r="BP270" s="64">
        <f>IFERROR(1/J270*(Y270/H270),"0")</f>
        <v>0.73626373626373631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320</v>
      </c>
      <c r="Y272" s="559">
        <f>IFERROR(SUM(Y268:Y270),"0")</f>
        <v>321.59999999999997</v>
      </c>
      <c r="Z272" s="37"/>
      <c r="AA272" s="560"/>
      <c r="AB272" s="560"/>
      <c r="AC272" s="560"/>
    </row>
    <row r="273" spans="1:68" ht="16.5" hidden="1" customHeight="1" x14ac:dyDescent="0.25">
      <c r="A273" s="576" t="s">
        <v>440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447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452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456</v>
      </c>
      <c r="B291" s="54" t="s">
        <v>461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464</v>
      </c>
      <c r="B292" s="54" t="s">
        <v>465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467</v>
      </c>
      <c r="B293" s="54" t="s">
        <v>468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472</v>
      </c>
      <c r="B298" s="54" t="s">
        <v>473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491</v>
      </c>
      <c r="B308" s="54" t="s">
        <v>492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506</v>
      </c>
      <c r="B316" s="54" t="s">
        <v>507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hidden="1" customHeight="1" x14ac:dyDescent="0.25">
      <c r="A318" s="54" t="s">
        <v>512</v>
      </c>
      <c r="B318" s="54" t="s">
        <v>513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51.282051282051285</v>
      </c>
      <c r="Y319" s="559">
        <f>IFERROR(Y316/H316,"0")+IFERROR(Y317/H317,"0")+IFERROR(Y318/H318,"0")</f>
        <v>52</v>
      </c>
      <c r="Z319" s="559">
        <f>IFERROR(IF(Z316="",0,Z316),"0")+IFERROR(IF(Z317="",0,Z317),"0")+IFERROR(IF(Z318="",0,Z318),"0")</f>
        <v>0.98696000000000006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400</v>
      </c>
      <c r="Y320" s="559">
        <f>IFERROR(SUM(Y316:Y318),"0")</f>
        <v>405.59999999999997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515</v>
      </c>
      <c r="B322" s="54" t="s">
        <v>516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527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528</v>
      </c>
      <c r="B329" s="54" t="s">
        <v>529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536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537</v>
      </c>
      <c r="B336" s="54" t="s">
        <v>538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665</v>
      </c>
      <c r="Y337" s="558">
        <f>IFERROR(IF(X337="",0,CEILING((X337/$H337),1)*$H337),"")</f>
        <v>665.7</v>
      </c>
      <c r="Z337" s="36">
        <f>IFERROR(IF(Y337=0,"",ROUNDUP(Y337/H337,0)*0.00651),"")</f>
        <v>2.0636700000000001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744.8</v>
      </c>
      <c r="BN337" s="64">
        <f>IFERROR(Y337*I337/H337,"0")</f>
        <v>745.58399999999995</v>
      </c>
      <c r="BO337" s="64">
        <f>IFERROR(1/J337*(X337/H337),"0")</f>
        <v>1.73992673992674</v>
      </c>
      <c r="BP337" s="64">
        <f>IFERROR(1/J337*(Y337/H337),"0")</f>
        <v>1.7417582417582418</v>
      </c>
    </row>
    <row r="338" spans="1:68" ht="27" hidden="1" customHeight="1" x14ac:dyDescent="0.25">
      <c r="A338" s="54" t="s">
        <v>543</v>
      </c>
      <c r="B338" s="54" t="s">
        <v>544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316.66666666666663</v>
      </c>
      <c r="Y339" s="559">
        <f>IFERROR(Y336/H336,"0")+IFERROR(Y337/H337,"0")+IFERROR(Y338/H338,"0")</f>
        <v>317</v>
      </c>
      <c r="Z339" s="559">
        <f>IFERROR(IF(Z336="",0,Z336),"0")+IFERROR(IF(Z337="",0,Z337),"0")+IFERROR(IF(Z338="",0,Z338),"0")</f>
        <v>2.0636700000000001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665</v>
      </c>
      <c r="Y340" s="559">
        <f>IFERROR(SUM(Y336:Y338),"0")</f>
        <v>665.7</v>
      </c>
      <c r="Z340" s="37"/>
      <c r="AA340" s="560"/>
      <c r="AB340" s="560"/>
      <c r="AC340" s="560"/>
    </row>
    <row r="341" spans="1:68" ht="27.75" hidden="1" customHeight="1" x14ac:dyDescent="0.2">
      <c r="A341" s="626" t="s">
        <v>546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547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1700</v>
      </c>
      <c r="Y344" s="558">
        <f t="shared" ref="Y344:Y350" si="47">IFERROR(IF(X344="",0,CEILING((X344/$H344),1)*$H344),"")</f>
        <v>1710</v>
      </c>
      <c r="Z344" s="36">
        <f>IFERROR(IF(Y344=0,"",ROUNDUP(Y344/H344,0)*0.02175),"")</f>
        <v>2.4794999999999998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1754.4</v>
      </c>
      <c r="BN344" s="64">
        <f t="shared" ref="BN344:BN350" si="49">IFERROR(Y344*I344/H344,"0")</f>
        <v>1764.72</v>
      </c>
      <c r="BO344" s="64">
        <f t="shared" ref="BO344:BO350" si="50">IFERROR(1/J344*(X344/H344),"0")</f>
        <v>2.3611111111111107</v>
      </c>
      <c r="BP344" s="64">
        <f t="shared" ref="BP344:BP350" si="51">IFERROR(1/J344*(Y344/H344),"0")</f>
        <v>2.375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1800</v>
      </c>
      <c r="Y345" s="558">
        <f t="shared" si="47"/>
        <v>1800</v>
      </c>
      <c r="Z345" s="36">
        <f>IFERROR(IF(Y345=0,"",ROUNDUP(Y345/H345,0)*0.02175),"")</f>
        <v>2.61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1857.6</v>
      </c>
      <c r="BN345" s="64">
        <f t="shared" si="49"/>
        <v>1857.6</v>
      </c>
      <c r="BO345" s="64">
        <f t="shared" si="50"/>
        <v>2.5</v>
      </c>
      <c r="BP345" s="64">
        <f t="shared" si="51"/>
        <v>2.5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600</v>
      </c>
      <c r="Y346" s="558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619.20000000000005</v>
      </c>
      <c r="BN346" s="64">
        <f t="shared" si="49"/>
        <v>619.20000000000005</v>
      </c>
      <c r="BO346" s="64">
        <f t="shared" si="50"/>
        <v>0.83333333333333326</v>
      </c>
      <c r="BP346" s="64">
        <f t="shared" si="51"/>
        <v>0.83333333333333326</v>
      </c>
    </row>
    <row r="347" spans="1:68" ht="37.5" hidden="1" customHeight="1" x14ac:dyDescent="0.25">
      <c r="A347" s="54" t="s">
        <v>557</v>
      </c>
      <c r="B347" s="54" t="s">
        <v>558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565</v>
      </c>
      <c r="B350" s="54" t="s">
        <v>566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273.33333333333331</v>
      </c>
      <c r="Y351" s="559">
        <f>IFERROR(Y344/H344,"0")+IFERROR(Y345/H345,"0")+IFERROR(Y346/H346,"0")+IFERROR(Y347/H347,"0")+IFERROR(Y348/H348,"0")+IFERROR(Y349/H349,"0")+IFERROR(Y350/H350,"0")</f>
        <v>274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5.9594999999999994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4100</v>
      </c>
      <c r="Y352" s="559">
        <f>IFERROR(SUM(Y344:Y350),"0")</f>
        <v>4110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700</v>
      </c>
      <c r="Y354" s="558">
        <f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722.4</v>
      </c>
      <c r="BN354" s="64">
        <f>IFERROR(Y354*I354/H354,"0")</f>
        <v>727.56</v>
      </c>
      <c r="BO354" s="64">
        <f>IFERROR(1/J354*(X354/H354),"0")</f>
        <v>0.9722222222222221</v>
      </c>
      <c r="BP354" s="64">
        <f>IFERROR(1/J354*(Y354/H354),"0")</f>
        <v>0.97916666666666663</v>
      </c>
    </row>
    <row r="355" spans="1:68" ht="16.5" hidden="1" customHeight="1" x14ac:dyDescent="0.25">
      <c r="A355" s="54" t="s">
        <v>570</v>
      </c>
      <c r="B355" s="54" t="s">
        <v>571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46.666666666666664</v>
      </c>
      <c r="Y356" s="559">
        <f>IFERROR(Y354/H354,"0")+IFERROR(Y355/H355,"0")</f>
        <v>47</v>
      </c>
      <c r="Z356" s="559">
        <f>IFERROR(IF(Z354="",0,Z354),"0")+IFERROR(IF(Z355="",0,Z355),"0")</f>
        <v>1.0222499999999999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700</v>
      </c>
      <c r="Y357" s="559">
        <f>IFERROR(SUM(Y354:Y355),"0")</f>
        <v>705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572</v>
      </c>
      <c r="B359" s="54" t="s">
        <v>573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50</v>
      </c>
      <c r="Y364" s="558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5.5555555555555554</v>
      </c>
      <c r="Y365" s="559">
        <f>IFERROR(Y364/H364,"0")</f>
        <v>6</v>
      </c>
      <c r="Z365" s="559">
        <f>IFERROR(IF(Z364="",0,Z364),"0")</f>
        <v>0.11388000000000001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50</v>
      </c>
      <c r="Y366" s="559">
        <f>IFERROR(SUM(Y364:Y364),"0")</f>
        <v>54</v>
      </c>
      <c r="Z366" s="37"/>
      <c r="AA366" s="560"/>
      <c r="AB366" s="560"/>
      <c r="AC366" s="560"/>
    </row>
    <row r="367" spans="1:68" ht="16.5" hidden="1" customHeight="1" x14ac:dyDescent="0.25">
      <c r="A367" s="576" t="s">
        <v>581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582</v>
      </c>
      <c r="B369" s="54" t="s">
        <v>583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590</v>
      </c>
      <c r="B375" s="54" t="s">
        <v>591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593</v>
      </c>
      <c r="B379" s="54" t="s">
        <v>594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596</v>
      </c>
      <c r="B380" s="54" t="s">
        <v>597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598</v>
      </c>
      <c r="B384" s="54" t="s">
        <v>599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601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602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603</v>
      </c>
      <c r="B390" s="54" t="s">
        <v>604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606</v>
      </c>
      <c r="B392" s="54" t="s">
        <v>609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620</v>
      </c>
      <c r="B397" s="54" t="s">
        <v>621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70</v>
      </c>
      <c r="Y398" s="558">
        <f t="shared" si="52"/>
        <v>71.400000000000006</v>
      </c>
      <c r="Z398" s="36">
        <f t="shared" si="57"/>
        <v>0.17068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74.333333333333329</v>
      </c>
      <c r="BN398" s="64">
        <f t="shared" si="54"/>
        <v>75.820000000000007</v>
      </c>
      <c r="BO398" s="64">
        <f t="shared" si="55"/>
        <v>0.14245014245014245</v>
      </c>
      <c r="BP398" s="64">
        <f t="shared" si="56"/>
        <v>0.14529914529914531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628</v>
      </c>
      <c r="B403" s="54" t="s">
        <v>629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634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635</v>
      </c>
      <c r="B409" s="54" t="s">
        <v>636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638</v>
      </c>
      <c r="B413" s="54" t="s">
        <v>639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hidden="1" customHeight="1" x14ac:dyDescent="0.25">
      <c r="A419" s="576" t="s">
        <v>649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100</v>
      </c>
      <c r="Y421" s="558">
        <f>IFERROR(IF(X421="",0,CEILING((X421/$H421),1)*$H421),"")</f>
        <v>100.8</v>
      </c>
      <c r="Z421" s="36">
        <f>IFERROR(IF(Y421=0,"",ROUNDUP(Y421/H421,0)*0.00651),"")</f>
        <v>0.54683999999999999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175</v>
      </c>
      <c r="BN421" s="64">
        <f>IFERROR(Y421*I421/H421,"0")</f>
        <v>176.4</v>
      </c>
      <c r="BO421" s="64">
        <f>IFERROR(1/J421*(X421/H421),"0")</f>
        <v>0.45787545787545797</v>
      </c>
      <c r="BP421" s="64">
        <f>IFERROR(1/J421*(Y421/H421),"0")</f>
        <v>0.46153846153846156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83.333333333333343</v>
      </c>
      <c r="Y422" s="559">
        <f>IFERROR(Y421/H421,"0")</f>
        <v>84</v>
      </c>
      <c r="Z422" s="559">
        <f>IFERROR(IF(Z421="",0,Z421),"0")</f>
        <v>0.54683999999999999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100</v>
      </c>
      <c r="Y423" s="559">
        <f>IFERROR(SUM(Y421:Y421),"0")</f>
        <v>100.8</v>
      </c>
      <c r="Z423" s="37"/>
      <c r="AA423" s="560"/>
      <c r="AB423" s="560"/>
      <c r="AC423" s="560"/>
    </row>
    <row r="424" spans="1:68" ht="16.5" hidden="1" customHeight="1" x14ac:dyDescent="0.25">
      <c r="A424" s="576" t="s">
        <v>653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654</v>
      </c>
      <c r="B426" s="54" t="s">
        <v>655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657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657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140</v>
      </c>
      <c r="Y432" s="558">
        <f t="shared" ref="Y432:Y445" si="58">IFERROR(IF(X432="",0,CEILING((X432/$H432),1)*$H432),"")</f>
        <v>142.56</v>
      </c>
      <c r="Z432" s="36">
        <f t="shared" ref="Z432:Z438" si="59">IFERROR(IF(Y432=0,"",ROUNDUP(Y432/H432,0)*0.01196),"")</f>
        <v>0.32291999999999998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149.54545454545453</v>
      </c>
      <c r="BN432" s="64">
        <f t="shared" ref="BN432:BN445" si="61">IFERROR(Y432*I432/H432,"0")</f>
        <v>152.27999999999997</v>
      </c>
      <c r="BO432" s="64">
        <f t="shared" ref="BO432:BO445" si="62">IFERROR(1/J432*(X432/H432),"0")</f>
        <v>0.25495337995337997</v>
      </c>
      <c r="BP432" s="64">
        <f t="shared" ref="BP432:BP445" si="63">IFERROR(1/J432*(Y432/H432),"0")</f>
        <v>0.25961538461538464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150</v>
      </c>
      <c r="Y434" s="558">
        <f t="shared" si="58"/>
        <v>153.12</v>
      </c>
      <c r="Z434" s="36">
        <f t="shared" si="59"/>
        <v>0.34683999999999998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160.22727272727272</v>
      </c>
      <c r="BN434" s="64">
        <f t="shared" si="61"/>
        <v>163.56</v>
      </c>
      <c r="BO434" s="64">
        <f t="shared" si="62"/>
        <v>0.27316433566433568</v>
      </c>
      <c r="BP434" s="64">
        <f t="shared" si="63"/>
        <v>0.27884615384615385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671</v>
      </c>
      <c r="B436" s="54" t="s">
        <v>672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hidden="1" customHeight="1" x14ac:dyDescent="0.25">
      <c r="A438" s="54" t="s">
        <v>677</v>
      </c>
      <c r="B438" s="54" t="s">
        <v>678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691</v>
      </c>
      <c r="B445" s="54" t="s">
        <v>693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83.333333333333329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1.0165999999999999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440</v>
      </c>
      <c r="Y447" s="559">
        <f>IFERROR(SUM(Y432:Y445),"0")</f>
        <v>448.8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hidden="1" customHeight="1" x14ac:dyDescent="0.25">
      <c r="A450" s="54" t="s">
        <v>697</v>
      </c>
      <c r="B450" s="54" t="s">
        <v>698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hidden="1" customHeight="1" x14ac:dyDescent="0.25">
      <c r="A456" s="54" t="s">
        <v>704</v>
      </c>
      <c r="B456" s="54" t="s">
        <v>705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90</v>
      </c>
      <c r="Y459" s="558">
        <f t="shared" si="64"/>
        <v>91.2</v>
      </c>
      <c r="Z459" s="36">
        <f>IFERROR(IF(Y459=0,"",ROUNDUP(Y459/H459,0)*0.00902),"")</f>
        <v>0.17138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129.9375</v>
      </c>
      <c r="BN459" s="64">
        <f t="shared" si="66"/>
        <v>131.66999999999999</v>
      </c>
      <c r="BO459" s="64">
        <f t="shared" si="67"/>
        <v>0.14204545454545456</v>
      </c>
      <c r="BP459" s="64">
        <f t="shared" si="68"/>
        <v>0.14393939393939395</v>
      </c>
    </row>
    <row r="460" spans="1:68" ht="27" hidden="1" customHeight="1" x14ac:dyDescent="0.25">
      <c r="A460" s="54" t="s">
        <v>713</v>
      </c>
      <c r="B460" s="54" t="s">
        <v>714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120</v>
      </c>
      <c r="Y461" s="558">
        <f t="shared" si="64"/>
        <v>120</v>
      </c>
      <c r="Z461" s="36">
        <f>IFERROR(IF(Y461=0,"",ROUNDUP(Y461/H461,0)*0.00902),"")</f>
        <v>0.22550000000000001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167.25000000000003</v>
      </c>
      <c r="BN461" s="64">
        <f t="shared" si="66"/>
        <v>167.25000000000003</v>
      </c>
      <c r="BO461" s="64">
        <f t="shared" si="67"/>
        <v>0.18939393939393939</v>
      </c>
      <c r="BP461" s="64">
        <f t="shared" si="68"/>
        <v>0.18939393939393939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51.325757575757578</v>
      </c>
      <c r="Y462" s="559">
        <f>IFERROR(Y455/H455,"0")+IFERROR(Y456/H456,"0")+IFERROR(Y457/H457,"0")+IFERROR(Y458/H458,"0")+IFERROR(Y459/H459,"0")+IFERROR(Y460/H460,"0")+IFERROR(Y461/H461,"0")</f>
        <v>52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0.49256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250</v>
      </c>
      <c r="Y463" s="559">
        <f>IFERROR(SUM(Y455:Y461),"0")</f>
        <v>253.44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717</v>
      </c>
      <c r="B465" s="54" t="s">
        <v>718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720</v>
      </c>
      <c r="B466" s="54" t="s">
        <v>721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723</v>
      </c>
      <c r="B467" s="54" t="s">
        <v>724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726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726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727</v>
      </c>
      <c r="B473" s="54" t="s">
        <v>728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14668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14773.32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15682.598735523732</v>
      </c>
      <c r="Y506" s="559">
        <f>IFERROR(SUM(BN22:BN502),"0")</f>
        <v>15795.568999999998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16357.598735523732</v>
      </c>
      <c r="Y508" s="559">
        <f>GrossWeightTotalR+PalletQtyTotalR*25</f>
        <v>16470.568999999996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3224.249436174724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3249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30.80855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546</v>
      </c>
      <c r="U512" s="604"/>
      <c r="V512" s="579" t="s">
        <v>601</v>
      </c>
      <c r="W512" s="713"/>
      <c r="X512" s="713"/>
      <c r="Y512" s="604"/>
      <c r="Z512" s="554" t="s">
        <v>657</v>
      </c>
      <c r="AA512" s="579" t="s">
        <v>726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400</v>
      </c>
      <c r="M513" s="579" t="s">
        <v>416</v>
      </c>
      <c r="N513" s="555"/>
      <c r="O513" s="579" t="s">
        <v>430</v>
      </c>
      <c r="P513" s="579" t="s">
        <v>440</v>
      </c>
      <c r="Q513" s="579" t="s">
        <v>447</v>
      </c>
      <c r="R513" s="579" t="s">
        <v>452</v>
      </c>
      <c r="S513" s="579" t="s">
        <v>536</v>
      </c>
      <c r="T513" s="579" t="s">
        <v>547</v>
      </c>
      <c r="U513" s="579" t="s">
        <v>581</v>
      </c>
      <c r="V513" s="579" t="s">
        <v>602</v>
      </c>
      <c r="W513" s="579" t="s">
        <v>634</v>
      </c>
      <c r="X513" s="579" t="s">
        <v>649</v>
      </c>
      <c r="Y513" s="579" t="s">
        <v>653</v>
      </c>
      <c r="Z513" s="579" t="s">
        <v>657</v>
      </c>
      <c r="AA513" s="579" t="s">
        <v>726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452.8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628.80000000000007</v>
      </c>
      <c r="E515" s="46">
        <f>IFERROR(Y89*1,"0")+IFERROR(Y90*1,"0")+IFERROR(Y91*1,"0")+IFERROR(Y95*1,"0")+IFERROR(Y96*1,"0")+IFERROR(Y97*1,"0")+IFERROR(Y98*1,"0")+IFERROR(Y99*1,"0")</f>
        <v>1186.2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1703.7</v>
      </c>
      <c r="G515" s="46">
        <f>IFERROR(Y130*1,"0")+IFERROR(Y131*1,"0")+IFERROR(Y135*1,"0")+IFERROR(Y136*1,"0")+IFERROR(Y140*1,"0")+IFERROR(Y141*1,"0")</f>
        <v>205.76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640.5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1482.6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228.89999999999995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405.59999999999997</v>
      </c>
      <c r="S515" s="46">
        <f>IFERROR(Y336*1,"0")+IFERROR(Y337*1,"0")+IFERROR(Y338*1,"0")</f>
        <v>665.7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4869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18.900000000000002</v>
      </c>
      <c r="X515" s="46">
        <f>IFERROR(Y421*1,"0")</f>
        <v>100.8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855.36000000000013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700,00"/>
        <filter val="1 800,00"/>
        <filter val="100,00"/>
        <filter val="105,00"/>
        <filter val="11,00"/>
        <filter val="120,00"/>
        <filter val="13,33"/>
        <filter val="130,00"/>
        <filter val="133,33"/>
        <filter val="138,89"/>
        <filter val="14 668,00"/>
        <filter val="14,00"/>
        <filter val="14,66"/>
        <filter val="140,00"/>
        <filter val="15 682,60"/>
        <filter val="150,00"/>
        <filter val="16 357,60"/>
        <filter val="16,67"/>
        <filter val="17,50"/>
        <filter val="170,00"/>
        <filter val="175,00"/>
        <filter val="18,75"/>
        <filter val="180,00"/>
        <filter val="20,00"/>
        <filter val="200,00"/>
        <filter val="21,00"/>
        <filter val="21,94"/>
        <filter val="211,90"/>
        <filter val="225,00"/>
        <filter val="228,70"/>
        <filter val="24,00"/>
        <filter val="250,00"/>
        <filter val="27"/>
        <filter val="273,33"/>
        <filter val="28,00"/>
        <filter val="28,41"/>
        <filter val="28,50"/>
        <filter val="280,00"/>
        <filter val="3 224,25"/>
        <filter val="30,00"/>
        <filter val="300,00"/>
        <filter val="31,25"/>
        <filter val="316,67"/>
        <filter val="320,00"/>
        <filter val="329,01"/>
        <filter val="33,33"/>
        <filter val="35,00"/>
        <filter val="360,00"/>
        <filter val="390,00"/>
        <filter val="4 100,00"/>
        <filter val="40,00"/>
        <filter val="400,00"/>
        <filter val="433,33"/>
        <filter val="440,00"/>
        <filter val="45,00"/>
        <filter val="450,00"/>
        <filter val="46,67"/>
        <filter val="480,00"/>
        <filter val="49,50"/>
        <filter val="5,56"/>
        <filter val="50,00"/>
        <filter val="51,28"/>
        <filter val="51,33"/>
        <filter val="52,50"/>
        <filter val="540,00"/>
        <filter val="55,56"/>
        <filter val="6,41"/>
        <filter val="60,00"/>
        <filter val="600,00"/>
        <filter val="665,00"/>
        <filter val="67,78"/>
        <filter val="70,00"/>
        <filter val="700,00"/>
        <filter val="795,00"/>
        <filter val="8,33"/>
        <filter val="80,00"/>
        <filter val="83,33"/>
        <filter val="85,74"/>
        <filter val="855,00"/>
        <filter val="90,00"/>
        <filter val="900,00"/>
        <filter val="955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