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3CE2633C-0C09-411F-8120-62EB85EF22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Y216" i="1" s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198" i="1" s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6" i="1"/>
  <c r="BN28" i="1"/>
  <c r="BP28" i="1"/>
  <c r="Y31" i="1"/>
  <c r="Y286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H9" i="1"/>
  <c r="Z291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A299" i="1" l="1"/>
  <c r="Y288" i="1"/>
  <c r="Y290" i="1"/>
  <c r="Y287" i="1"/>
  <c r="Y289" i="1" s="1"/>
  <c r="B299" i="1" l="1"/>
  <c r="C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<sst xmlns="http://schemas.openxmlformats.org/spreadsheetml/2006/main" count="1289" uniqueCount="410">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</sst>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1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09" t="s">
        <v>24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3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35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36</v>
      </c>
      <c r="B17" s="307" t="s">
        <v>37</v>
      </c>
      <c r="C17" s="359" t="s">
        <v>38</v>
      </c>
      <c r="D17" s="307" t="s">
        <v>39</v>
      </c>
      <c r="E17" s="339"/>
      <c r="F17" s="307" t="s">
        <v>40</v>
      </c>
      <c r="G17" s="307" t="s">
        <v>41</v>
      </c>
      <c r="H17" s="307" t="s">
        <v>42</v>
      </c>
      <c r="I17" s="307" t="s">
        <v>43</v>
      </c>
      <c r="J17" s="307" t="s">
        <v>44</v>
      </c>
      <c r="K17" s="307" t="s">
        <v>45</v>
      </c>
      <c r="L17" s="307" t="s">
        <v>46</v>
      </c>
      <c r="M17" s="307" t="s">
        <v>47</v>
      </c>
      <c r="N17" s="307" t="s">
        <v>48</v>
      </c>
      <c r="O17" s="307" t="s">
        <v>49</v>
      </c>
      <c r="P17" s="307" t="s">
        <v>50</v>
      </c>
      <c r="Q17" s="338"/>
      <c r="R17" s="338"/>
      <c r="S17" s="338"/>
      <c r="T17" s="339"/>
      <c r="U17" s="467" t="s">
        <v>51</v>
      </c>
      <c r="V17" s="353"/>
      <c r="W17" s="307" t="s">
        <v>52</v>
      </c>
      <c r="X17" s="307" t="s">
        <v>53</v>
      </c>
      <c r="Y17" s="465" t="s">
        <v>54</v>
      </c>
      <c r="Z17" s="414" t="s">
        <v>55</v>
      </c>
      <c r="AA17" s="397" t="s">
        <v>56</v>
      </c>
      <c r="AB17" s="397" t="s">
        <v>57</v>
      </c>
      <c r="AC17" s="397" t="s">
        <v>58</v>
      </c>
      <c r="AD17" s="397" t="s">
        <v>59</v>
      </c>
      <c r="AE17" s="448"/>
      <c r="AF17" s="449"/>
      <c r="AG17" s="69"/>
      <c r="BD17" s="68" t="s">
        <v>60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63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75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customHeight="1" x14ac:dyDescent="0.25">
      <c r="A32" s="31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customHeight="1" x14ac:dyDescent="0.25">
      <c r="A39" s="31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customHeight="1" x14ac:dyDescent="0.25">
      <c r="A47" s="31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customHeight="1" x14ac:dyDescent="0.25">
      <c r="A77" s="31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customHeight="1" x14ac:dyDescent="0.25">
      <c r="A88" s="31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customHeight="1" x14ac:dyDescent="0.25">
      <c r="A98" s="31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customHeight="1" x14ac:dyDescent="0.25">
      <c r="A127" s="31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70</v>
      </c>
      <c r="Y136" s="279">
        <f>IFERROR(IF(X136="","",X136),"")</f>
        <v>70</v>
      </c>
      <c r="Z136" s="36">
        <f>IFERROR(IF(X136="","",X136*0.01788),"")</f>
        <v>1.2516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187.60000000000002</v>
      </c>
      <c r="BN136" s="67">
        <f>IFERROR(Y136*I136,"0")</f>
        <v>187.60000000000002</v>
      </c>
      <c r="BO136" s="67">
        <f>IFERROR(X136/J136,"0")</f>
        <v>1</v>
      </c>
      <c r="BP136" s="67">
        <f>IFERROR(Y136/J136,"0")</f>
        <v>1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70</v>
      </c>
      <c r="Y137" s="280">
        <f>IFERROR(SUM(Y135:Y136),"0")</f>
        <v>70</v>
      </c>
      <c r="Z137" s="280">
        <f>IFERROR(IF(Z135="",0,Z135),"0")+IFERROR(IF(Z136="",0,Z136),"0")</f>
        <v>1.2516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168</v>
      </c>
      <c r="Y138" s="280">
        <f>IFERROR(SUMPRODUCT(Y135:Y136*H135:H136),"0")</f>
        <v>168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360</v>
      </c>
      <c r="Y273" s="279">
        <f t="shared" si="6"/>
        <v>360</v>
      </c>
      <c r="Z273" s="36">
        <f>IFERROR(IF(X273="","",X273*0.0155),"")</f>
        <v>5.58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2064.6</v>
      </c>
      <c r="BN273" s="67">
        <f t="shared" si="8"/>
        <v>2064.6</v>
      </c>
      <c r="BO273" s="67">
        <f t="shared" si="9"/>
        <v>4.2857142857142856</v>
      </c>
      <c r="BP273" s="67">
        <f t="shared" si="10"/>
        <v>4.2857142857142856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154</v>
      </c>
      <c r="Y274" s="279">
        <f t="shared" si="6"/>
        <v>154</v>
      </c>
      <c r="Z274" s="36">
        <f t="shared" ref="Z274:Z279" si="11">IFERROR(IF(X274="","",X274*0.00936),"")</f>
        <v>1.4414400000000001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491.56800000000004</v>
      </c>
      <c r="BN274" s="67">
        <f t="shared" si="8"/>
        <v>491.56800000000004</v>
      </c>
      <c r="BO274" s="67">
        <f t="shared" si="9"/>
        <v>1.2222222222222223</v>
      </c>
      <c r="BP274" s="67">
        <f t="shared" si="10"/>
        <v>1.2222222222222223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882</v>
      </c>
      <c r="Y275" s="279">
        <f t="shared" si="6"/>
        <v>882</v>
      </c>
      <c r="Z275" s="36">
        <f t="shared" si="11"/>
        <v>8.2555200000000006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3432.7440000000001</v>
      </c>
      <c r="BN275" s="67">
        <f t="shared" si="8"/>
        <v>3432.7440000000001</v>
      </c>
      <c r="BO275" s="67">
        <f t="shared" si="9"/>
        <v>7</v>
      </c>
      <c r="BP275" s="67">
        <f t="shared" si="10"/>
        <v>7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42</v>
      </c>
      <c r="Y276" s="279">
        <f t="shared" si="6"/>
        <v>42</v>
      </c>
      <c r="Z276" s="36">
        <f t="shared" si="11"/>
        <v>0.39312000000000002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163.464</v>
      </c>
      <c r="BN276" s="67">
        <f t="shared" si="8"/>
        <v>163.464</v>
      </c>
      <c r="BO276" s="67">
        <f t="shared" si="9"/>
        <v>0.33333333333333331</v>
      </c>
      <c r="BP276" s="67">
        <f t="shared" si="10"/>
        <v>0.33333333333333331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1438</v>
      </c>
      <c r="Y284" s="280">
        <f>IFERROR(SUM(Y271:Y283),"0")</f>
        <v>1438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15.67008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5860.7999999999993</v>
      </c>
      <c r="Y285" s="280">
        <f>IFERROR(SUMPRODUCT(Y271:Y283*H271:H283),"0")</f>
        <v>5860.7999999999993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6028.7999999999993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6028.7999999999993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74</v>
      </c>
      <c r="X287" s="280">
        <f>IFERROR(SUM(BM22:BM283),"0")</f>
        <v>6339.9760000000006</v>
      </c>
      <c r="Y287" s="280">
        <f>IFERROR(SUM(BN22:BN283),"0")</f>
        <v>6339.9760000000006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14</v>
      </c>
      <c r="Y288" s="38">
        <f>ROUNDUP(SUM(BP22:BP283),0)</f>
        <v>14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74</v>
      </c>
      <c r="X289" s="280">
        <f>GrossWeightTotal+PalletQtyTotal*25</f>
        <v>6689.9760000000006</v>
      </c>
      <c r="Y289" s="280">
        <f>GrossWeightTotalR+PalletQtyTotalR*25</f>
        <v>6689.9760000000006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1508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1508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16.921680000000002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97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63</v>
      </c>
      <c r="C294" s="297" t="s">
        <v>76</v>
      </c>
      <c r="D294" s="297" t="s">
        <v>85</v>
      </c>
      <c r="E294" s="297" t="s">
        <v>95</v>
      </c>
      <c r="F294" s="297" t="s">
        <v>106</v>
      </c>
      <c r="G294" s="297" t="s">
        <v>131</v>
      </c>
      <c r="H294" s="297" t="s">
        <v>138</v>
      </c>
      <c r="I294" s="297" t="s">
        <v>142</v>
      </c>
      <c r="J294" s="297" t="s">
        <v>150</v>
      </c>
      <c r="K294" s="297" t="s">
        <v>165</v>
      </c>
      <c r="L294" s="297" t="s">
        <v>171</v>
      </c>
      <c r="M294" s="297" t="s">
        <v>191</v>
      </c>
      <c r="N294" s="276"/>
      <c r="O294" s="297" t="s">
        <v>197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168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5860.7999999999993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0</v>
      </c>
      <c r="B299" s="60">
        <f>SUMPRODUCT(--(BB:BB="ПГП"),--(W:W="кор"),H:H,Y:Y)+SUMPRODUCT(--(BB:BB="ПГП"),--(W:W="кг"),Y:Y)</f>
        <v>6028.7999999999993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2025-08-29T08:04:34Z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