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592502F-E1EB-42E2-84E7-BF1579BACB3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Z284" i="1" s="1"/>
  <c r="Y272" i="1"/>
  <c r="P272" i="1"/>
  <c r="BO271" i="1"/>
  <c r="BM271" i="1"/>
  <c r="Z271" i="1"/>
  <c r="Y271" i="1"/>
  <c r="P271" i="1"/>
  <c r="X269" i="1"/>
  <c r="X268" i="1"/>
  <c r="BO267" i="1"/>
  <c r="BM267" i="1"/>
  <c r="Z267" i="1"/>
  <c r="Y267" i="1"/>
  <c r="P267" i="1"/>
  <c r="BO266" i="1"/>
  <c r="BM266" i="1"/>
  <c r="Z266" i="1"/>
  <c r="Y266" i="1"/>
  <c r="P266" i="1"/>
  <c r="BO265" i="1"/>
  <c r="BM265" i="1"/>
  <c r="Z265" i="1"/>
  <c r="Z268" i="1" s="1"/>
  <c r="Y265" i="1"/>
  <c r="P265" i="1"/>
  <c r="X263" i="1"/>
  <c r="X262" i="1"/>
  <c r="BO261" i="1"/>
  <c r="BM261" i="1"/>
  <c r="Z261" i="1"/>
  <c r="Y261" i="1"/>
  <c r="P261" i="1"/>
  <c r="BP260" i="1"/>
  <c r="BO260" i="1"/>
  <c r="BN260" i="1"/>
  <c r="BM260" i="1"/>
  <c r="Z260" i="1"/>
  <c r="Z262" i="1" s="1"/>
  <c r="Y260" i="1"/>
  <c r="P260" i="1"/>
  <c r="X258" i="1"/>
  <c r="X257" i="1"/>
  <c r="BO256" i="1"/>
  <c r="BM256" i="1"/>
  <c r="Z256" i="1"/>
  <c r="Y256" i="1"/>
  <c r="P256" i="1"/>
  <c r="BO255" i="1"/>
  <c r="BM255" i="1"/>
  <c r="Z255" i="1"/>
  <c r="Y255" i="1"/>
  <c r="P255" i="1"/>
  <c r="BO254" i="1"/>
  <c r="BM254" i="1"/>
  <c r="Z254" i="1"/>
  <c r="Y254" i="1"/>
  <c r="P254" i="1"/>
  <c r="X250" i="1"/>
  <c r="X249" i="1"/>
  <c r="BO248" i="1"/>
  <c r="BM248" i="1"/>
  <c r="Z248" i="1"/>
  <c r="Z249" i="1" s="1"/>
  <c r="Y248" i="1"/>
  <c r="P248" i="1"/>
  <c r="X246" i="1"/>
  <c r="X245" i="1"/>
  <c r="BO244" i="1"/>
  <c r="BM244" i="1"/>
  <c r="Z244" i="1"/>
  <c r="Z245" i="1" s="1"/>
  <c r="Y244" i="1"/>
  <c r="P244" i="1"/>
  <c r="X240" i="1"/>
  <c r="X239" i="1"/>
  <c r="BO238" i="1"/>
  <c r="BM238" i="1"/>
  <c r="Z238" i="1"/>
  <c r="Z239" i="1" s="1"/>
  <c r="Y238" i="1"/>
  <c r="P238" i="1"/>
  <c r="X234" i="1"/>
  <c r="X233" i="1"/>
  <c r="BO232" i="1"/>
  <c r="BM232" i="1"/>
  <c r="Z232" i="1"/>
  <c r="Z233" i="1" s="1"/>
  <c r="Y232" i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Y220" i="1"/>
  <c r="P220" i="1"/>
  <c r="BO219" i="1"/>
  <c r="BM219" i="1"/>
  <c r="Z219" i="1"/>
  <c r="Y219" i="1"/>
  <c r="P219" i="1"/>
  <c r="BO218" i="1"/>
  <c r="BM218" i="1"/>
  <c r="Z218" i="1"/>
  <c r="Z221" i="1" s="1"/>
  <c r="Y218" i="1"/>
  <c r="P218" i="1"/>
  <c r="X216" i="1"/>
  <c r="X215" i="1"/>
  <c r="BO214" i="1"/>
  <c r="BM214" i="1"/>
  <c r="Z214" i="1"/>
  <c r="Z215" i="1" s="1"/>
  <c r="Y214" i="1"/>
  <c r="P214" i="1"/>
  <c r="X211" i="1"/>
  <c r="X210" i="1"/>
  <c r="BO209" i="1"/>
  <c r="BM209" i="1"/>
  <c r="Z209" i="1"/>
  <c r="Z210" i="1" s="1"/>
  <c r="Y209" i="1"/>
  <c r="Y211" i="1" s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P156" i="1"/>
  <c r="X153" i="1"/>
  <c r="X152" i="1"/>
  <c r="BO151" i="1"/>
  <c r="BM151" i="1"/>
  <c r="Z151" i="1"/>
  <c r="Z152" i="1" s="1"/>
  <c r="Y151" i="1"/>
  <c r="P151" i="1"/>
  <c r="X148" i="1"/>
  <c r="X147" i="1"/>
  <c r="BO146" i="1"/>
  <c r="BM146" i="1"/>
  <c r="Z146" i="1"/>
  <c r="Z147" i="1" s="1"/>
  <c r="Y146" i="1"/>
  <c r="P146" i="1"/>
  <c r="X143" i="1"/>
  <c r="X142" i="1"/>
  <c r="BO141" i="1"/>
  <c r="BM141" i="1"/>
  <c r="Z141" i="1"/>
  <c r="Z142" i="1" s="1"/>
  <c r="Y141" i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5" i="1" s="1"/>
  <c r="P114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P100" i="1"/>
  <c r="X97" i="1"/>
  <c r="X96" i="1"/>
  <c r="BO95" i="1"/>
  <c r="BM95" i="1"/>
  <c r="Z95" i="1"/>
  <c r="Y95" i="1"/>
  <c r="P95" i="1"/>
  <c r="BO94" i="1"/>
  <c r="BM94" i="1"/>
  <c r="Z94" i="1"/>
  <c r="Y94" i="1"/>
  <c r="BP94" i="1" s="1"/>
  <c r="P94" i="1"/>
  <c r="BO93" i="1"/>
  <c r="BM93" i="1"/>
  <c r="Z93" i="1"/>
  <c r="Y93" i="1"/>
  <c r="P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Z96" i="1" s="1"/>
  <c r="Y90" i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P57" i="1"/>
  <c r="X55" i="1"/>
  <c r="X54" i="1"/>
  <c r="BO53" i="1"/>
  <c r="BM53" i="1"/>
  <c r="Z53" i="1"/>
  <c r="Z54" i="1" s="1"/>
  <c r="Y53" i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86" i="1" l="1"/>
  <c r="Y30" i="1"/>
  <c r="Y37" i="1"/>
  <c r="Z37" i="1"/>
  <c r="BN35" i="1"/>
  <c r="Z45" i="1"/>
  <c r="BN49" i="1"/>
  <c r="BP49" i="1"/>
  <c r="Y50" i="1"/>
  <c r="BN118" i="1"/>
  <c r="BP118" i="1"/>
  <c r="Y119" i="1"/>
  <c r="Z125" i="1"/>
  <c r="BN123" i="1"/>
  <c r="Y138" i="1"/>
  <c r="BN136" i="1"/>
  <c r="BN175" i="1"/>
  <c r="BP175" i="1"/>
  <c r="Y176" i="1"/>
  <c r="Z197" i="1"/>
  <c r="BN193" i="1"/>
  <c r="BN195" i="1"/>
  <c r="Z205" i="1"/>
  <c r="Y59" i="1"/>
  <c r="Y58" i="1"/>
  <c r="BP57" i="1"/>
  <c r="BN57" i="1"/>
  <c r="Y131" i="1"/>
  <c r="BP129" i="1"/>
  <c r="BN129" i="1"/>
  <c r="Y143" i="1"/>
  <c r="Y142" i="1"/>
  <c r="BP141" i="1"/>
  <c r="BN141" i="1"/>
  <c r="Y153" i="1"/>
  <c r="Y152" i="1"/>
  <c r="BP151" i="1"/>
  <c r="BN151" i="1"/>
  <c r="BP163" i="1"/>
  <c r="BN163" i="1"/>
  <c r="BP170" i="1"/>
  <c r="BN170" i="1"/>
  <c r="BP186" i="1"/>
  <c r="BN186" i="1"/>
  <c r="BP188" i="1"/>
  <c r="BN188" i="1"/>
  <c r="BP202" i="1"/>
  <c r="BN202" i="1"/>
  <c r="BP204" i="1"/>
  <c r="BN204" i="1"/>
  <c r="BP219" i="1"/>
  <c r="BN219" i="1"/>
  <c r="Y222" i="1"/>
  <c r="Y234" i="1"/>
  <c r="Y233" i="1"/>
  <c r="BP232" i="1"/>
  <c r="BN232" i="1"/>
  <c r="Y246" i="1"/>
  <c r="Y245" i="1"/>
  <c r="BP244" i="1"/>
  <c r="BN244" i="1"/>
  <c r="BP254" i="1"/>
  <c r="BN254" i="1"/>
  <c r="BP256" i="1"/>
  <c r="BN256" i="1"/>
  <c r="BP266" i="1"/>
  <c r="BN266" i="1"/>
  <c r="Y269" i="1"/>
  <c r="BN22" i="1"/>
  <c r="BP22" i="1"/>
  <c r="Y23" i="1"/>
  <c r="Z30" i="1"/>
  <c r="BN28" i="1"/>
  <c r="BP28" i="1"/>
  <c r="Y46" i="1"/>
  <c r="BN42" i="1"/>
  <c r="BN44" i="1"/>
  <c r="Y55" i="1"/>
  <c r="Y54" i="1"/>
  <c r="BP53" i="1"/>
  <c r="BN53" i="1"/>
  <c r="Y63" i="1"/>
  <c r="BP61" i="1"/>
  <c r="BN61" i="1"/>
  <c r="BP74" i="1"/>
  <c r="BN74" i="1"/>
  <c r="BP91" i="1"/>
  <c r="BN91" i="1"/>
  <c r="BP93" i="1"/>
  <c r="BN93" i="1"/>
  <c r="BP95" i="1"/>
  <c r="BN95" i="1"/>
  <c r="BP107" i="1"/>
  <c r="BN107" i="1"/>
  <c r="BP109" i="1"/>
  <c r="BN109" i="1"/>
  <c r="Y148" i="1"/>
  <c r="Y147" i="1"/>
  <c r="BP146" i="1"/>
  <c r="BN146" i="1"/>
  <c r="Y158" i="1"/>
  <c r="Y157" i="1"/>
  <c r="BP156" i="1"/>
  <c r="BN156" i="1"/>
  <c r="Y240" i="1"/>
  <c r="Y239" i="1"/>
  <c r="BP238" i="1"/>
  <c r="BN238" i="1"/>
  <c r="Y250" i="1"/>
  <c r="Y249" i="1"/>
  <c r="BP248" i="1"/>
  <c r="BN248" i="1"/>
  <c r="Z63" i="1"/>
  <c r="Y76" i="1"/>
  <c r="Y86" i="1"/>
  <c r="Y97" i="1"/>
  <c r="Y102" i="1"/>
  <c r="Y111" i="1"/>
  <c r="Z111" i="1"/>
  <c r="Y125" i="1"/>
  <c r="Z131" i="1"/>
  <c r="Z137" i="1"/>
  <c r="Y164" i="1"/>
  <c r="Z164" i="1"/>
  <c r="Z172" i="1"/>
  <c r="Z257" i="1"/>
  <c r="F10" i="1"/>
  <c r="F9" i="1"/>
  <c r="J9" i="1"/>
  <c r="Y31" i="1"/>
  <c r="Y38" i="1"/>
  <c r="Y45" i="1"/>
  <c r="Y64" i="1"/>
  <c r="Y70" i="1"/>
  <c r="Y75" i="1"/>
  <c r="Y87" i="1"/>
  <c r="Y96" i="1"/>
  <c r="Y103" i="1"/>
  <c r="Y112" i="1"/>
  <c r="Y116" i="1"/>
  <c r="Y126" i="1"/>
  <c r="Y132" i="1"/>
  <c r="Y137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BP196" i="1"/>
  <c r="BN196" i="1"/>
  <c r="Y215" i="1"/>
  <c r="BP214" i="1"/>
  <c r="BN214" i="1"/>
  <c r="Y228" i="1"/>
  <c r="BP225" i="1"/>
  <c r="BN225" i="1"/>
  <c r="Y227" i="1"/>
  <c r="BP255" i="1"/>
  <c r="BN255" i="1"/>
  <c r="Y257" i="1"/>
  <c r="BP261" i="1"/>
  <c r="BN261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H9" i="1"/>
  <c r="X287" i="1"/>
  <c r="X288" i="1"/>
  <c r="X290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4" i="1"/>
  <c r="BP114" i="1"/>
  <c r="BN124" i="1"/>
  <c r="BN130" i="1"/>
  <c r="BN135" i="1"/>
  <c r="BP135" i="1"/>
  <c r="BN162" i="1"/>
  <c r="BP162" i="1"/>
  <c r="Y173" i="1"/>
  <c r="Y182" i="1"/>
  <c r="BP181" i="1"/>
  <c r="BN181" i="1"/>
  <c r="Z189" i="1"/>
  <c r="Y197" i="1"/>
  <c r="Y198" i="1"/>
  <c r="Y206" i="1"/>
  <c r="BP201" i="1"/>
  <c r="BN201" i="1"/>
  <c r="BP203" i="1"/>
  <c r="BN203" i="1"/>
  <c r="Y205" i="1"/>
  <c r="Y210" i="1"/>
  <c r="BP209" i="1"/>
  <c r="BN209" i="1"/>
  <c r="Y216" i="1"/>
  <c r="Y221" i="1"/>
  <c r="BP218" i="1"/>
  <c r="BN218" i="1"/>
  <c r="BP220" i="1"/>
  <c r="BN220" i="1"/>
  <c r="Z227" i="1"/>
  <c r="Y258" i="1"/>
  <c r="Y262" i="1"/>
  <c r="Y263" i="1"/>
  <c r="Y268" i="1"/>
  <c r="BP265" i="1"/>
  <c r="BN265" i="1"/>
  <c r="BP267" i="1"/>
  <c r="BN267" i="1"/>
  <c r="Y285" i="1"/>
  <c r="Z291" i="1" l="1"/>
  <c r="Y290" i="1"/>
  <c r="Y286" i="1"/>
  <c r="Y288" i="1"/>
  <c r="Y287" i="1"/>
  <c r="Y289" i="1" s="1"/>
  <c r="X289" i="1"/>
  <c r="A299" i="1" l="1"/>
  <c r="B299" i="1"/>
  <c r="C299" i="1"/>
</calcChain>
</file>

<file path=xl/sharedStrings.xml><?xml version="1.0" encoding="utf-8"?>
<sst xmlns="http://schemas.openxmlformats.org/spreadsheetml/2006/main" count="1310" uniqueCount="428">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</sst>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9" t="s">
        <v>0</v>
      </c>
      <c r="E1" s="315"/>
      <c r="F1" s="315"/>
      <c r="G1" s="12" t="s">
        <v>1</v>
      </c>
      <c r="H1" s="339" t="s">
        <v>2</v>
      </c>
      <c r="I1" s="315"/>
      <c r="J1" s="315"/>
      <c r="K1" s="315"/>
      <c r="L1" s="315"/>
      <c r="M1" s="315"/>
      <c r="N1" s="315"/>
      <c r="O1" s="315"/>
      <c r="P1" s="315"/>
      <c r="Q1" s="315"/>
      <c r="R1" s="314" t="s">
        <v>3</v>
      </c>
      <c r="S1" s="315"/>
      <c r="T1" s="3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5" t="s">
        <v>8</v>
      </c>
      <c r="B5" s="305"/>
      <c r="C5" s="306"/>
      <c r="D5" s="341"/>
      <c r="E5" s="342"/>
      <c r="F5" s="450" t="s">
        <v>9</v>
      </c>
      <c r="G5" s="306"/>
      <c r="H5" s="341" t="s">
        <v>427</v>
      </c>
      <c r="I5" s="440"/>
      <c r="J5" s="440"/>
      <c r="K5" s="440"/>
      <c r="L5" s="440"/>
      <c r="M5" s="342"/>
      <c r="N5" s="61"/>
      <c r="P5" s="24" t="s">
        <v>10</v>
      </c>
      <c r="Q5" s="444">
        <v>45901</v>
      </c>
      <c r="R5" s="354"/>
      <c r="T5" s="379" t="s">
        <v>11</v>
      </c>
      <c r="U5" s="318"/>
      <c r="V5" s="380" t="s">
        <v>12</v>
      </c>
      <c r="W5" s="354"/>
      <c r="AB5" s="51"/>
      <c r="AC5" s="51"/>
      <c r="AD5" s="51"/>
      <c r="AE5" s="51"/>
    </row>
    <row r="6" spans="1:32" s="272" customFormat="1" ht="24" customHeight="1" x14ac:dyDescent="0.2">
      <c r="A6" s="355" t="s">
        <v>13</v>
      </c>
      <c r="B6" s="305"/>
      <c r="C6" s="306"/>
      <c r="D6" s="441" t="s">
        <v>397</v>
      </c>
      <c r="E6" s="442"/>
      <c r="F6" s="442"/>
      <c r="G6" s="442"/>
      <c r="H6" s="442"/>
      <c r="I6" s="442"/>
      <c r="J6" s="442"/>
      <c r="K6" s="442"/>
      <c r="L6" s="442"/>
      <c r="M6" s="354"/>
      <c r="N6" s="62"/>
      <c r="P6" s="24" t="s">
        <v>15</v>
      </c>
      <c r="Q6" s="458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18"/>
      <c r="V6" s="402" t="s">
        <v>17</v>
      </c>
      <c r="W6" s="32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21" t="str">
        <f>IFERROR(VLOOKUP(DeliveryAddress,Table,3,0),1)</f>
        <v>1</v>
      </c>
      <c r="E7" s="322"/>
      <c r="F7" s="322"/>
      <c r="G7" s="322"/>
      <c r="H7" s="322"/>
      <c r="I7" s="322"/>
      <c r="J7" s="322"/>
      <c r="K7" s="322"/>
      <c r="L7" s="322"/>
      <c r="M7" s="323"/>
      <c r="N7" s="63"/>
      <c r="P7" s="24"/>
      <c r="Q7" s="42"/>
      <c r="R7" s="42"/>
      <c r="T7" s="293"/>
      <c r="U7" s="318"/>
      <c r="V7" s="403"/>
      <c r="W7" s="404"/>
      <c r="AB7" s="51"/>
      <c r="AC7" s="51"/>
      <c r="AD7" s="51"/>
      <c r="AE7" s="51"/>
    </row>
    <row r="8" spans="1:32" s="272" customFormat="1" ht="25.5" customHeight="1" x14ac:dyDescent="0.2">
      <c r="A8" s="469" t="s">
        <v>18</v>
      </c>
      <c r="B8" s="290"/>
      <c r="C8" s="291"/>
      <c r="D8" s="329"/>
      <c r="E8" s="330"/>
      <c r="F8" s="330"/>
      <c r="G8" s="330"/>
      <c r="H8" s="330"/>
      <c r="I8" s="330"/>
      <c r="J8" s="330"/>
      <c r="K8" s="330"/>
      <c r="L8" s="330"/>
      <c r="M8" s="331"/>
      <c r="N8" s="64"/>
      <c r="P8" s="24" t="s">
        <v>19</v>
      </c>
      <c r="Q8" s="358">
        <v>0.45833333333333331</v>
      </c>
      <c r="R8" s="323"/>
      <c r="T8" s="293"/>
      <c r="U8" s="318"/>
      <c r="V8" s="403"/>
      <c r="W8" s="404"/>
      <c r="AB8" s="51"/>
      <c r="AC8" s="51"/>
      <c r="AD8" s="51"/>
      <c r="AE8" s="51"/>
    </row>
    <row r="9" spans="1:32" s="272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6"/>
      <c r="E9" s="295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20</v>
      </c>
      <c r="Q9" s="300"/>
      <c r="R9" s="301"/>
      <c r="T9" s="293"/>
      <c r="U9" s="318"/>
      <c r="V9" s="405"/>
      <c r="W9" s="406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6"/>
      <c r="E10" s="295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6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21</v>
      </c>
      <c r="Q10" s="384"/>
      <c r="R10" s="385"/>
      <c r="U10" s="24" t="s">
        <v>22</v>
      </c>
      <c r="V10" s="319" t="s">
        <v>23</v>
      </c>
      <c r="W10" s="32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53"/>
      <c r="R11" s="354"/>
      <c r="U11" s="24" t="s">
        <v>26</v>
      </c>
      <c r="V11" s="428" t="s">
        <v>27</v>
      </c>
      <c r="W11" s="301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04" t="s">
        <v>28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6"/>
      <c r="N12" s="65"/>
      <c r="P12" s="24" t="s">
        <v>29</v>
      </c>
      <c r="Q12" s="358"/>
      <c r="R12" s="323"/>
      <c r="S12" s="23"/>
      <c r="U12" s="24"/>
      <c r="V12" s="315"/>
      <c r="W12" s="293"/>
      <c r="AB12" s="51"/>
      <c r="AC12" s="51"/>
      <c r="AD12" s="51"/>
      <c r="AE12" s="51"/>
    </row>
    <row r="13" spans="1:32" s="272" customFormat="1" ht="23.25" customHeight="1" x14ac:dyDescent="0.2">
      <c r="A13" s="304" t="s">
        <v>30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6"/>
      <c r="N13" s="65"/>
      <c r="O13" s="26"/>
      <c r="P13" s="26" t="s">
        <v>31</v>
      </c>
      <c r="Q13" s="428"/>
      <c r="R13" s="3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04" t="s">
        <v>32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09" t="s">
        <v>33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6"/>
      <c r="N15" s="66"/>
      <c r="P15" s="370" t="s">
        <v>34</v>
      </c>
      <c r="Q15" s="315"/>
      <c r="R15" s="315"/>
      <c r="S15" s="315"/>
      <c r="T15" s="3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1"/>
      <c r="Q16" s="371"/>
      <c r="R16" s="371"/>
      <c r="S16" s="371"/>
      <c r="T16" s="3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8" t="s">
        <v>35</v>
      </c>
      <c r="B17" s="298" t="s">
        <v>36</v>
      </c>
      <c r="C17" s="364" t="s">
        <v>37</v>
      </c>
      <c r="D17" s="298" t="s">
        <v>38</v>
      </c>
      <c r="E17" s="346"/>
      <c r="F17" s="298" t="s">
        <v>39</v>
      </c>
      <c r="G17" s="298" t="s">
        <v>40</v>
      </c>
      <c r="H17" s="298" t="s">
        <v>41</v>
      </c>
      <c r="I17" s="298" t="s">
        <v>42</v>
      </c>
      <c r="J17" s="298" t="s">
        <v>43</v>
      </c>
      <c r="K17" s="298" t="s">
        <v>44</v>
      </c>
      <c r="L17" s="298" t="s">
        <v>45</v>
      </c>
      <c r="M17" s="298" t="s">
        <v>46</v>
      </c>
      <c r="N17" s="298" t="s">
        <v>47</v>
      </c>
      <c r="O17" s="298" t="s">
        <v>48</v>
      </c>
      <c r="P17" s="298" t="s">
        <v>49</v>
      </c>
      <c r="Q17" s="345"/>
      <c r="R17" s="345"/>
      <c r="S17" s="345"/>
      <c r="T17" s="346"/>
      <c r="U17" s="468" t="s">
        <v>50</v>
      </c>
      <c r="V17" s="306"/>
      <c r="W17" s="298" t="s">
        <v>51</v>
      </c>
      <c r="X17" s="298" t="s">
        <v>52</v>
      </c>
      <c r="Y17" s="466" t="s">
        <v>53</v>
      </c>
      <c r="Z17" s="412" t="s">
        <v>54</v>
      </c>
      <c r="AA17" s="394" t="s">
        <v>55</v>
      </c>
      <c r="AB17" s="394" t="s">
        <v>56</v>
      </c>
      <c r="AC17" s="394" t="s">
        <v>57</v>
      </c>
      <c r="AD17" s="394" t="s">
        <v>58</v>
      </c>
      <c r="AE17" s="445"/>
      <c r="AF17" s="446"/>
      <c r="AG17" s="69"/>
      <c r="BD17" s="68" t="s">
        <v>59</v>
      </c>
    </row>
    <row r="18" spans="1:68" ht="14.25" customHeight="1" x14ac:dyDescent="0.2">
      <c r="A18" s="299"/>
      <c r="B18" s="299"/>
      <c r="C18" s="299"/>
      <c r="D18" s="347"/>
      <c r="E18" s="34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347"/>
      <c r="Q18" s="348"/>
      <c r="R18" s="348"/>
      <c r="S18" s="348"/>
      <c r="T18" s="349"/>
      <c r="U18" s="70" t="s">
        <v>60</v>
      </c>
      <c r="V18" s="70" t="s">
        <v>61</v>
      </c>
      <c r="W18" s="299"/>
      <c r="X18" s="299"/>
      <c r="Y18" s="467"/>
      <c r="Z18" s="413"/>
      <c r="AA18" s="395"/>
      <c r="AB18" s="395"/>
      <c r="AC18" s="395"/>
      <c r="AD18" s="447"/>
      <c r="AE18" s="448"/>
      <c r="AF18" s="449"/>
      <c r="AG18" s="69"/>
      <c r="BD18" s="68"/>
    </row>
    <row r="19" spans="1:68" ht="27.75" hidden="1" customHeight="1" x14ac:dyDescent="0.2">
      <c r="A19" s="307" t="s">
        <v>62</v>
      </c>
      <c r="B19" s="308"/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48"/>
      <c r="AB19" s="48"/>
      <c r="AC19" s="48"/>
    </row>
    <row r="20" spans="1:68" ht="16.5" hidden="1" customHeight="1" x14ac:dyDescent="0.25">
      <c r="A20" s="302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hidden="1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69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7"/>
      <c r="P23" s="289" t="s">
        <v>72</v>
      </c>
      <c r="Q23" s="290"/>
      <c r="R23" s="290"/>
      <c r="S23" s="290"/>
      <c r="T23" s="290"/>
      <c r="U23" s="290"/>
      <c r="V23" s="291"/>
      <c r="W23" s="37" t="s">
        <v>69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hidden="1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7"/>
      <c r="P24" s="289" t="s">
        <v>72</v>
      </c>
      <c r="Q24" s="290"/>
      <c r="R24" s="290"/>
      <c r="S24" s="290"/>
      <c r="T24" s="290"/>
      <c r="U24" s="290"/>
      <c r="V24" s="291"/>
      <c r="W24" s="37" t="s">
        <v>73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hidden="1" customHeight="1" x14ac:dyDescent="0.2">
      <c r="A25" s="307" t="s">
        <v>74</v>
      </c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48"/>
      <c r="AB25" s="48"/>
      <c r="AC25" s="48"/>
    </row>
    <row r="26" spans="1:68" ht="16.5" hidden="1" customHeight="1" x14ac:dyDescent="0.25">
      <c r="A26" s="302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hidden="1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69</v>
      </c>
      <c r="X28" s="278">
        <v>56</v>
      </c>
      <c r="Y28" s="279">
        <f>IFERROR(IF(X28="","",X28),"")</f>
        <v>56</v>
      </c>
      <c r="Z28" s="36">
        <f>IFERROR(IF(X28="","",X28*0.00941),"")</f>
        <v>0.52695999999999998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</v>
      </c>
      <c r="BP28" s="67">
        <f>IFERROR(Y28/J28,"0")</f>
        <v>0.4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2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69</v>
      </c>
      <c r="X29" s="278">
        <v>0</v>
      </c>
      <c r="Y29" s="27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6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297"/>
      <c r="P30" s="289" t="s">
        <v>72</v>
      </c>
      <c r="Q30" s="290"/>
      <c r="R30" s="290"/>
      <c r="S30" s="290"/>
      <c r="T30" s="290"/>
      <c r="U30" s="290"/>
      <c r="V30" s="291"/>
      <c r="W30" s="37" t="s">
        <v>69</v>
      </c>
      <c r="X30" s="280">
        <f>IFERROR(SUM(X28:X29),"0")</f>
        <v>56</v>
      </c>
      <c r="Y30" s="280">
        <f>IFERROR(SUM(Y28:Y29),"0")</f>
        <v>56</v>
      </c>
      <c r="Z30" s="280">
        <f>IFERROR(IF(Z28="",0,Z28),"0")+IFERROR(IF(Z29="",0,Z29),"0")</f>
        <v>0.52695999999999998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7"/>
      <c r="P31" s="289" t="s">
        <v>72</v>
      </c>
      <c r="Q31" s="290"/>
      <c r="R31" s="290"/>
      <c r="S31" s="290"/>
      <c r="T31" s="290"/>
      <c r="U31" s="290"/>
      <c r="V31" s="291"/>
      <c r="W31" s="37" t="s">
        <v>73</v>
      </c>
      <c r="X31" s="280">
        <f>IFERROR(SUMPRODUCT(X28:X29*H28:H29),"0")</f>
        <v>84</v>
      </c>
      <c r="Y31" s="280">
        <f>IFERROR(SUMPRODUCT(Y28:Y29*H28:H29),"0")</f>
        <v>84</v>
      </c>
      <c r="Z31" s="37"/>
      <c r="AA31" s="281"/>
      <c r="AB31" s="281"/>
      <c r="AC31" s="281"/>
    </row>
    <row r="32" spans="1:68" ht="16.5" hidden="1" customHeight="1" x14ac:dyDescent="0.25">
      <c r="A32" s="302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hidden="1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3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69</v>
      </c>
      <c r="X34" s="278">
        <v>0</v>
      </c>
      <c r="Y34" s="27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1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69</v>
      </c>
      <c r="X35" s="278">
        <v>0</v>
      </c>
      <c r="Y35" s="27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2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69</v>
      </c>
      <c r="X36" s="278">
        <v>0</v>
      </c>
      <c r="Y36" s="27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96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7"/>
      <c r="P37" s="289" t="s">
        <v>72</v>
      </c>
      <c r="Q37" s="290"/>
      <c r="R37" s="290"/>
      <c r="S37" s="290"/>
      <c r="T37" s="290"/>
      <c r="U37" s="290"/>
      <c r="V37" s="291"/>
      <c r="W37" s="37" t="s">
        <v>69</v>
      </c>
      <c r="X37" s="280">
        <f>IFERROR(SUM(X34:X36),"0")</f>
        <v>0</v>
      </c>
      <c r="Y37" s="280">
        <f>IFERROR(SUM(Y34:Y36),"0")</f>
        <v>0</v>
      </c>
      <c r="Z37" s="280">
        <f>IFERROR(IF(Z34="",0,Z34),"0")+IFERROR(IF(Z35="",0,Z35),"0")+IFERROR(IF(Z36="",0,Z36),"0")</f>
        <v>0</v>
      </c>
      <c r="AA37" s="281"/>
      <c r="AB37" s="281"/>
      <c r="AC37" s="281"/>
    </row>
    <row r="38" spans="1:68" hidden="1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7"/>
      <c r="P38" s="289" t="s">
        <v>72</v>
      </c>
      <c r="Q38" s="290"/>
      <c r="R38" s="290"/>
      <c r="S38" s="290"/>
      <c r="T38" s="290"/>
      <c r="U38" s="290"/>
      <c r="V38" s="291"/>
      <c r="W38" s="37" t="s">
        <v>73</v>
      </c>
      <c r="X38" s="280">
        <f>IFERROR(SUMPRODUCT(X34:X36*H34:H36),"0")</f>
        <v>0</v>
      </c>
      <c r="Y38" s="280">
        <f>IFERROR(SUMPRODUCT(Y34:Y36*H34:H36),"0")</f>
        <v>0</v>
      </c>
      <c r="Z38" s="37"/>
      <c r="AA38" s="281"/>
      <c r="AB38" s="281"/>
      <c r="AC38" s="281"/>
    </row>
    <row r="39" spans="1:68" ht="16.5" hidden="1" customHeight="1" x14ac:dyDescent="0.25">
      <c r="A39" s="302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hidden="1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hidden="1" customHeight="1" x14ac:dyDescent="0.25">
      <c r="A41" s="54" t="s">
        <v>95</v>
      </c>
      <c r="B41" s="54" t="s">
        <v>96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69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69</v>
      </c>
      <c r="X42" s="278">
        <v>12</v>
      </c>
      <c r="Y42" s="27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69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69</v>
      </c>
      <c r="X44" s="278">
        <v>24</v>
      </c>
      <c r="Y44" s="279">
        <f>IFERROR(IF(X44="","",X44),"")</f>
        <v>24</v>
      </c>
      <c r="Z44" s="36">
        <f>IFERROR(IF(X44="","",X44*0.0155),"")</f>
        <v>0.372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175.2</v>
      </c>
      <c r="BN44" s="67">
        <f>IFERROR(Y44*I44,"0")</f>
        <v>175.2</v>
      </c>
      <c r="BO44" s="67">
        <f>IFERROR(X44/J44,"0")</f>
        <v>0.2857142857142857</v>
      </c>
      <c r="BP44" s="67">
        <f>IFERROR(Y44/J44,"0")</f>
        <v>0.2857142857142857</v>
      </c>
    </row>
    <row r="45" spans="1:68" x14ac:dyDescent="0.2">
      <c r="A45" s="296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297"/>
      <c r="P45" s="289" t="s">
        <v>72</v>
      </c>
      <c r="Q45" s="290"/>
      <c r="R45" s="290"/>
      <c r="S45" s="290"/>
      <c r="T45" s="290"/>
      <c r="U45" s="290"/>
      <c r="V45" s="291"/>
      <c r="W45" s="37" t="s">
        <v>69</v>
      </c>
      <c r="X45" s="280">
        <f>IFERROR(SUM(X41:X44),"0")</f>
        <v>36</v>
      </c>
      <c r="Y45" s="280">
        <f>IFERROR(SUM(Y41:Y44),"0")</f>
        <v>36</v>
      </c>
      <c r="Z45" s="280">
        <f>IFERROR(IF(Z41="",0,Z41),"0")+IFERROR(IF(Z42="",0,Z42),"0")+IFERROR(IF(Z43="",0,Z43),"0")+IFERROR(IF(Z44="",0,Z44),"0")</f>
        <v>0.55800000000000005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7"/>
      <c r="P46" s="289" t="s">
        <v>72</v>
      </c>
      <c r="Q46" s="290"/>
      <c r="R46" s="290"/>
      <c r="S46" s="290"/>
      <c r="T46" s="290"/>
      <c r="U46" s="290"/>
      <c r="V46" s="291"/>
      <c r="W46" s="37" t="s">
        <v>73</v>
      </c>
      <c r="X46" s="280">
        <f>IFERROR(SUMPRODUCT(X41:X44*H41:H44),"0")</f>
        <v>252</v>
      </c>
      <c r="Y46" s="280">
        <f>IFERROR(SUMPRODUCT(Y41:Y44*H41:H44),"0")</f>
        <v>252</v>
      </c>
      <c r="Z46" s="37"/>
      <c r="AA46" s="281"/>
      <c r="AB46" s="281"/>
      <c r="AC46" s="281"/>
    </row>
    <row r="47" spans="1:68" ht="16.5" hidden="1" customHeight="1" x14ac:dyDescent="0.25">
      <c r="A47" s="302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hidden="1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2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69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7"/>
      <c r="P50" s="289" t="s">
        <v>72</v>
      </c>
      <c r="Q50" s="290"/>
      <c r="R50" s="290"/>
      <c r="S50" s="290"/>
      <c r="T50" s="290"/>
      <c r="U50" s="290"/>
      <c r="V50" s="291"/>
      <c r="W50" s="37" t="s">
        <v>69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hidden="1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7"/>
      <c r="P51" s="289" t="s">
        <v>72</v>
      </c>
      <c r="Q51" s="290"/>
      <c r="R51" s="290"/>
      <c r="S51" s="290"/>
      <c r="T51" s="290"/>
      <c r="U51" s="290"/>
      <c r="V51" s="291"/>
      <c r="W51" s="37" t="s">
        <v>73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hidden="1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6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69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297"/>
      <c r="P54" s="289" t="s">
        <v>72</v>
      </c>
      <c r="Q54" s="290"/>
      <c r="R54" s="290"/>
      <c r="S54" s="290"/>
      <c r="T54" s="290"/>
      <c r="U54" s="290"/>
      <c r="V54" s="291"/>
      <c r="W54" s="37" t="s">
        <v>69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hidden="1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297"/>
      <c r="P55" s="289" t="s">
        <v>72</v>
      </c>
      <c r="Q55" s="290"/>
      <c r="R55" s="290"/>
      <c r="S55" s="290"/>
      <c r="T55" s="290"/>
      <c r="U55" s="290"/>
      <c r="V55" s="291"/>
      <c r="W55" s="37" t="s">
        <v>73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hidden="1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5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69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297"/>
      <c r="P58" s="289" t="s">
        <v>72</v>
      </c>
      <c r="Q58" s="290"/>
      <c r="R58" s="290"/>
      <c r="S58" s="290"/>
      <c r="T58" s="290"/>
      <c r="U58" s="290"/>
      <c r="V58" s="291"/>
      <c r="W58" s="37" t="s">
        <v>69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hidden="1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297"/>
      <c r="P59" s="289" t="s">
        <v>72</v>
      </c>
      <c r="Q59" s="290"/>
      <c r="R59" s="290"/>
      <c r="S59" s="290"/>
      <c r="T59" s="290"/>
      <c r="U59" s="290"/>
      <c r="V59" s="291"/>
      <c r="W59" s="37" t="s">
        <v>73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hidden="1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2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69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69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7"/>
      <c r="P63" s="289" t="s">
        <v>72</v>
      </c>
      <c r="Q63" s="290"/>
      <c r="R63" s="290"/>
      <c r="S63" s="290"/>
      <c r="T63" s="290"/>
      <c r="U63" s="290"/>
      <c r="V63" s="291"/>
      <c r="W63" s="37" t="s">
        <v>69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hidden="1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297"/>
      <c r="P64" s="289" t="s">
        <v>72</v>
      </c>
      <c r="Q64" s="290"/>
      <c r="R64" s="290"/>
      <c r="S64" s="290"/>
      <c r="T64" s="290"/>
      <c r="U64" s="290"/>
      <c r="V64" s="291"/>
      <c r="W64" s="37" t="s">
        <v>73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hidden="1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69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5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69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6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69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6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7"/>
      <c r="P69" s="289" t="s">
        <v>72</v>
      </c>
      <c r="Q69" s="290"/>
      <c r="R69" s="290"/>
      <c r="S69" s="290"/>
      <c r="T69" s="290"/>
      <c r="U69" s="290"/>
      <c r="V69" s="291"/>
      <c r="W69" s="37" t="s">
        <v>69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hidden="1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297"/>
      <c r="P70" s="289" t="s">
        <v>72</v>
      </c>
      <c r="Q70" s="290"/>
      <c r="R70" s="290"/>
      <c r="S70" s="290"/>
      <c r="T70" s="290"/>
      <c r="U70" s="290"/>
      <c r="V70" s="291"/>
      <c r="W70" s="37" t="s">
        <v>73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hidden="1" customHeight="1" x14ac:dyDescent="0.25">
      <c r="A71" s="302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hidden="1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69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135</v>
      </c>
      <c r="B74" s="54" t="s">
        <v>136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69</v>
      </c>
      <c r="X74" s="278">
        <v>0</v>
      </c>
      <c r="Y74" s="27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96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7"/>
      <c r="P75" s="289" t="s">
        <v>72</v>
      </c>
      <c r="Q75" s="290"/>
      <c r="R75" s="290"/>
      <c r="S75" s="290"/>
      <c r="T75" s="290"/>
      <c r="U75" s="290"/>
      <c r="V75" s="291"/>
      <c r="W75" s="37" t="s">
        <v>69</v>
      </c>
      <c r="X75" s="280">
        <f>IFERROR(SUM(X73:X74),"0")</f>
        <v>0</v>
      </c>
      <c r="Y75" s="280">
        <f>IFERROR(SUM(Y73:Y74),"0")</f>
        <v>0</v>
      </c>
      <c r="Z75" s="280">
        <f>IFERROR(IF(Z73="",0,Z73),"0")+IFERROR(IF(Z74="",0,Z74),"0")</f>
        <v>0</v>
      </c>
      <c r="AA75" s="281"/>
      <c r="AB75" s="281"/>
      <c r="AC75" s="281"/>
    </row>
    <row r="76" spans="1:68" hidden="1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7"/>
      <c r="P76" s="289" t="s">
        <v>72</v>
      </c>
      <c r="Q76" s="290"/>
      <c r="R76" s="290"/>
      <c r="S76" s="290"/>
      <c r="T76" s="290"/>
      <c r="U76" s="290"/>
      <c r="V76" s="291"/>
      <c r="W76" s="37" t="s">
        <v>73</v>
      </c>
      <c r="X76" s="280">
        <f>IFERROR(SUMPRODUCT(X73:X74*H73:H74),"0")</f>
        <v>0</v>
      </c>
      <c r="Y76" s="280">
        <f>IFERROR(SUMPRODUCT(Y73:Y74*H73:H74),"0")</f>
        <v>0</v>
      </c>
      <c r="Z76" s="37"/>
      <c r="AA76" s="281"/>
      <c r="AB76" s="281"/>
      <c r="AC76" s="281"/>
    </row>
    <row r="77" spans="1:68" ht="16.5" hidden="1" customHeight="1" x14ac:dyDescent="0.25">
      <c r="A77" s="302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hidden="1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69</v>
      </c>
      <c r="X79" s="278">
        <v>14</v>
      </c>
      <c r="Y79" s="279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96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297"/>
      <c r="P80" s="289" t="s">
        <v>72</v>
      </c>
      <c r="Q80" s="290"/>
      <c r="R80" s="290"/>
      <c r="S80" s="290"/>
      <c r="T80" s="290"/>
      <c r="U80" s="290"/>
      <c r="V80" s="291"/>
      <c r="W80" s="37" t="s">
        <v>69</v>
      </c>
      <c r="X80" s="280">
        <f>IFERROR(SUM(X79:X79),"0")</f>
        <v>14</v>
      </c>
      <c r="Y80" s="280">
        <f>IFERROR(SUM(Y79:Y79),"0")</f>
        <v>14</v>
      </c>
      <c r="Z80" s="280">
        <f>IFERROR(IF(Z79="",0,Z79),"0")</f>
        <v>0.25031999999999999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7"/>
      <c r="P81" s="289" t="s">
        <v>72</v>
      </c>
      <c r="Q81" s="290"/>
      <c r="R81" s="290"/>
      <c r="S81" s="290"/>
      <c r="T81" s="290"/>
      <c r="U81" s="290"/>
      <c r="V81" s="291"/>
      <c r="W81" s="37" t="s">
        <v>73</v>
      </c>
      <c r="X81" s="280">
        <f>IFERROR(SUMPRODUCT(X79:X79*H79:H79),"0")</f>
        <v>50.4</v>
      </c>
      <c r="Y81" s="280">
        <f>IFERROR(SUMPRODUCT(Y79:Y79*H79:H79),"0")</f>
        <v>50.4</v>
      </c>
      <c r="Z81" s="37"/>
      <c r="AA81" s="281"/>
      <c r="AB81" s="281"/>
      <c r="AC81" s="281"/>
    </row>
    <row r="82" spans="1:68" ht="16.5" hidden="1" customHeight="1" x14ac:dyDescent="0.25">
      <c r="A82" s="302" t="s">
        <v>141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hidden="1" customHeight="1" x14ac:dyDescent="0.25">
      <c r="A83" s="292" t="s">
        <v>142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hidden="1" customHeight="1" x14ac:dyDescent="0.25">
      <c r="A84" s="54" t="s">
        <v>143</v>
      </c>
      <c r="B84" s="54" t="s">
        <v>144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0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69</v>
      </c>
      <c r="X84" s="278">
        <v>0</v>
      </c>
      <c r="Y84" s="27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145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hidden="1" customHeight="1" x14ac:dyDescent="0.25">
      <c r="A85" s="54" t="s">
        <v>146</v>
      </c>
      <c r="B85" s="54" t="s">
        <v>147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69</v>
      </c>
      <c r="X85" s="278">
        <v>0</v>
      </c>
      <c r="Y85" s="27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148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296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297"/>
      <c r="P86" s="289" t="s">
        <v>72</v>
      </c>
      <c r="Q86" s="290"/>
      <c r="R86" s="290"/>
      <c r="S86" s="290"/>
      <c r="T86" s="290"/>
      <c r="U86" s="290"/>
      <c r="V86" s="291"/>
      <c r="W86" s="37" t="s">
        <v>69</v>
      </c>
      <c r="X86" s="280">
        <f>IFERROR(SUM(X84:X85),"0")</f>
        <v>0</v>
      </c>
      <c r="Y86" s="280">
        <f>IFERROR(SUM(Y84:Y85),"0")</f>
        <v>0</v>
      </c>
      <c r="Z86" s="280">
        <f>IFERROR(IF(Z84="",0,Z84),"0")+IFERROR(IF(Z85="",0,Z85),"0")</f>
        <v>0</v>
      </c>
      <c r="AA86" s="281"/>
      <c r="AB86" s="281"/>
      <c r="AC86" s="281"/>
    </row>
    <row r="87" spans="1:68" hidden="1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297"/>
      <c r="P87" s="289" t="s">
        <v>72</v>
      </c>
      <c r="Q87" s="290"/>
      <c r="R87" s="290"/>
      <c r="S87" s="290"/>
      <c r="T87" s="290"/>
      <c r="U87" s="290"/>
      <c r="V87" s="291"/>
      <c r="W87" s="37" t="s">
        <v>73</v>
      </c>
      <c r="X87" s="280">
        <f>IFERROR(SUMPRODUCT(X84:X85*H84:H85),"0")</f>
        <v>0</v>
      </c>
      <c r="Y87" s="280">
        <f>IFERROR(SUMPRODUCT(Y84:Y85*H84:H85),"0")</f>
        <v>0</v>
      </c>
      <c r="Z87" s="37"/>
      <c r="AA87" s="281"/>
      <c r="AB87" s="281"/>
      <c r="AC87" s="281"/>
    </row>
    <row r="88" spans="1:68" ht="16.5" hidden="1" customHeight="1" x14ac:dyDescent="0.25">
      <c r="A88" s="302" t="s">
        <v>149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hidden="1" customHeight="1" x14ac:dyDescent="0.25">
      <c r="A89" s="292" t="s">
        <v>122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150</v>
      </c>
      <c r="B90" s="54" t="s">
        <v>151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39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69</v>
      </c>
      <c r="X90" s="278">
        <v>42</v>
      </c>
      <c r="Y90" s="279">
        <f t="shared" ref="Y90:Y95" si="0">IFERROR(IF(X90="","",X90),"")</f>
        <v>42</v>
      </c>
      <c r="Z90" s="36">
        <f t="shared" ref="Z90:Z95" si="1">IFERROR(IF(X90="","",X90*0.01788),"")</f>
        <v>0.75095999999999996</v>
      </c>
      <c r="AA90" s="56"/>
      <c r="AB90" s="57"/>
      <c r="AC90" s="118" t="s">
        <v>140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150.5112</v>
      </c>
      <c r="BN90" s="67">
        <f t="shared" ref="BN90:BN95" si="3">IFERROR(Y90*I90,"0")</f>
        <v>150.5112</v>
      </c>
      <c r="BO90" s="67">
        <f t="shared" ref="BO90:BO95" si="4">IFERROR(X90/J90,"0")</f>
        <v>0.6</v>
      </c>
      <c r="BP90" s="67">
        <f t="shared" ref="BP90:BP95" si="5">IFERROR(Y90/J90,"0")</f>
        <v>0.6</v>
      </c>
    </row>
    <row r="91" spans="1:68" ht="27" customHeight="1" x14ac:dyDescent="0.25">
      <c r="A91" s="54" t="s">
        <v>152</v>
      </c>
      <c r="B91" s="54" t="s">
        <v>153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6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69</v>
      </c>
      <c r="X91" s="278">
        <v>14</v>
      </c>
      <c r="Y91" s="279">
        <f t="shared" si="0"/>
        <v>14</v>
      </c>
      <c r="Z91" s="36">
        <f t="shared" si="1"/>
        <v>0.25031999999999999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50.170400000000001</v>
      </c>
      <c r="BN91" s="67">
        <f t="shared" si="3"/>
        <v>50.170400000000001</v>
      </c>
      <c r="BO91" s="67">
        <f t="shared" si="4"/>
        <v>0.2</v>
      </c>
      <c r="BP91" s="67">
        <f t="shared" si="5"/>
        <v>0.2</v>
      </c>
    </row>
    <row r="92" spans="1:68" ht="27" customHeight="1" x14ac:dyDescent="0.25">
      <c r="A92" s="54" t="s">
        <v>154</v>
      </c>
      <c r="B92" s="54" t="s">
        <v>155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69</v>
      </c>
      <c r="X92" s="278">
        <v>14</v>
      </c>
      <c r="Y92" s="279">
        <f t="shared" si="0"/>
        <v>14</v>
      </c>
      <c r="Z92" s="36">
        <f t="shared" si="1"/>
        <v>0.25031999999999999</v>
      </c>
      <c r="AA92" s="56"/>
      <c r="AB92" s="57"/>
      <c r="AC92" s="122" t="s">
        <v>156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50.170400000000001</v>
      </c>
      <c r="BN92" s="67">
        <f t="shared" si="3"/>
        <v>50.170400000000001</v>
      </c>
      <c r="BO92" s="67">
        <f t="shared" si="4"/>
        <v>0.2</v>
      </c>
      <c r="BP92" s="67">
        <f t="shared" si="5"/>
        <v>0.2</v>
      </c>
    </row>
    <row r="93" spans="1:68" ht="27" customHeight="1" x14ac:dyDescent="0.25">
      <c r="A93" s="54" t="s">
        <v>157</v>
      </c>
      <c r="B93" s="54" t="s">
        <v>158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69</v>
      </c>
      <c r="X93" s="278">
        <v>14</v>
      </c>
      <c r="Y93" s="279">
        <f t="shared" si="0"/>
        <v>14</v>
      </c>
      <c r="Z93" s="36">
        <f t="shared" si="1"/>
        <v>0.25031999999999999</v>
      </c>
      <c r="AA93" s="56"/>
      <c r="AB93" s="57"/>
      <c r="AC93" s="124" t="s">
        <v>140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50.170400000000001</v>
      </c>
      <c r="BN93" s="67">
        <f t="shared" si="3"/>
        <v>50.170400000000001</v>
      </c>
      <c r="BO93" s="67">
        <f t="shared" si="4"/>
        <v>0.2</v>
      </c>
      <c r="BP93" s="67">
        <f t="shared" si="5"/>
        <v>0.2</v>
      </c>
    </row>
    <row r="94" spans="1:68" ht="27" customHeight="1" x14ac:dyDescent="0.25">
      <c r="A94" s="54" t="s">
        <v>159</v>
      </c>
      <c r="B94" s="54" t="s">
        <v>160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2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69</v>
      </c>
      <c r="X94" s="278">
        <v>14</v>
      </c>
      <c r="Y94" s="279">
        <f t="shared" si="0"/>
        <v>14</v>
      </c>
      <c r="Z94" s="36">
        <f t="shared" si="1"/>
        <v>0.25031999999999999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62.283200000000008</v>
      </c>
      <c r="BN94" s="67">
        <f t="shared" si="3"/>
        <v>62.283200000000008</v>
      </c>
      <c r="BO94" s="67">
        <f t="shared" si="4"/>
        <v>0.2</v>
      </c>
      <c r="BP94" s="67">
        <f t="shared" si="5"/>
        <v>0.2</v>
      </c>
    </row>
    <row r="95" spans="1:68" ht="27" hidden="1" customHeight="1" x14ac:dyDescent="0.25">
      <c r="A95" s="54" t="s">
        <v>161</v>
      </c>
      <c r="B95" s="54" t="s">
        <v>162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69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163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6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7"/>
      <c r="P96" s="289" t="s">
        <v>72</v>
      </c>
      <c r="Q96" s="290"/>
      <c r="R96" s="290"/>
      <c r="S96" s="290"/>
      <c r="T96" s="290"/>
      <c r="U96" s="290"/>
      <c r="V96" s="291"/>
      <c r="W96" s="37" t="s">
        <v>69</v>
      </c>
      <c r="X96" s="280">
        <f>IFERROR(SUM(X90:X95),"0")</f>
        <v>98</v>
      </c>
      <c r="Y96" s="280">
        <f>IFERROR(SUM(Y90:Y95),"0")</f>
        <v>98</v>
      </c>
      <c r="Z96" s="280">
        <f>IFERROR(IF(Z90="",0,Z90),"0")+IFERROR(IF(Z91="",0,Z91),"0")+IFERROR(IF(Z92="",0,Z92),"0")+IFERROR(IF(Z93="",0,Z93),"0")+IFERROR(IF(Z94="",0,Z94),"0")+IFERROR(IF(Z95="",0,Z95),"0")</f>
        <v>1.7522399999999996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297"/>
      <c r="P97" s="289" t="s">
        <v>72</v>
      </c>
      <c r="Q97" s="290"/>
      <c r="R97" s="290"/>
      <c r="S97" s="290"/>
      <c r="T97" s="290"/>
      <c r="U97" s="290"/>
      <c r="V97" s="291"/>
      <c r="W97" s="37" t="s">
        <v>73</v>
      </c>
      <c r="X97" s="280">
        <f>IFERROR(SUMPRODUCT(X90:X95*H90:H95),"0")</f>
        <v>295.68</v>
      </c>
      <c r="Y97" s="280">
        <f>IFERROR(SUMPRODUCT(Y90:Y95*H90:H95),"0")</f>
        <v>295.68</v>
      </c>
      <c r="Z97" s="37"/>
      <c r="AA97" s="281"/>
      <c r="AB97" s="281"/>
      <c r="AC97" s="281"/>
    </row>
    <row r="98" spans="1:68" ht="16.5" hidden="1" customHeight="1" x14ac:dyDescent="0.25">
      <c r="A98" s="302" t="s">
        <v>164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hidden="1" customHeight="1" x14ac:dyDescent="0.25">
      <c r="A99" s="292" t="s">
        <v>116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hidden="1" customHeight="1" x14ac:dyDescent="0.25">
      <c r="A100" s="54" t="s">
        <v>165</v>
      </c>
      <c r="B100" s="54" t="s">
        <v>166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69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167</v>
      </c>
      <c r="AG100" s="67"/>
      <c r="AJ100" s="71" t="s">
        <v>71</v>
      </c>
      <c r="AK100" s="71">
        <v>1</v>
      </c>
      <c r="BB100" s="131" t="s">
        <v>81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168</v>
      </c>
      <c r="B101" s="54" t="s">
        <v>169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2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69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140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96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297"/>
      <c r="P102" s="289" t="s">
        <v>72</v>
      </c>
      <c r="Q102" s="290"/>
      <c r="R102" s="290"/>
      <c r="S102" s="290"/>
      <c r="T102" s="290"/>
      <c r="U102" s="290"/>
      <c r="V102" s="291"/>
      <c r="W102" s="37" t="s">
        <v>69</v>
      </c>
      <c r="X102" s="280">
        <f>IFERROR(SUM(X100:X101),"0")</f>
        <v>0</v>
      </c>
      <c r="Y102" s="280">
        <f>IFERROR(SUM(Y100:Y101),"0")</f>
        <v>0</v>
      </c>
      <c r="Z102" s="280">
        <f>IFERROR(IF(Z100="",0,Z100),"0")+IFERROR(IF(Z101="",0,Z101),"0")</f>
        <v>0</v>
      </c>
      <c r="AA102" s="281"/>
      <c r="AB102" s="281"/>
      <c r="AC102" s="281"/>
    </row>
    <row r="103" spans="1:68" hidden="1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297"/>
      <c r="P103" s="289" t="s">
        <v>72</v>
      </c>
      <c r="Q103" s="290"/>
      <c r="R103" s="290"/>
      <c r="S103" s="290"/>
      <c r="T103" s="290"/>
      <c r="U103" s="290"/>
      <c r="V103" s="291"/>
      <c r="W103" s="37" t="s">
        <v>73</v>
      </c>
      <c r="X103" s="280">
        <f>IFERROR(SUMPRODUCT(X100:X101*H100:H101),"0")</f>
        <v>0</v>
      </c>
      <c r="Y103" s="280">
        <f>IFERROR(SUMPRODUCT(Y100:Y101*H100:H101),"0")</f>
        <v>0</v>
      </c>
      <c r="Z103" s="37"/>
      <c r="AA103" s="281"/>
      <c r="AB103" s="281"/>
      <c r="AC103" s="281"/>
    </row>
    <row r="104" spans="1:68" ht="16.5" hidden="1" customHeight="1" x14ac:dyDescent="0.25">
      <c r="A104" s="302" t="s">
        <v>170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hidden="1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hidden="1" customHeight="1" x14ac:dyDescent="0.25">
      <c r="A106" s="54" t="s">
        <v>171</v>
      </c>
      <c r="B106" s="54" t="s">
        <v>172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5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69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173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174</v>
      </c>
      <c r="B107" s="54" t="s">
        <v>175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2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69</v>
      </c>
      <c r="X107" s="278">
        <v>0</v>
      </c>
      <c r="Y107" s="27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176</v>
      </c>
      <c r="B108" s="54" t="s">
        <v>177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9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69</v>
      </c>
      <c r="X108" s="278">
        <v>12</v>
      </c>
      <c r="Y108" s="279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87.6</v>
      </c>
      <c r="BN108" s="67">
        <f>IFERROR(Y108*I108,"0")</f>
        <v>87.6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hidden="1" customHeight="1" x14ac:dyDescent="0.25">
      <c r="A109" s="54" t="s">
        <v>178</v>
      </c>
      <c r="B109" s="54" t="s">
        <v>179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0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69</v>
      </c>
      <c r="X109" s="278">
        <v>0</v>
      </c>
      <c r="Y109" s="27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180</v>
      </c>
      <c r="B110" s="54" t="s">
        <v>181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69</v>
      </c>
      <c r="X110" s="278">
        <v>84</v>
      </c>
      <c r="Y110" s="279">
        <f>IFERROR(IF(X110="","",X110),"")</f>
        <v>84</v>
      </c>
      <c r="Z110" s="36">
        <f>IFERROR(IF(X110="","",X110*0.0155),"")</f>
        <v>1.302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613.19999999999993</v>
      </c>
      <c r="BN110" s="67">
        <f>IFERROR(Y110*I110,"0")</f>
        <v>613.19999999999993</v>
      </c>
      <c r="BO110" s="67">
        <f>IFERROR(X110/J110,"0")</f>
        <v>1</v>
      </c>
      <c r="BP110" s="67">
        <f>IFERROR(Y110/J110,"0")</f>
        <v>1</v>
      </c>
    </row>
    <row r="111" spans="1:68" x14ac:dyDescent="0.2">
      <c r="A111" s="296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297"/>
      <c r="P111" s="289" t="s">
        <v>72</v>
      </c>
      <c r="Q111" s="290"/>
      <c r="R111" s="290"/>
      <c r="S111" s="290"/>
      <c r="T111" s="290"/>
      <c r="U111" s="290"/>
      <c r="V111" s="291"/>
      <c r="W111" s="37" t="s">
        <v>69</v>
      </c>
      <c r="X111" s="280">
        <f>IFERROR(SUM(X106:X110),"0")</f>
        <v>96</v>
      </c>
      <c r="Y111" s="280">
        <f>IFERROR(SUM(Y106:Y110),"0")</f>
        <v>96</v>
      </c>
      <c r="Z111" s="280">
        <f>IFERROR(IF(Z106="",0,Z106),"0")+IFERROR(IF(Z107="",0,Z107),"0")+IFERROR(IF(Z108="",0,Z108),"0")+IFERROR(IF(Z109="",0,Z109),"0")+IFERROR(IF(Z110="",0,Z110),"0")</f>
        <v>1.488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297"/>
      <c r="P112" s="289" t="s">
        <v>72</v>
      </c>
      <c r="Q112" s="290"/>
      <c r="R112" s="290"/>
      <c r="S112" s="290"/>
      <c r="T112" s="290"/>
      <c r="U112" s="290"/>
      <c r="V112" s="291"/>
      <c r="W112" s="37" t="s">
        <v>73</v>
      </c>
      <c r="X112" s="280">
        <f>IFERROR(SUMPRODUCT(X106:X110*H106:H110),"0")</f>
        <v>672</v>
      </c>
      <c r="Y112" s="280">
        <f>IFERROR(SUMPRODUCT(Y106:Y110*H106:H110),"0")</f>
        <v>672</v>
      </c>
      <c r="Z112" s="37"/>
      <c r="AA112" s="281"/>
      <c r="AB112" s="281"/>
      <c r="AC112" s="281"/>
    </row>
    <row r="113" spans="1:68" ht="14.25" hidden="1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customHeight="1" x14ac:dyDescent="0.25">
      <c r="A114" s="54" t="s">
        <v>182</v>
      </c>
      <c r="B114" s="54" t="s">
        <v>183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2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69</v>
      </c>
      <c r="X114" s="278">
        <v>14</v>
      </c>
      <c r="Y114" s="279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144" t="s">
        <v>184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46.810400000000001</v>
      </c>
      <c r="BN114" s="67">
        <f>IFERROR(Y114*I114,"0")</f>
        <v>46.810400000000001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296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297"/>
      <c r="P115" s="289" t="s">
        <v>72</v>
      </c>
      <c r="Q115" s="290"/>
      <c r="R115" s="290"/>
      <c r="S115" s="290"/>
      <c r="T115" s="290"/>
      <c r="U115" s="290"/>
      <c r="V115" s="291"/>
      <c r="W115" s="37" t="s">
        <v>69</v>
      </c>
      <c r="X115" s="280">
        <f>IFERROR(SUM(X114:X114),"0")</f>
        <v>14</v>
      </c>
      <c r="Y115" s="280">
        <f>IFERROR(SUM(Y114:Y114),"0")</f>
        <v>14</v>
      </c>
      <c r="Z115" s="280">
        <f>IFERROR(IF(Z114="",0,Z114),"0")</f>
        <v>0.25031999999999999</v>
      </c>
      <c r="AA115" s="281"/>
      <c r="AB115" s="281"/>
      <c r="AC115" s="281"/>
    </row>
    <row r="116" spans="1:68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297"/>
      <c r="P116" s="289" t="s">
        <v>72</v>
      </c>
      <c r="Q116" s="290"/>
      <c r="R116" s="290"/>
      <c r="S116" s="290"/>
      <c r="T116" s="290"/>
      <c r="U116" s="290"/>
      <c r="V116" s="291"/>
      <c r="W116" s="37" t="s">
        <v>73</v>
      </c>
      <c r="X116" s="280">
        <f>IFERROR(SUMPRODUCT(X114:X114*H114:H114),"0")</f>
        <v>36.96</v>
      </c>
      <c r="Y116" s="280">
        <f>IFERROR(SUMPRODUCT(Y114:Y114*H114:H114),"0")</f>
        <v>36.96</v>
      </c>
      <c r="Z116" s="37"/>
      <c r="AA116" s="281"/>
      <c r="AB116" s="281"/>
      <c r="AC116" s="281"/>
    </row>
    <row r="117" spans="1:68" ht="14.25" hidden="1" customHeight="1" x14ac:dyDescent="0.25">
      <c r="A117" s="292" t="s">
        <v>185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hidden="1" customHeight="1" x14ac:dyDescent="0.25">
      <c r="A118" s="54" t="s">
        <v>186</v>
      </c>
      <c r="B118" s="54" t="s">
        <v>187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56" t="s">
        <v>188</v>
      </c>
      <c r="Q118" s="283"/>
      <c r="R118" s="283"/>
      <c r="S118" s="283"/>
      <c r="T118" s="284"/>
      <c r="U118" s="34"/>
      <c r="V118" s="34"/>
      <c r="W118" s="35" t="s">
        <v>69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189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6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297"/>
      <c r="P119" s="289" t="s">
        <v>72</v>
      </c>
      <c r="Q119" s="290"/>
      <c r="R119" s="290"/>
      <c r="S119" s="290"/>
      <c r="T119" s="290"/>
      <c r="U119" s="290"/>
      <c r="V119" s="291"/>
      <c r="W119" s="37" t="s">
        <v>69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hidden="1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297"/>
      <c r="P120" s="289" t="s">
        <v>72</v>
      </c>
      <c r="Q120" s="290"/>
      <c r="R120" s="290"/>
      <c r="S120" s="290"/>
      <c r="T120" s="290"/>
      <c r="U120" s="290"/>
      <c r="V120" s="291"/>
      <c r="W120" s="37" t="s">
        <v>73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hidden="1" customHeight="1" x14ac:dyDescent="0.25">
      <c r="A121" s="302" t="s">
        <v>190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hidden="1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191</v>
      </c>
      <c r="B123" s="54" t="s">
        <v>192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69</v>
      </c>
      <c r="X123" s="278">
        <v>42</v>
      </c>
      <c r="Y123" s="279">
        <f>IFERROR(IF(X123="","",X123),"")</f>
        <v>42</v>
      </c>
      <c r="Z123" s="36">
        <f>IFERROR(IF(X123="","",X123*0.01788),"")</f>
        <v>0.75095999999999996</v>
      </c>
      <c r="AA123" s="56"/>
      <c r="AB123" s="57"/>
      <c r="AC123" s="148" t="s">
        <v>193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155.55119999999999</v>
      </c>
      <c r="BN123" s="67">
        <f>IFERROR(Y123*I123,"0")</f>
        <v>155.55119999999999</v>
      </c>
      <c r="BO123" s="67">
        <f>IFERROR(X123/J123,"0")</f>
        <v>0.6</v>
      </c>
      <c r="BP123" s="67">
        <f>IFERROR(Y123/J123,"0")</f>
        <v>0.6</v>
      </c>
    </row>
    <row r="124" spans="1:68" ht="27" customHeight="1" x14ac:dyDescent="0.25">
      <c r="A124" s="54" t="s">
        <v>194</v>
      </c>
      <c r="B124" s="54" t="s">
        <v>195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7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69</v>
      </c>
      <c r="X124" s="278">
        <v>42</v>
      </c>
      <c r="Y124" s="279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155.55119999999999</v>
      </c>
      <c r="BN124" s="67">
        <f>IFERROR(Y124*I124,"0")</f>
        <v>155.55119999999999</v>
      </c>
      <c r="BO124" s="67">
        <f>IFERROR(X124/J124,"0")</f>
        <v>0.6</v>
      </c>
      <c r="BP124" s="67">
        <f>IFERROR(Y124/J124,"0")</f>
        <v>0.6</v>
      </c>
    </row>
    <row r="125" spans="1:68" x14ac:dyDescent="0.2">
      <c r="A125" s="296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297"/>
      <c r="P125" s="289" t="s">
        <v>72</v>
      </c>
      <c r="Q125" s="290"/>
      <c r="R125" s="290"/>
      <c r="S125" s="290"/>
      <c r="T125" s="290"/>
      <c r="U125" s="290"/>
      <c r="V125" s="291"/>
      <c r="W125" s="37" t="s">
        <v>69</v>
      </c>
      <c r="X125" s="280">
        <f>IFERROR(SUM(X123:X124),"0")</f>
        <v>84</v>
      </c>
      <c r="Y125" s="280">
        <f>IFERROR(SUM(Y123:Y124),"0")</f>
        <v>84</v>
      </c>
      <c r="Z125" s="280">
        <f>IFERROR(IF(Z123="",0,Z123),"0")+IFERROR(IF(Z124="",0,Z124),"0")</f>
        <v>1.5019199999999999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297"/>
      <c r="P126" s="289" t="s">
        <v>72</v>
      </c>
      <c r="Q126" s="290"/>
      <c r="R126" s="290"/>
      <c r="S126" s="290"/>
      <c r="T126" s="290"/>
      <c r="U126" s="290"/>
      <c r="V126" s="291"/>
      <c r="W126" s="37" t="s">
        <v>73</v>
      </c>
      <c r="X126" s="280">
        <f>IFERROR(SUMPRODUCT(X123:X124*H123:H124),"0")</f>
        <v>252</v>
      </c>
      <c r="Y126" s="280">
        <f>IFERROR(SUMPRODUCT(Y123:Y124*H123:H124),"0")</f>
        <v>252</v>
      </c>
      <c r="Z126" s="37"/>
      <c r="AA126" s="281"/>
      <c r="AB126" s="281"/>
      <c r="AC126" s="281"/>
    </row>
    <row r="127" spans="1:68" ht="16.5" hidden="1" customHeight="1" x14ac:dyDescent="0.25">
      <c r="A127" s="302" t="s">
        <v>196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hidden="1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hidden="1" customHeight="1" x14ac:dyDescent="0.25">
      <c r="A129" s="54" t="s">
        <v>197</v>
      </c>
      <c r="B129" s="54" t="s">
        <v>198</v>
      </c>
      <c r="C129" s="31">
        <v>4301135824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50" t="s">
        <v>199</v>
      </c>
      <c r="Q129" s="283"/>
      <c r="R129" s="283"/>
      <c r="S129" s="283"/>
      <c r="T129" s="284"/>
      <c r="U129" s="34"/>
      <c r="V129" s="34"/>
      <c r="W129" s="35" t="s">
        <v>69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1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69</v>
      </c>
      <c r="X130" s="278">
        <v>42</v>
      </c>
      <c r="Y130" s="279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54" t="s">
        <v>203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155.55119999999999</v>
      </c>
      <c r="BN130" s="67">
        <f>IFERROR(Y130*I130,"0")</f>
        <v>155.55119999999999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296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7"/>
      <c r="P131" s="289" t="s">
        <v>72</v>
      </c>
      <c r="Q131" s="290"/>
      <c r="R131" s="290"/>
      <c r="S131" s="290"/>
      <c r="T131" s="290"/>
      <c r="U131" s="290"/>
      <c r="V131" s="291"/>
      <c r="W131" s="37" t="s">
        <v>69</v>
      </c>
      <c r="X131" s="280">
        <f>IFERROR(SUM(X129:X130),"0")</f>
        <v>42</v>
      </c>
      <c r="Y131" s="280">
        <f>IFERROR(SUM(Y129:Y130),"0")</f>
        <v>42</v>
      </c>
      <c r="Z131" s="280">
        <f>IFERROR(IF(Z129="",0,Z129),"0")+IFERROR(IF(Z130="",0,Z130),"0")</f>
        <v>0.75095999999999996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297"/>
      <c r="P132" s="289" t="s">
        <v>72</v>
      </c>
      <c r="Q132" s="290"/>
      <c r="R132" s="290"/>
      <c r="S132" s="290"/>
      <c r="T132" s="290"/>
      <c r="U132" s="290"/>
      <c r="V132" s="291"/>
      <c r="W132" s="37" t="s">
        <v>73</v>
      </c>
      <c r="X132" s="280">
        <f>IFERROR(SUMPRODUCT(X129:X130*H129:H130),"0")</f>
        <v>126</v>
      </c>
      <c r="Y132" s="280">
        <f>IFERROR(SUMPRODUCT(Y129:Y130*H129:H130),"0")</f>
        <v>126</v>
      </c>
      <c r="Z132" s="37"/>
      <c r="AA132" s="281"/>
      <c r="AB132" s="281"/>
      <c r="AC132" s="281"/>
    </row>
    <row r="133" spans="1:68" ht="16.5" hidden="1" customHeight="1" x14ac:dyDescent="0.25">
      <c r="A133" s="30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hidden="1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69</v>
      </c>
      <c r="X135" s="278">
        <v>14</v>
      </c>
      <c r="Y135" s="279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193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hidden="1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5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69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193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6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297"/>
      <c r="P137" s="289" t="s">
        <v>72</v>
      </c>
      <c r="Q137" s="290"/>
      <c r="R137" s="290"/>
      <c r="S137" s="290"/>
      <c r="T137" s="290"/>
      <c r="U137" s="290"/>
      <c r="V137" s="291"/>
      <c r="W137" s="37" t="s">
        <v>69</v>
      </c>
      <c r="X137" s="280">
        <f>IFERROR(SUM(X135:X136),"0")</f>
        <v>14</v>
      </c>
      <c r="Y137" s="280">
        <f>IFERROR(SUM(Y135:Y136),"0")</f>
        <v>14</v>
      </c>
      <c r="Z137" s="280">
        <f>IFERROR(IF(Z135="",0,Z135),"0")+IFERROR(IF(Z136="",0,Z136),"0")</f>
        <v>0.25031999999999999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297"/>
      <c r="P138" s="289" t="s">
        <v>72</v>
      </c>
      <c r="Q138" s="290"/>
      <c r="R138" s="290"/>
      <c r="S138" s="290"/>
      <c r="T138" s="290"/>
      <c r="U138" s="290"/>
      <c r="V138" s="291"/>
      <c r="W138" s="37" t="s">
        <v>73</v>
      </c>
      <c r="X138" s="280">
        <f>IFERROR(SUMPRODUCT(X135:X136*H135:H136),"0")</f>
        <v>33.6</v>
      </c>
      <c r="Y138" s="280">
        <f>IFERROR(SUMPRODUCT(Y135:Y136*H135:H136),"0")</f>
        <v>33.6</v>
      </c>
      <c r="Z138" s="37"/>
      <c r="AA138" s="281"/>
      <c r="AB138" s="281"/>
      <c r="AC138" s="281"/>
    </row>
    <row r="139" spans="1:68" ht="16.5" hidden="1" customHeight="1" x14ac:dyDescent="0.25">
      <c r="A139" s="30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hidden="1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hidden="1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39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69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96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297"/>
      <c r="P142" s="289" t="s">
        <v>72</v>
      </c>
      <c r="Q142" s="290"/>
      <c r="R142" s="290"/>
      <c r="S142" s="290"/>
      <c r="T142" s="290"/>
      <c r="U142" s="290"/>
      <c r="V142" s="291"/>
      <c r="W142" s="37" t="s">
        <v>69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hidden="1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297"/>
      <c r="P143" s="289" t="s">
        <v>72</v>
      </c>
      <c r="Q143" s="290"/>
      <c r="R143" s="290"/>
      <c r="S143" s="290"/>
      <c r="T143" s="290"/>
      <c r="U143" s="290"/>
      <c r="V143" s="291"/>
      <c r="W143" s="37" t="s">
        <v>73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hidden="1" customHeight="1" x14ac:dyDescent="0.25">
      <c r="A144" s="30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hidden="1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hidden="1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69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6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297"/>
      <c r="P147" s="289" t="s">
        <v>72</v>
      </c>
      <c r="Q147" s="290"/>
      <c r="R147" s="290"/>
      <c r="S147" s="290"/>
      <c r="T147" s="290"/>
      <c r="U147" s="290"/>
      <c r="V147" s="291"/>
      <c r="W147" s="37" t="s">
        <v>69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hidden="1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297"/>
      <c r="P148" s="289" t="s">
        <v>72</v>
      </c>
      <c r="Q148" s="290"/>
      <c r="R148" s="290"/>
      <c r="S148" s="290"/>
      <c r="T148" s="290"/>
      <c r="U148" s="290"/>
      <c r="V148" s="291"/>
      <c r="W148" s="37" t="s">
        <v>73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hidden="1" customHeight="1" x14ac:dyDescent="0.25">
      <c r="A149" s="30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hidden="1" customHeight="1" x14ac:dyDescent="0.25">
      <c r="A150" s="292" t="s">
        <v>185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hidden="1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67</v>
      </c>
      <c r="M151" s="33" t="s">
        <v>68</v>
      </c>
      <c r="N151" s="33"/>
      <c r="O151" s="32">
        <v>180</v>
      </c>
      <c r="P151" s="47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69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6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297"/>
      <c r="P152" s="289" t="s">
        <v>72</v>
      </c>
      <c r="Q152" s="290"/>
      <c r="R152" s="290"/>
      <c r="S152" s="290"/>
      <c r="T152" s="290"/>
      <c r="U152" s="290"/>
      <c r="V152" s="291"/>
      <c r="W152" s="37" t="s">
        <v>69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hidden="1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297"/>
      <c r="P153" s="289" t="s">
        <v>72</v>
      </c>
      <c r="Q153" s="290"/>
      <c r="R153" s="290"/>
      <c r="S153" s="290"/>
      <c r="T153" s="290"/>
      <c r="U153" s="290"/>
      <c r="V153" s="291"/>
      <c r="W153" s="37" t="s">
        <v>73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hidden="1" customHeight="1" x14ac:dyDescent="0.25">
      <c r="A154" s="30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hidden="1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6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69</v>
      </c>
      <c r="X156" s="278">
        <v>84</v>
      </c>
      <c r="Y156" s="279">
        <f>IFERROR(IF(X156="","",X156),"")</f>
        <v>84</v>
      </c>
      <c r="Z156" s="36">
        <f>IFERROR(IF(X156="","",X156*0.00941),"")</f>
        <v>0.79044000000000003</v>
      </c>
      <c r="AA156" s="56"/>
      <c r="AB156" s="57"/>
      <c r="AC156" s="166" t="s">
        <v>224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176.55119999999999</v>
      </c>
      <c r="BN156" s="67">
        <f>IFERROR(Y156*I156,"0")</f>
        <v>176.55119999999999</v>
      </c>
      <c r="BO156" s="67">
        <f>IFERROR(X156/J156,"0")</f>
        <v>0.6</v>
      </c>
      <c r="BP156" s="67">
        <f>IFERROR(Y156/J156,"0")</f>
        <v>0.6</v>
      </c>
    </row>
    <row r="157" spans="1:68" x14ac:dyDescent="0.2">
      <c r="A157" s="296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297"/>
      <c r="P157" s="289" t="s">
        <v>72</v>
      </c>
      <c r="Q157" s="290"/>
      <c r="R157" s="290"/>
      <c r="S157" s="290"/>
      <c r="T157" s="290"/>
      <c r="U157" s="290"/>
      <c r="V157" s="291"/>
      <c r="W157" s="37" t="s">
        <v>69</v>
      </c>
      <c r="X157" s="280">
        <f>IFERROR(SUM(X156:X156),"0")</f>
        <v>84</v>
      </c>
      <c r="Y157" s="280">
        <f>IFERROR(SUM(Y156:Y156),"0")</f>
        <v>84</v>
      </c>
      <c r="Z157" s="280">
        <f>IFERROR(IF(Z156="",0,Z156),"0")</f>
        <v>0.79044000000000003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297"/>
      <c r="P158" s="289" t="s">
        <v>72</v>
      </c>
      <c r="Q158" s="290"/>
      <c r="R158" s="290"/>
      <c r="S158" s="290"/>
      <c r="T158" s="290"/>
      <c r="U158" s="290"/>
      <c r="V158" s="291"/>
      <c r="W158" s="37" t="s">
        <v>73</v>
      </c>
      <c r="X158" s="280">
        <f>IFERROR(SUMPRODUCT(X156:X156*H156:H156),"0")</f>
        <v>141.12</v>
      </c>
      <c r="Y158" s="280">
        <f>IFERROR(SUMPRODUCT(Y156:Y156*H156:H156),"0")</f>
        <v>141.12</v>
      </c>
      <c r="Z158" s="37"/>
      <c r="AA158" s="281"/>
      <c r="AB158" s="281"/>
      <c r="AC158" s="281"/>
    </row>
    <row r="159" spans="1:68" ht="27.75" hidden="1" customHeight="1" x14ac:dyDescent="0.2">
      <c r="A159" s="307" t="s">
        <v>225</v>
      </c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308"/>
      <c r="Y159" s="308"/>
      <c r="Z159" s="308"/>
      <c r="AA159" s="48"/>
      <c r="AB159" s="48"/>
      <c r="AC159" s="48"/>
    </row>
    <row r="160" spans="1:68" ht="16.5" hidden="1" customHeight="1" x14ac:dyDescent="0.25">
      <c r="A160" s="30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hidden="1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hidden="1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61" t="s">
        <v>229</v>
      </c>
      <c r="Q162" s="283"/>
      <c r="R162" s="283"/>
      <c r="S162" s="283"/>
      <c r="T162" s="284"/>
      <c r="U162" s="34"/>
      <c r="V162" s="34"/>
      <c r="W162" s="35" t="s">
        <v>69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69</v>
      </c>
      <c r="X163" s="278">
        <v>204</v>
      </c>
      <c r="Y163" s="279">
        <f>IFERROR(IF(X163="","",X163),"")</f>
        <v>204</v>
      </c>
      <c r="Z163" s="36">
        <f>IFERROR(IF(X163="","",X163*0.00866),"")</f>
        <v>1.7666399999999998</v>
      </c>
      <c r="AA163" s="56"/>
      <c r="AB163" s="57"/>
      <c r="AC163" s="170" t="s">
        <v>233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1063.4928</v>
      </c>
      <c r="BN163" s="67">
        <f>IFERROR(Y163*I163,"0")</f>
        <v>1063.4928</v>
      </c>
      <c r="BO163" s="67">
        <f>IFERROR(X163/J163,"0")</f>
        <v>1.4166666666666667</v>
      </c>
      <c r="BP163" s="67">
        <f>IFERROR(Y163/J163,"0")</f>
        <v>1.4166666666666667</v>
      </c>
    </row>
    <row r="164" spans="1:68" x14ac:dyDescent="0.2">
      <c r="A164" s="296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297"/>
      <c r="P164" s="289" t="s">
        <v>72</v>
      </c>
      <c r="Q164" s="290"/>
      <c r="R164" s="290"/>
      <c r="S164" s="290"/>
      <c r="T164" s="290"/>
      <c r="U164" s="290"/>
      <c r="V164" s="291"/>
      <c r="W164" s="37" t="s">
        <v>69</v>
      </c>
      <c r="X164" s="280">
        <f>IFERROR(SUM(X162:X163),"0")</f>
        <v>204</v>
      </c>
      <c r="Y164" s="280">
        <f>IFERROR(SUM(Y162:Y163),"0")</f>
        <v>204</v>
      </c>
      <c r="Z164" s="280">
        <f>IFERROR(IF(Z162="",0,Z162),"0")+IFERROR(IF(Z163="",0,Z163),"0")</f>
        <v>1.7666399999999998</v>
      </c>
      <c r="AA164" s="281"/>
      <c r="AB164" s="281"/>
      <c r="AC164" s="28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297"/>
      <c r="P165" s="289" t="s">
        <v>72</v>
      </c>
      <c r="Q165" s="290"/>
      <c r="R165" s="290"/>
      <c r="S165" s="290"/>
      <c r="T165" s="290"/>
      <c r="U165" s="290"/>
      <c r="V165" s="291"/>
      <c r="W165" s="37" t="s">
        <v>73</v>
      </c>
      <c r="X165" s="280">
        <f>IFERROR(SUMPRODUCT(X162:X163*H162:H163),"0")</f>
        <v>1020</v>
      </c>
      <c r="Y165" s="280">
        <f>IFERROR(SUMPRODUCT(Y162:Y163*H162:H163),"0")</f>
        <v>1020</v>
      </c>
      <c r="Z165" s="37"/>
      <c r="AA165" s="281"/>
      <c r="AB165" s="281"/>
      <c r="AC165" s="281"/>
    </row>
    <row r="166" spans="1:68" ht="27.75" hidden="1" customHeight="1" x14ac:dyDescent="0.2">
      <c r="A166" s="307" t="s">
        <v>234</v>
      </c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308"/>
      <c r="X166" s="308"/>
      <c r="Y166" s="308"/>
      <c r="Z166" s="308"/>
      <c r="AA166" s="48"/>
      <c r="AB166" s="48"/>
      <c r="AC166" s="48"/>
    </row>
    <row r="167" spans="1:68" ht="16.5" hidden="1" customHeight="1" x14ac:dyDescent="0.25">
      <c r="A167" s="30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hidden="1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5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69</v>
      </c>
      <c r="X169" s="278">
        <v>28</v>
      </c>
      <c r="Y169" s="279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172" t="s">
        <v>238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94.864000000000004</v>
      </c>
      <c r="BN169" s="67">
        <f>IFERROR(Y169*I169,"0")</f>
        <v>94.864000000000004</v>
      </c>
      <c r="BO169" s="67">
        <f>IFERROR(X169/J169,"0")</f>
        <v>0.4</v>
      </c>
      <c r="BP169" s="67">
        <f>IFERROR(Y169/J169,"0")</f>
        <v>0.4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69</v>
      </c>
      <c r="X170" s="278">
        <v>14</v>
      </c>
      <c r="Y170" s="279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174" t="s">
        <v>241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47.432000000000002</v>
      </c>
      <c r="BN170" s="67">
        <f>IFERROR(Y170*I170,"0")</f>
        <v>47.432000000000002</v>
      </c>
      <c r="BO170" s="67">
        <f>IFERROR(X170/J170,"0")</f>
        <v>0.2</v>
      </c>
      <c r="BP170" s="67">
        <f>IFERROR(Y170/J170,"0")</f>
        <v>0.2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69</v>
      </c>
      <c r="X171" s="278">
        <v>28</v>
      </c>
      <c r="Y171" s="27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296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297"/>
      <c r="P172" s="289" t="s">
        <v>72</v>
      </c>
      <c r="Q172" s="290"/>
      <c r="R172" s="290"/>
      <c r="S172" s="290"/>
      <c r="T172" s="290"/>
      <c r="U172" s="290"/>
      <c r="V172" s="291"/>
      <c r="W172" s="37" t="s">
        <v>69</v>
      </c>
      <c r="X172" s="280">
        <f>IFERROR(SUM(X169:X171),"0")</f>
        <v>70</v>
      </c>
      <c r="Y172" s="280">
        <f>IFERROR(SUM(Y169:Y171),"0")</f>
        <v>70</v>
      </c>
      <c r="Z172" s="280">
        <f>IFERROR(IF(Z169="",0,Z169),"0")+IFERROR(IF(Z170="",0,Z170),"0")+IFERROR(IF(Z171="",0,Z171),"0")</f>
        <v>1.2515999999999998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297"/>
      <c r="P173" s="289" t="s">
        <v>72</v>
      </c>
      <c r="Q173" s="290"/>
      <c r="R173" s="290"/>
      <c r="S173" s="290"/>
      <c r="T173" s="290"/>
      <c r="U173" s="290"/>
      <c r="V173" s="291"/>
      <c r="W173" s="37" t="s">
        <v>73</v>
      </c>
      <c r="X173" s="280">
        <f>IFERROR(SUMPRODUCT(X169:X171*H169:H171),"0")</f>
        <v>210</v>
      </c>
      <c r="Y173" s="280">
        <f>IFERROR(SUMPRODUCT(Y169:Y171*H169:H171),"0")</f>
        <v>210</v>
      </c>
      <c r="Z173" s="37"/>
      <c r="AA173" s="281"/>
      <c r="AB173" s="281"/>
      <c r="AC173" s="281"/>
    </row>
    <row r="174" spans="1:68" ht="14.25" hidden="1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hidden="1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67</v>
      </c>
      <c r="M175" s="33" t="s">
        <v>249</v>
      </c>
      <c r="N175" s="33"/>
      <c r="O175" s="32">
        <v>365</v>
      </c>
      <c r="P175" s="443" t="s">
        <v>250</v>
      </c>
      <c r="Q175" s="283"/>
      <c r="R175" s="283"/>
      <c r="S175" s="283"/>
      <c r="T175" s="284"/>
      <c r="U175" s="34"/>
      <c r="V175" s="34"/>
      <c r="W175" s="35" t="s">
        <v>69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71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6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297"/>
      <c r="P176" s="289" t="s">
        <v>72</v>
      </c>
      <c r="Q176" s="290"/>
      <c r="R176" s="290"/>
      <c r="S176" s="290"/>
      <c r="T176" s="290"/>
      <c r="U176" s="290"/>
      <c r="V176" s="291"/>
      <c r="W176" s="37" t="s">
        <v>69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hidden="1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297"/>
      <c r="P177" s="289" t="s">
        <v>72</v>
      </c>
      <c r="Q177" s="290"/>
      <c r="R177" s="290"/>
      <c r="S177" s="290"/>
      <c r="T177" s="290"/>
      <c r="U177" s="290"/>
      <c r="V177" s="291"/>
      <c r="W177" s="37" t="s">
        <v>73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hidden="1" customHeight="1" x14ac:dyDescent="0.2">
      <c r="A178" s="307" t="s">
        <v>253</v>
      </c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48"/>
      <c r="AB178" s="48"/>
      <c r="AC178" s="48"/>
    </row>
    <row r="179" spans="1:68" ht="16.5" hidden="1" customHeight="1" x14ac:dyDescent="0.25">
      <c r="A179" s="30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hidden="1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39" t="s">
        <v>257</v>
      </c>
      <c r="Q181" s="283"/>
      <c r="R181" s="283"/>
      <c r="S181" s="283"/>
      <c r="T181" s="284"/>
      <c r="U181" s="34"/>
      <c r="V181" s="34"/>
      <c r="W181" s="35" t="s">
        <v>69</v>
      </c>
      <c r="X181" s="278">
        <v>14</v>
      </c>
      <c r="Y181" s="27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258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96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297"/>
      <c r="P182" s="289" t="s">
        <v>72</v>
      </c>
      <c r="Q182" s="290"/>
      <c r="R182" s="290"/>
      <c r="S182" s="290"/>
      <c r="T182" s="290"/>
      <c r="U182" s="290"/>
      <c r="V182" s="291"/>
      <c r="W182" s="37" t="s">
        <v>69</v>
      </c>
      <c r="X182" s="280">
        <f>IFERROR(SUM(X181:X181),"0")</f>
        <v>14</v>
      </c>
      <c r="Y182" s="280">
        <f>IFERROR(SUM(Y181:Y181),"0")</f>
        <v>14</v>
      </c>
      <c r="Z182" s="280">
        <f>IFERROR(IF(Z181="",0,Z181),"0")</f>
        <v>0.25031999999999999</v>
      </c>
      <c r="AA182" s="281"/>
      <c r="AB182" s="281"/>
      <c r="AC182" s="281"/>
    </row>
    <row r="183" spans="1:68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297"/>
      <c r="P183" s="289" t="s">
        <v>72</v>
      </c>
      <c r="Q183" s="290"/>
      <c r="R183" s="290"/>
      <c r="S183" s="290"/>
      <c r="T183" s="290"/>
      <c r="U183" s="290"/>
      <c r="V183" s="291"/>
      <c r="W183" s="37" t="s">
        <v>73</v>
      </c>
      <c r="X183" s="280">
        <f>IFERROR(SUMPRODUCT(X181:X181*H181:H181),"0")</f>
        <v>38.64</v>
      </c>
      <c r="Y183" s="280">
        <f>IFERROR(SUMPRODUCT(Y181:Y181*H181:H181),"0")</f>
        <v>38.64</v>
      </c>
      <c r="Z183" s="37"/>
      <c r="AA183" s="281"/>
      <c r="AB183" s="281"/>
      <c r="AC183" s="281"/>
    </row>
    <row r="184" spans="1:68" ht="14.25" hidden="1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hidden="1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69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3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69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69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1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69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6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297"/>
      <c r="P189" s="289" t="s">
        <v>72</v>
      </c>
      <c r="Q189" s="290"/>
      <c r="R189" s="290"/>
      <c r="S189" s="290"/>
      <c r="T189" s="290"/>
      <c r="U189" s="290"/>
      <c r="V189" s="291"/>
      <c r="W189" s="37" t="s">
        <v>69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hidden="1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297"/>
      <c r="P190" s="289" t="s">
        <v>72</v>
      </c>
      <c r="Q190" s="290"/>
      <c r="R190" s="290"/>
      <c r="S190" s="290"/>
      <c r="T190" s="290"/>
      <c r="U190" s="290"/>
      <c r="V190" s="291"/>
      <c r="W190" s="37" t="s">
        <v>73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hidden="1" customHeight="1" x14ac:dyDescent="0.25">
      <c r="A191" s="30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hidden="1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hidden="1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69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5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69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69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3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69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96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7"/>
      <c r="P197" s="289" t="s">
        <v>72</v>
      </c>
      <c r="Q197" s="290"/>
      <c r="R197" s="290"/>
      <c r="S197" s="290"/>
      <c r="T197" s="290"/>
      <c r="U197" s="290"/>
      <c r="V197" s="291"/>
      <c r="W197" s="37" t="s">
        <v>69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hidden="1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297"/>
      <c r="P198" s="289" t="s">
        <v>72</v>
      </c>
      <c r="Q198" s="290"/>
      <c r="R198" s="290"/>
      <c r="S198" s="290"/>
      <c r="T198" s="290"/>
      <c r="U198" s="290"/>
      <c r="V198" s="291"/>
      <c r="W198" s="37" t="s">
        <v>73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hidden="1" customHeight="1" x14ac:dyDescent="0.25">
      <c r="A199" s="30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hidden="1" customHeight="1" x14ac:dyDescent="0.25">
      <c r="A200" s="292" t="s">
        <v>63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hidden="1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69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69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69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69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71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idden="1" x14ac:dyDescent="0.2">
      <c r="A205" s="296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297"/>
      <c r="P205" s="289" t="s">
        <v>72</v>
      </c>
      <c r="Q205" s="290"/>
      <c r="R205" s="290"/>
      <c r="S205" s="290"/>
      <c r="T205" s="290"/>
      <c r="U205" s="290"/>
      <c r="V205" s="291"/>
      <c r="W205" s="37" t="s">
        <v>69</v>
      </c>
      <c r="X205" s="280">
        <f>IFERROR(SUM(X201:X204),"0")</f>
        <v>0</v>
      </c>
      <c r="Y205" s="280">
        <f>IFERROR(SUM(Y201:Y204),"0")</f>
        <v>0</v>
      </c>
      <c r="Z205" s="280">
        <f>IFERROR(IF(Z201="",0,Z201),"0")+IFERROR(IF(Z202="",0,Z202),"0")+IFERROR(IF(Z203="",0,Z203),"0")+IFERROR(IF(Z204="",0,Z204),"0")</f>
        <v>0</v>
      </c>
      <c r="AA205" s="281"/>
      <c r="AB205" s="281"/>
      <c r="AC205" s="281"/>
    </row>
    <row r="206" spans="1:68" hidden="1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7"/>
      <c r="P206" s="289" t="s">
        <v>72</v>
      </c>
      <c r="Q206" s="290"/>
      <c r="R206" s="290"/>
      <c r="S206" s="290"/>
      <c r="T206" s="290"/>
      <c r="U206" s="290"/>
      <c r="V206" s="291"/>
      <c r="W206" s="37" t="s">
        <v>73</v>
      </c>
      <c r="X206" s="280">
        <f>IFERROR(SUMPRODUCT(X201:X204*H201:H204),"0")</f>
        <v>0</v>
      </c>
      <c r="Y206" s="280">
        <f>IFERROR(SUMPRODUCT(Y201:Y204*H201:H204),"0")</f>
        <v>0</v>
      </c>
      <c r="Z206" s="37"/>
      <c r="AA206" s="281"/>
      <c r="AB206" s="281"/>
      <c r="AC206" s="281"/>
    </row>
    <row r="207" spans="1:68" ht="16.5" hidden="1" customHeight="1" x14ac:dyDescent="0.25">
      <c r="A207" s="30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hidden="1" customHeight="1" x14ac:dyDescent="0.25">
      <c r="A208" s="292" t="s">
        <v>63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37" t="s">
        <v>295</v>
      </c>
      <c r="Q209" s="283"/>
      <c r="R209" s="283"/>
      <c r="S209" s="283"/>
      <c r="T209" s="284"/>
      <c r="U209" s="34"/>
      <c r="V209" s="34"/>
      <c r="W209" s="35" t="s">
        <v>69</v>
      </c>
      <c r="X209" s="278">
        <v>24</v>
      </c>
      <c r="Y209" s="279">
        <f>IFERROR(IF(X209="","",X209),"")</f>
        <v>24</v>
      </c>
      <c r="Z209" s="36">
        <f>IFERROR(IF(X209="","",X209*0.0155),"")</f>
        <v>0.372</v>
      </c>
      <c r="AA209" s="56"/>
      <c r="AB209" s="57"/>
      <c r="AC209" s="206" t="s">
        <v>296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125.52000000000001</v>
      </c>
      <c r="BN209" s="67">
        <f>IFERROR(Y209*I209,"0")</f>
        <v>125.52000000000001</v>
      </c>
      <c r="BO209" s="67">
        <f>IFERROR(X209/J209,"0")</f>
        <v>0.2857142857142857</v>
      </c>
      <c r="BP209" s="67">
        <f>IFERROR(Y209/J209,"0")</f>
        <v>0.2857142857142857</v>
      </c>
    </row>
    <row r="210" spans="1:68" x14ac:dyDescent="0.2">
      <c r="A210" s="296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297"/>
      <c r="P210" s="289" t="s">
        <v>72</v>
      </c>
      <c r="Q210" s="290"/>
      <c r="R210" s="290"/>
      <c r="S210" s="290"/>
      <c r="T210" s="290"/>
      <c r="U210" s="290"/>
      <c r="V210" s="291"/>
      <c r="W210" s="37" t="s">
        <v>69</v>
      </c>
      <c r="X210" s="280">
        <f>IFERROR(SUM(X209:X209),"0")</f>
        <v>24</v>
      </c>
      <c r="Y210" s="280">
        <f>IFERROR(SUM(Y209:Y209),"0")</f>
        <v>24</v>
      </c>
      <c r="Z210" s="280">
        <f>IFERROR(IF(Z209="",0,Z209),"0")</f>
        <v>0.372</v>
      </c>
      <c r="AA210" s="281"/>
      <c r="AB210" s="281"/>
      <c r="AC210" s="281"/>
    </row>
    <row r="211" spans="1:68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297"/>
      <c r="P211" s="289" t="s">
        <v>72</v>
      </c>
      <c r="Q211" s="290"/>
      <c r="R211" s="290"/>
      <c r="S211" s="290"/>
      <c r="T211" s="290"/>
      <c r="U211" s="290"/>
      <c r="V211" s="291"/>
      <c r="W211" s="37" t="s">
        <v>73</v>
      </c>
      <c r="X211" s="280">
        <f>IFERROR(SUMPRODUCT(X209:X209*H209:H209),"0")</f>
        <v>120</v>
      </c>
      <c r="Y211" s="280">
        <f>IFERROR(SUMPRODUCT(Y209:Y209*H209:H209),"0")</f>
        <v>120</v>
      </c>
      <c r="Z211" s="37"/>
      <c r="AA211" s="281"/>
      <c r="AB211" s="281"/>
      <c r="AC211" s="281"/>
    </row>
    <row r="212" spans="1:68" ht="16.5" hidden="1" customHeight="1" x14ac:dyDescent="0.25">
      <c r="A212" s="30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hidden="1" customHeight="1" x14ac:dyDescent="0.25">
      <c r="A213" s="292" t="s">
        <v>63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hidden="1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3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69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296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7"/>
      <c r="P215" s="289" t="s">
        <v>72</v>
      </c>
      <c r="Q215" s="290"/>
      <c r="R215" s="290"/>
      <c r="S215" s="290"/>
      <c r="T215" s="290"/>
      <c r="U215" s="290"/>
      <c r="V215" s="291"/>
      <c r="W215" s="37" t="s">
        <v>69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hidden="1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297"/>
      <c r="P216" s="289" t="s">
        <v>72</v>
      </c>
      <c r="Q216" s="290"/>
      <c r="R216" s="290"/>
      <c r="S216" s="290"/>
      <c r="T216" s="290"/>
      <c r="U216" s="290"/>
      <c r="V216" s="291"/>
      <c r="W216" s="37" t="s">
        <v>73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hidden="1" customHeight="1" x14ac:dyDescent="0.25">
      <c r="A217" s="292" t="s">
        <v>122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hidden="1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79</v>
      </c>
      <c r="L218" s="32" t="s">
        <v>67</v>
      </c>
      <c r="M218" s="33" t="s">
        <v>68</v>
      </c>
      <c r="N218" s="33"/>
      <c r="O218" s="32">
        <v>180</v>
      </c>
      <c r="P218" s="47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69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71</v>
      </c>
      <c r="AK218" s="71">
        <v>1</v>
      </c>
      <c r="BB218" s="211" t="s">
        <v>81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79</v>
      </c>
      <c r="L219" s="32" t="s">
        <v>67</v>
      </c>
      <c r="M219" s="33" t="s">
        <v>68</v>
      </c>
      <c r="N219" s="33"/>
      <c r="O219" s="32">
        <v>180</v>
      </c>
      <c r="P219" s="3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69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71</v>
      </c>
      <c r="AK219" s="71">
        <v>1</v>
      </c>
      <c r="BB219" s="213" t="s">
        <v>81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39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69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296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297"/>
      <c r="P221" s="289" t="s">
        <v>72</v>
      </c>
      <c r="Q221" s="290"/>
      <c r="R221" s="290"/>
      <c r="S221" s="290"/>
      <c r="T221" s="290"/>
      <c r="U221" s="290"/>
      <c r="V221" s="291"/>
      <c r="W221" s="37" t="s">
        <v>69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hidden="1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297"/>
      <c r="P222" s="289" t="s">
        <v>72</v>
      </c>
      <c r="Q222" s="290"/>
      <c r="R222" s="290"/>
      <c r="S222" s="290"/>
      <c r="T222" s="290"/>
      <c r="U222" s="290"/>
      <c r="V222" s="291"/>
      <c r="W222" s="37" t="s">
        <v>73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hidden="1" customHeight="1" x14ac:dyDescent="0.25">
      <c r="A223" s="30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hidden="1" customHeight="1" x14ac:dyDescent="0.25">
      <c r="A224" s="292" t="s">
        <v>63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hidden="1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6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69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71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69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296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7"/>
      <c r="P227" s="289" t="s">
        <v>72</v>
      </c>
      <c r="Q227" s="290"/>
      <c r="R227" s="290"/>
      <c r="S227" s="290"/>
      <c r="T227" s="290"/>
      <c r="U227" s="290"/>
      <c r="V227" s="291"/>
      <c r="W227" s="37" t="s">
        <v>69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hidden="1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297"/>
      <c r="P228" s="289" t="s">
        <v>72</v>
      </c>
      <c r="Q228" s="290"/>
      <c r="R228" s="290"/>
      <c r="S228" s="290"/>
      <c r="T228" s="290"/>
      <c r="U228" s="290"/>
      <c r="V228" s="291"/>
      <c r="W228" s="37" t="s">
        <v>73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hidden="1" customHeight="1" x14ac:dyDescent="0.2">
      <c r="A229" s="307" t="s">
        <v>314</v>
      </c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8"/>
      <c r="AB229" s="48"/>
      <c r="AC229" s="48"/>
    </row>
    <row r="230" spans="1:68" ht="16.5" hidden="1" customHeight="1" x14ac:dyDescent="0.25">
      <c r="A230" s="30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hidden="1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hidden="1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39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69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71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96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7"/>
      <c r="P233" s="289" t="s">
        <v>72</v>
      </c>
      <c r="Q233" s="290"/>
      <c r="R233" s="290"/>
      <c r="S233" s="290"/>
      <c r="T233" s="290"/>
      <c r="U233" s="290"/>
      <c r="V233" s="291"/>
      <c r="W233" s="37" t="s">
        <v>69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hidden="1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297"/>
      <c r="P234" s="289" t="s">
        <v>72</v>
      </c>
      <c r="Q234" s="290"/>
      <c r="R234" s="290"/>
      <c r="S234" s="290"/>
      <c r="T234" s="290"/>
      <c r="U234" s="290"/>
      <c r="V234" s="291"/>
      <c r="W234" s="37" t="s">
        <v>73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hidden="1" customHeight="1" x14ac:dyDescent="0.2">
      <c r="A235" s="307" t="s">
        <v>319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8"/>
      <c r="AB235" s="48"/>
      <c r="AC235" s="48"/>
    </row>
    <row r="236" spans="1:68" ht="16.5" hidden="1" customHeight="1" x14ac:dyDescent="0.25">
      <c r="A236" s="30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hidden="1" customHeight="1" x14ac:dyDescent="0.25">
      <c r="A237" s="292" t="s">
        <v>63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hidden="1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8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69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71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296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7"/>
      <c r="P239" s="289" t="s">
        <v>72</v>
      </c>
      <c r="Q239" s="290"/>
      <c r="R239" s="290"/>
      <c r="S239" s="290"/>
      <c r="T239" s="290"/>
      <c r="U239" s="290"/>
      <c r="V239" s="291"/>
      <c r="W239" s="37" t="s">
        <v>69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hidden="1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297"/>
      <c r="P240" s="289" t="s">
        <v>72</v>
      </c>
      <c r="Q240" s="290"/>
      <c r="R240" s="290"/>
      <c r="S240" s="290"/>
      <c r="T240" s="290"/>
      <c r="U240" s="290"/>
      <c r="V240" s="291"/>
      <c r="W240" s="37" t="s">
        <v>73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hidden="1" customHeight="1" x14ac:dyDescent="0.2">
      <c r="A241" s="307" t="s">
        <v>323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8"/>
      <c r="AB241" s="48"/>
      <c r="AC241" s="48"/>
    </row>
    <row r="242" spans="1:68" ht="16.5" hidden="1" customHeight="1" x14ac:dyDescent="0.25">
      <c r="A242" s="30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hidden="1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hidden="1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69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71</v>
      </c>
      <c r="AK244" s="71">
        <v>1</v>
      </c>
      <c r="BB244" s="225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296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297"/>
      <c r="P245" s="289" t="s">
        <v>72</v>
      </c>
      <c r="Q245" s="290"/>
      <c r="R245" s="290"/>
      <c r="S245" s="290"/>
      <c r="T245" s="290"/>
      <c r="U245" s="290"/>
      <c r="V245" s="291"/>
      <c r="W245" s="37" t="s">
        <v>69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hidden="1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297"/>
      <c r="P246" s="289" t="s">
        <v>72</v>
      </c>
      <c r="Q246" s="290"/>
      <c r="R246" s="290"/>
      <c r="S246" s="290"/>
      <c r="T246" s="290"/>
      <c r="U246" s="290"/>
      <c r="V246" s="291"/>
      <c r="W246" s="37" t="s">
        <v>73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hidden="1" customHeight="1" x14ac:dyDescent="0.25">
      <c r="A247" s="292" t="s">
        <v>122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hidden="1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39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69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71</v>
      </c>
      <c r="AK248" s="71">
        <v>1</v>
      </c>
      <c r="BB248" s="227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96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7"/>
      <c r="P249" s="289" t="s">
        <v>72</v>
      </c>
      <c r="Q249" s="290"/>
      <c r="R249" s="290"/>
      <c r="S249" s="290"/>
      <c r="T249" s="290"/>
      <c r="U249" s="290"/>
      <c r="V249" s="291"/>
      <c r="W249" s="37" t="s">
        <v>69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hidden="1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7"/>
      <c r="P250" s="289" t="s">
        <v>72</v>
      </c>
      <c r="Q250" s="290"/>
      <c r="R250" s="290"/>
      <c r="S250" s="290"/>
      <c r="T250" s="290"/>
      <c r="U250" s="290"/>
      <c r="V250" s="291"/>
      <c r="W250" s="37" t="s">
        <v>73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hidden="1" customHeight="1" x14ac:dyDescent="0.2">
      <c r="A251" s="307" t="s">
        <v>331</v>
      </c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8"/>
      <c r="AB251" s="48"/>
      <c r="AC251" s="48"/>
    </row>
    <row r="252" spans="1:68" ht="16.5" hidden="1" customHeight="1" x14ac:dyDescent="0.25">
      <c r="A252" s="30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hidden="1" customHeight="1" x14ac:dyDescent="0.25">
      <c r="A253" s="292" t="s">
        <v>63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hidden="1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0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69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71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4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69</v>
      </c>
      <c r="X255" s="278">
        <v>60</v>
      </c>
      <c r="Y255" s="279">
        <f>IFERROR(IF(X255="","",X255),"")</f>
        <v>60</v>
      </c>
      <c r="Z255" s="36">
        <f>IFERROR(IF(X255="","",X255*0.0155),"")</f>
        <v>0.92999999999999994</v>
      </c>
      <c r="AA255" s="56"/>
      <c r="AB255" s="57"/>
      <c r="AC255" s="230" t="s">
        <v>334</v>
      </c>
      <c r="AG255" s="67"/>
      <c r="AJ255" s="71" t="s">
        <v>71</v>
      </c>
      <c r="AK255" s="71">
        <v>1</v>
      </c>
      <c r="BB255" s="231" t="s">
        <v>1</v>
      </c>
      <c r="BM255" s="67">
        <f>IFERROR(X255*I255,"0")</f>
        <v>436.8</v>
      </c>
      <c r="BN255" s="67">
        <f>IFERROR(Y255*I255,"0")</f>
        <v>436.8</v>
      </c>
      <c r="BO255" s="67">
        <f>IFERROR(X255/J255,"0")</f>
        <v>0.7142857142857143</v>
      </c>
      <c r="BP255" s="67">
        <f>IFERROR(Y255/J255,"0")</f>
        <v>0.7142857142857143</v>
      </c>
    </row>
    <row r="256" spans="1:68" ht="27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0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69</v>
      </c>
      <c r="X256" s="278">
        <v>12</v>
      </c>
      <c r="Y256" s="279">
        <f>IFERROR(IF(X256="","",X256),"")</f>
        <v>12</v>
      </c>
      <c r="Z256" s="36">
        <f>IFERROR(IF(X256="","",X256*0.0155),"")</f>
        <v>0.186</v>
      </c>
      <c r="AA256" s="56"/>
      <c r="AB256" s="57"/>
      <c r="AC256" s="232" t="s">
        <v>339</v>
      </c>
      <c r="AG256" s="67"/>
      <c r="AJ256" s="71" t="s">
        <v>71</v>
      </c>
      <c r="AK256" s="71">
        <v>1</v>
      </c>
      <c r="BB256" s="233" t="s">
        <v>1</v>
      </c>
      <c r="BM256" s="67">
        <f>IFERROR(X256*I256,"0")</f>
        <v>74.760000000000005</v>
      </c>
      <c r="BN256" s="67">
        <f>IFERROR(Y256*I256,"0")</f>
        <v>74.760000000000005</v>
      </c>
      <c r="BO256" s="67">
        <f>IFERROR(X256/J256,"0")</f>
        <v>0.14285714285714285</v>
      </c>
      <c r="BP256" s="67">
        <f>IFERROR(Y256/J256,"0")</f>
        <v>0.14285714285714285</v>
      </c>
    </row>
    <row r="257" spans="1:68" x14ac:dyDescent="0.2">
      <c r="A257" s="296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297"/>
      <c r="P257" s="289" t="s">
        <v>72</v>
      </c>
      <c r="Q257" s="290"/>
      <c r="R257" s="290"/>
      <c r="S257" s="290"/>
      <c r="T257" s="290"/>
      <c r="U257" s="290"/>
      <c r="V257" s="291"/>
      <c r="W257" s="37" t="s">
        <v>69</v>
      </c>
      <c r="X257" s="280">
        <f>IFERROR(SUM(X254:X256),"0")</f>
        <v>72</v>
      </c>
      <c r="Y257" s="280">
        <f>IFERROR(SUM(Y254:Y256),"0")</f>
        <v>72</v>
      </c>
      <c r="Z257" s="280">
        <f>IFERROR(IF(Z254="",0,Z254),"0")+IFERROR(IF(Z255="",0,Z255),"0")+IFERROR(IF(Z256="",0,Z256),"0")</f>
        <v>1.1159999999999999</v>
      </c>
      <c r="AA257" s="281"/>
      <c r="AB257" s="281"/>
      <c r="AC257" s="281"/>
    </row>
    <row r="258" spans="1:68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297"/>
      <c r="P258" s="289" t="s">
        <v>72</v>
      </c>
      <c r="Q258" s="290"/>
      <c r="R258" s="290"/>
      <c r="S258" s="290"/>
      <c r="T258" s="290"/>
      <c r="U258" s="290"/>
      <c r="V258" s="291"/>
      <c r="W258" s="37" t="s">
        <v>73</v>
      </c>
      <c r="X258" s="280">
        <f>IFERROR(SUMPRODUCT(X254:X256*H254:H256),"0")</f>
        <v>492</v>
      </c>
      <c r="Y258" s="280">
        <f>IFERROR(SUMPRODUCT(Y254:Y256*H254:H256),"0")</f>
        <v>492</v>
      </c>
      <c r="Z258" s="37"/>
      <c r="AA258" s="281"/>
      <c r="AB258" s="281"/>
      <c r="AC258" s="281"/>
    </row>
    <row r="259" spans="1:68" ht="14.25" hidden="1" customHeight="1" x14ac:dyDescent="0.25">
      <c r="A259" s="292" t="s">
        <v>76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69</v>
      </c>
      <c r="X260" s="278">
        <v>12</v>
      </c>
      <c r="Y260" s="279">
        <f>IFERROR(IF(X260="","",X260),"")</f>
        <v>12</v>
      </c>
      <c r="Z260" s="36">
        <f>IFERROR(IF(X260="","",X260*0.0155),"")</f>
        <v>0.186</v>
      </c>
      <c r="AA260" s="56"/>
      <c r="AB260" s="57"/>
      <c r="AC260" s="234" t="s">
        <v>342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75.12</v>
      </c>
      <c r="BN260" s="67">
        <f>IFERROR(Y260*I260,"0")</f>
        <v>75.12</v>
      </c>
      <c r="BO260" s="67">
        <f>IFERROR(X260/J260,"0")</f>
        <v>0.14285714285714285</v>
      </c>
      <c r="BP260" s="67">
        <f>IFERROR(Y260/J260,"0")</f>
        <v>0.14285714285714285</v>
      </c>
    </row>
    <row r="261" spans="1:68" ht="27" hidden="1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133</v>
      </c>
      <c r="L261" s="32" t="s">
        <v>67</v>
      </c>
      <c r="M261" s="33" t="s">
        <v>68</v>
      </c>
      <c r="N261" s="33"/>
      <c r="O261" s="32">
        <v>180</v>
      </c>
      <c r="P261" s="389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69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71</v>
      </c>
      <c r="AK261" s="71">
        <v>1</v>
      </c>
      <c r="BB261" s="237" t="s">
        <v>81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6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297"/>
      <c r="P262" s="289" t="s">
        <v>72</v>
      </c>
      <c r="Q262" s="290"/>
      <c r="R262" s="290"/>
      <c r="S262" s="290"/>
      <c r="T262" s="290"/>
      <c r="U262" s="290"/>
      <c r="V262" s="291"/>
      <c r="W262" s="37" t="s">
        <v>69</v>
      </c>
      <c r="X262" s="280">
        <f>IFERROR(SUM(X260:X261),"0")</f>
        <v>12</v>
      </c>
      <c r="Y262" s="280">
        <f>IFERROR(SUM(Y260:Y261),"0")</f>
        <v>12</v>
      </c>
      <c r="Z262" s="280">
        <f>IFERROR(IF(Z260="",0,Z260),"0")+IFERROR(IF(Z261="",0,Z261),"0")</f>
        <v>0.186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297"/>
      <c r="P263" s="289" t="s">
        <v>72</v>
      </c>
      <c r="Q263" s="290"/>
      <c r="R263" s="290"/>
      <c r="S263" s="290"/>
      <c r="T263" s="290"/>
      <c r="U263" s="290"/>
      <c r="V263" s="291"/>
      <c r="W263" s="37" t="s">
        <v>73</v>
      </c>
      <c r="X263" s="280">
        <f>IFERROR(SUMPRODUCT(X260:X261*H260:H261),"0")</f>
        <v>72</v>
      </c>
      <c r="Y263" s="280">
        <f>IFERROR(SUMPRODUCT(Y260:Y261*H260:H261),"0")</f>
        <v>72</v>
      </c>
      <c r="Z263" s="37"/>
      <c r="AA263" s="281"/>
      <c r="AB263" s="281"/>
      <c r="AC263" s="281"/>
    </row>
    <row r="264" spans="1:68" ht="14.25" hidden="1" customHeight="1" x14ac:dyDescent="0.25">
      <c r="A264" s="292" t="s">
        <v>116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hidden="1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2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69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71</v>
      </c>
      <c r="AK265" s="71">
        <v>1</v>
      </c>
      <c r="BB265" s="239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69</v>
      </c>
      <c r="X266" s="278">
        <v>0</v>
      </c>
      <c r="Y266" s="279">
        <f>IFERROR(IF(X266="","",X266),"")</f>
        <v>0</v>
      </c>
      <c r="Z266" s="36">
        <f>IFERROR(IF(X266="","",X266*0.0155),"")</f>
        <v>0</v>
      </c>
      <c r="AA266" s="56"/>
      <c r="AB266" s="57"/>
      <c r="AC266" s="240" t="s">
        <v>347</v>
      </c>
      <c r="AG266" s="67"/>
      <c r="AJ266" s="71" t="s">
        <v>71</v>
      </c>
      <c r="AK266" s="71">
        <v>1</v>
      </c>
      <c r="BB266" s="241" t="s">
        <v>81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69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71</v>
      </c>
      <c r="AK267" s="71">
        <v>1</v>
      </c>
      <c r="BB267" s="243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296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297"/>
      <c r="P268" s="289" t="s">
        <v>72</v>
      </c>
      <c r="Q268" s="290"/>
      <c r="R268" s="290"/>
      <c r="S268" s="290"/>
      <c r="T268" s="290"/>
      <c r="U268" s="290"/>
      <c r="V268" s="291"/>
      <c r="W268" s="37" t="s">
        <v>69</v>
      </c>
      <c r="X268" s="280">
        <f>IFERROR(SUM(X265:X267),"0")</f>
        <v>0</v>
      </c>
      <c r="Y268" s="280">
        <f>IFERROR(SUM(Y265:Y267),"0")</f>
        <v>0</v>
      </c>
      <c r="Z268" s="280">
        <f>IFERROR(IF(Z265="",0,Z265),"0")+IFERROR(IF(Z266="",0,Z266),"0")+IFERROR(IF(Z267="",0,Z267),"0")</f>
        <v>0</v>
      </c>
      <c r="AA268" s="281"/>
      <c r="AB268" s="281"/>
      <c r="AC268" s="281"/>
    </row>
    <row r="269" spans="1:68" hidden="1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297"/>
      <c r="P269" s="289" t="s">
        <v>72</v>
      </c>
      <c r="Q269" s="290"/>
      <c r="R269" s="290"/>
      <c r="S269" s="290"/>
      <c r="T269" s="290"/>
      <c r="U269" s="290"/>
      <c r="V269" s="291"/>
      <c r="W269" s="37" t="s">
        <v>73</v>
      </c>
      <c r="X269" s="280">
        <f>IFERROR(SUMPRODUCT(X265:X267*H265:H267),"0")</f>
        <v>0</v>
      </c>
      <c r="Y269" s="280">
        <f>IFERROR(SUMPRODUCT(Y265:Y267*H265:H267),"0")</f>
        <v>0</v>
      </c>
      <c r="Z269" s="37"/>
      <c r="AA269" s="281"/>
      <c r="AB269" s="281"/>
      <c r="AC269" s="281"/>
    </row>
    <row r="270" spans="1:68" ht="14.25" hidden="1" customHeight="1" x14ac:dyDescent="0.25">
      <c r="A270" s="292" t="s">
        <v>122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hidden="1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2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69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71</v>
      </c>
      <c r="AK271" s="71">
        <v>1</v>
      </c>
      <c r="BB271" s="245" t="s">
        <v>81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372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69</v>
      </c>
      <c r="X272" s="278">
        <v>14</v>
      </c>
      <c r="Y272" s="279">
        <f t="shared" si="6"/>
        <v>14</v>
      </c>
      <c r="Z272" s="36">
        <f>IFERROR(IF(X272="","",X272*0.00936),"")</f>
        <v>0.13103999999999999</v>
      </c>
      <c r="AA272" s="56"/>
      <c r="AB272" s="57"/>
      <c r="AC272" s="246" t="s">
        <v>357</v>
      </c>
      <c r="AG272" s="67"/>
      <c r="AJ272" s="71" t="s">
        <v>71</v>
      </c>
      <c r="AK272" s="71">
        <v>1</v>
      </c>
      <c r="BB272" s="247" t="s">
        <v>81</v>
      </c>
      <c r="BM272" s="67">
        <f t="shared" si="7"/>
        <v>54.488</v>
      </c>
      <c r="BN272" s="67">
        <f t="shared" si="8"/>
        <v>54.488</v>
      </c>
      <c r="BO272" s="67">
        <f t="shared" si="9"/>
        <v>0.1111111111111111</v>
      </c>
      <c r="BP272" s="67">
        <f t="shared" si="10"/>
        <v>0.1111111111111111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180</v>
      </c>
      <c r="P273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69</v>
      </c>
      <c r="X273" s="278">
        <v>12</v>
      </c>
      <c r="Y273" s="279">
        <f t="shared" si="6"/>
        <v>12</v>
      </c>
      <c r="Z273" s="36">
        <f>IFERROR(IF(X273="","",X273*0.0155),"")</f>
        <v>0.186</v>
      </c>
      <c r="AA273" s="56"/>
      <c r="AB273" s="57"/>
      <c r="AC273" s="248" t="s">
        <v>354</v>
      </c>
      <c r="AG273" s="67"/>
      <c r="AJ273" s="71" t="s">
        <v>71</v>
      </c>
      <c r="AK273" s="71">
        <v>1</v>
      </c>
      <c r="BB273" s="249" t="s">
        <v>81</v>
      </c>
      <c r="BM273" s="67">
        <f t="shared" si="7"/>
        <v>68.820000000000007</v>
      </c>
      <c r="BN273" s="67">
        <f t="shared" si="8"/>
        <v>68.820000000000007</v>
      </c>
      <c r="BO273" s="67">
        <f t="shared" si="9"/>
        <v>0.14285714285714285</v>
      </c>
      <c r="BP273" s="67">
        <f t="shared" si="10"/>
        <v>0.14285714285714285</v>
      </c>
    </row>
    <row r="274" spans="1:68" ht="27" hidden="1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0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69</v>
      </c>
      <c r="X274" s="278">
        <v>0</v>
      </c>
      <c r="Y274" s="279">
        <f t="shared" si="6"/>
        <v>0</v>
      </c>
      <c r="Z274" s="36">
        <f t="shared" ref="Z274:Z279" si="11">IFERROR(IF(X274="","",X274*0.00936),"")</f>
        <v>0</v>
      </c>
      <c r="AA274" s="56"/>
      <c r="AB274" s="57"/>
      <c r="AC274" s="250" t="s">
        <v>357</v>
      </c>
      <c r="AG274" s="67"/>
      <c r="AJ274" s="71" t="s">
        <v>71</v>
      </c>
      <c r="AK274" s="71">
        <v>1</v>
      </c>
      <c r="BB274" s="251" t="s">
        <v>81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27" hidden="1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69</v>
      </c>
      <c r="X275" s="278">
        <v>0</v>
      </c>
      <c r="Y275" s="279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71</v>
      </c>
      <c r="AK275" s="71">
        <v>1</v>
      </c>
      <c r="BB275" s="253" t="s">
        <v>81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hidden="1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3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69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71</v>
      </c>
      <c r="AK276" s="71">
        <v>1</v>
      </c>
      <c r="BB276" s="255" t="s">
        <v>81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hidden="1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7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69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71</v>
      </c>
      <c r="AK277" s="71">
        <v>1</v>
      </c>
      <c r="BB277" s="257" t="s">
        <v>81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2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69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71</v>
      </c>
      <c r="AK278" s="71">
        <v>1</v>
      </c>
      <c r="BB278" s="259" t="s">
        <v>81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39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69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71</v>
      </c>
      <c r="AK279" s="71">
        <v>1</v>
      </c>
      <c r="BB279" s="261" t="s">
        <v>81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133</v>
      </c>
      <c r="L280" s="32" t="s">
        <v>67</v>
      </c>
      <c r="M280" s="33" t="s">
        <v>68</v>
      </c>
      <c r="N280" s="33"/>
      <c r="O280" s="32">
        <v>180</v>
      </c>
      <c r="P280" s="35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69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71</v>
      </c>
      <c r="AK280" s="71">
        <v>1</v>
      </c>
      <c r="BB280" s="263" t="s">
        <v>81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133</v>
      </c>
      <c r="L281" s="32" t="s">
        <v>67</v>
      </c>
      <c r="M281" s="33" t="s">
        <v>68</v>
      </c>
      <c r="N281" s="33"/>
      <c r="O281" s="32">
        <v>180</v>
      </c>
      <c r="P281" s="31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69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71</v>
      </c>
      <c r="AK281" s="71">
        <v>1</v>
      </c>
      <c r="BB281" s="265" t="s">
        <v>81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133</v>
      </c>
      <c r="L282" s="32" t="s">
        <v>67</v>
      </c>
      <c r="M282" s="33" t="s">
        <v>68</v>
      </c>
      <c r="N282" s="33"/>
      <c r="O282" s="32">
        <v>180</v>
      </c>
      <c r="P282" s="41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69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71</v>
      </c>
      <c r="AK282" s="71">
        <v>1</v>
      </c>
      <c r="BB282" s="267" t="s">
        <v>81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133</v>
      </c>
      <c r="L283" s="32" t="s">
        <v>67</v>
      </c>
      <c r="M283" s="33" t="s">
        <v>68</v>
      </c>
      <c r="N283" s="33"/>
      <c r="O283" s="32">
        <v>180</v>
      </c>
      <c r="P283" s="37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69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71</v>
      </c>
      <c r="AK283" s="71">
        <v>1</v>
      </c>
      <c r="BB283" s="269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6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297"/>
      <c r="P284" s="289" t="s">
        <v>72</v>
      </c>
      <c r="Q284" s="290"/>
      <c r="R284" s="290"/>
      <c r="S284" s="290"/>
      <c r="T284" s="290"/>
      <c r="U284" s="290"/>
      <c r="V284" s="291"/>
      <c r="W284" s="37" t="s">
        <v>69</v>
      </c>
      <c r="X284" s="280">
        <f>IFERROR(SUM(X271:X283),"0")</f>
        <v>26</v>
      </c>
      <c r="Y284" s="280">
        <f>IFERROR(SUM(Y271:Y283),"0")</f>
        <v>26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0.31703999999999999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297"/>
      <c r="P285" s="289" t="s">
        <v>72</v>
      </c>
      <c r="Q285" s="290"/>
      <c r="R285" s="290"/>
      <c r="S285" s="290"/>
      <c r="T285" s="290"/>
      <c r="U285" s="290"/>
      <c r="V285" s="291"/>
      <c r="W285" s="37" t="s">
        <v>73</v>
      </c>
      <c r="X285" s="280">
        <f>IFERROR(SUMPRODUCT(X271:X283*H271:H283),"0")</f>
        <v>117.80000000000001</v>
      </c>
      <c r="Y285" s="280">
        <f>IFERROR(SUMPRODUCT(Y271:Y283*H271:H283),"0")</f>
        <v>117.80000000000001</v>
      </c>
      <c r="Z285" s="37"/>
      <c r="AA285" s="281"/>
      <c r="AB285" s="281"/>
      <c r="AC285" s="281"/>
    </row>
    <row r="286" spans="1:68" ht="15" customHeight="1" x14ac:dyDescent="0.2">
      <c r="A286" s="317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18"/>
      <c r="P286" s="376" t="s">
        <v>381</v>
      </c>
      <c r="Q286" s="305"/>
      <c r="R286" s="305"/>
      <c r="S286" s="305"/>
      <c r="T286" s="305"/>
      <c r="U286" s="305"/>
      <c r="V286" s="306"/>
      <c r="W286" s="37" t="s">
        <v>73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4014.2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4014.2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18"/>
      <c r="P287" s="376" t="s">
        <v>382</v>
      </c>
      <c r="Q287" s="305"/>
      <c r="R287" s="305"/>
      <c r="S287" s="305"/>
      <c r="T287" s="305"/>
      <c r="U287" s="305"/>
      <c r="V287" s="306"/>
      <c r="W287" s="37" t="s">
        <v>73</v>
      </c>
      <c r="X287" s="280">
        <f>IFERROR(SUM(BM22:BM283),"0")</f>
        <v>4409.7687999999998</v>
      </c>
      <c r="Y287" s="280">
        <f>IFERROR(SUM(BN22:BN283),"0")</f>
        <v>4409.7687999999998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18"/>
      <c r="P288" s="376" t="s">
        <v>383</v>
      </c>
      <c r="Q288" s="305"/>
      <c r="R288" s="305"/>
      <c r="S288" s="305"/>
      <c r="T288" s="305"/>
      <c r="U288" s="305"/>
      <c r="V288" s="306"/>
      <c r="W288" s="37" t="s">
        <v>384</v>
      </c>
      <c r="X288" s="38">
        <f>ROUNDUP(SUM(BO22:BO283),0)</f>
        <v>11</v>
      </c>
      <c r="Y288" s="38">
        <f>ROUNDUP(SUM(BP22:BP283),0)</f>
        <v>11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18"/>
      <c r="P289" s="376" t="s">
        <v>385</v>
      </c>
      <c r="Q289" s="305"/>
      <c r="R289" s="305"/>
      <c r="S289" s="305"/>
      <c r="T289" s="305"/>
      <c r="U289" s="305"/>
      <c r="V289" s="306"/>
      <c r="W289" s="37" t="s">
        <v>73</v>
      </c>
      <c r="X289" s="280">
        <f>GrossWeightTotal+PalletQtyTotal*25</f>
        <v>4684.7687999999998</v>
      </c>
      <c r="Y289" s="280">
        <f>GrossWeightTotalR+PalletQtyTotalR*25</f>
        <v>4684.7687999999998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18"/>
      <c r="P290" s="376" t="s">
        <v>386</v>
      </c>
      <c r="Q290" s="305"/>
      <c r="R290" s="305"/>
      <c r="S290" s="305"/>
      <c r="T290" s="305"/>
      <c r="U290" s="305"/>
      <c r="V290" s="306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960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960</v>
      </c>
      <c r="Z290" s="37"/>
      <c r="AA290" s="281"/>
      <c r="AB290" s="281"/>
      <c r="AC290" s="281"/>
    </row>
    <row r="291" spans="1:32" ht="14.25" hidden="1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18"/>
      <c r="P291" s="376" t="s">
        <v>387</v>
      </c>
      <c r="Q291" s="305"/>
      <c r="R291" s="305"/>
      <c r="S291" s="305"/>
      <c r="T291" s="305"/>
      <c r="U291" s="305"/>
      <c r="V291" s="306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13.379079999999998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62</v>
      </c>
      <c r="C293" s="310" t="s">
        <v>74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310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19" t="s">
        <v>390</v>
      </c>
      <c r="B294" s="310" t="s">
        <v>62</v>
      </c>
      <c r="C294" s="310" t="s">
        <v>75</v>
      </c>
      <c r="D294" s="310" t="s">
        <v>84</v>
      </c>
      <c r="E294" s="310" t="s">
        <v>94</v>
      </c>
      <c r="F294" s="310" t="s">
        <v>105</v>
      </c>
      <c r="G294" s="310" t="s">
        <v>130</v>
      </c>
      <c r="H294" s="310" t="s">
        <v>137</v>
      </c>
      <c r="I294" s="310" t="s">
        <v>141</v>
      </c>
      <c r="J294" s="310" t="s">
        <v>149</v>
      </c>
      <c r="K294" s="310" t="s">
        <v>164</v>
      </c>
      <c r="L294" s="310" t="s">
        <v>170</v>
      </c>
      <c r="M294" s="310" t="s">
        <v>190</v>
      </c>
      <c r="N294" s="276"/>
      <c r="O294" s="310" t="s">
        <v>196</v>
      </c>
      <c r="P294" s="310" t="s">
        <v>204</v>
      </c>
      <c r="Q294" s="310" t="s">
        <v>209</v>
      </c>
      <c r="R294" s="310" t="s">
        <v>213</v>
      </c>
      <c r="S294" s="310" t="s">
        <v>216</v>
      </c>
      <c r="T294" s="310" t="s">
        <v>221</v>
      </c>
      <c r="U294" s="310" t="s">
        <v>226</v>
      </c>
      <c r="V294" s="310" t="s">
        <v>235</v>
      </c>
      <c r="W294" s="310" t="s">
        <v>254</v>
      </c>
      <c r="X294" s="310" t="s">
        <v>270</v>
      </c>
      <c r="Y294" s="310" t="s">
        <v>281</v>
      </c>
      <c r="Z294" s="310" t="s">
        <v>292</v>
      </c>
      <c r="AA294" s="310" t="s">
        <v>297</v>
      </c>
      <c r="AB294" s="310" t="s">
        <v>308</v>
      </c>
      <c r="AC294" s="310" t="s">
        <v>315</v>
      </c>
      <c r="AD294" s="310" t="s">
        <v>320</v>
      </c>
      <c r="AE294" s="310" t="s">
        <v>324</v>
      </c>
      <c r="AF294" s="310" t="s">
        <v>331</v>
      </c>
    </row>
    <row r="295" spans="1:32" ht="13.5" customHeight="1" thickBot="1" x14ac:dyDescent="0.25">
      <c r="A295" s="420"/>
      <c r="B295" s="311"/>
      <c r="C295" s="311"/>
      <c r="D295" s="311"/>
      <c r="E295" s="311"/>
      <c r="F295" s="311"/>
      <c r="G295" s="311"/>
      <c r="H295" s="311"/>
      <c r="I295" s="311"/>
      <c r="J295" s="311"/>
      <c r="K295" s="311"/>
      <c r="L295" s="311"/>
      <c r="M295" s="311"/>
      <c r="N295" s="276"/>
      <c r="O295" s="311"/>
      <c r="P295" s="311"/>
      <c r="Q295" s="311"/>
      <c r="R295" s="311"/>
      <c r="S295" s="311"/>
      <c r="T295" s="311"/>
      <c r="U295" s="311"/>
      <c r="V295" s="311"/>
      <c r="W295" s="311"/>
      <c r="X295" s="311"/>
      <c r="Y295" s="311"/>
      <c r="Z295" s="311"/>
      <c r="AA295" s="311"/>
      <c r="AB295" s="311"/>
      <c r="AC295" s="311"/>
      <c r="AD295" s="311"/>
      <c r="AE295" s="311"/>
      <c r="AF295" s="311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84</v>
      </c>
      <c r="D296" s="46">
        <f>IFERROR(X34*H34,"0")+IFERROR(X35*H35,"0")+IFERROR(X36*H36,"0")</f>
        <v>0</v>
      </c>
      <c r="E296" s="46">
        <f>IFERROR(X41*H41,"0")+IFERROR(X42*H42,"0")+IFERROR(X43*H43,"0")+IFERROR(X44*H44,"0")</f>
        <v>252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0</v>
      </c>
      <c r="H296" s="46">
        <f>IFERROR(X79*H79,"0")</f>
        <v>50.4</v>
      </c>
      <c r="I296" s="46">
        <f>IFERROR(X84*H84,"0")+IFERROR(X85*H85,"0")</f>
        <v>0</v>
      </c>
      <c r="J296" s="46">
        <f>IFERROR(X90*H90,"0")+IFERROR(X91*H91,"0")+IFERROR(X92*H92,"0")+IFERROR(X93*H93,"0")+IFERROR(X94*H94,"0")+IFERROR(X95*H95,"0")</f>
        <v>295.68</v>
      </c>
      <c r="K296" s="46">
        <f>IFERROR(X100*H100,"0")+IFERROR(X101*H101,"0")</f>
        <v>0</v>
      </c>
      <c r="L296" s="46">
        <f>IFERROR(X106*H106,"0")+IFERROR(X107*H107,"0")+IFERROR(X108*H108,"0")+IFERROR(X109*H109,"0")+IFERROR(X110*H110,"0")+IFERROR(X114*H114,"0")+IFERROR(X118*H118,"0")</f>
        <v>708.96</v>
      </c>
      <c r="M296" s="46">
        <f>IFERROR(X123*H123,"0")+IFERROR(X124*H124,"0")</f>
        <v>252</v>
      </c>
      <c r="N296" s="276"/>
      <c r="O296" s="46">
        <f>IFERROR(X129*H129,"0")+IFERROR(X130*H130,"0")</f>
        <v>126</v>
      </c>
      <c r="P296" s="46">
        <f>IFERROR(X135*H135,"0")+IFERROR(X136*H136,"0")</f>
        <v>33.6</v>
      </c>
      <c r="Q296" s="46">
        <f>IFERROR(X141*H141,"0")</f>
        <v>0</v>
      </c>
      <c r="R296" s="46">
        <f>IFERROR(X146*H146,"0")</f>
        <v>0</v>
      </c>
      <c r="S296" s="46">
        <f>IFERROR(X151*H151,"0")</f>
        <v>0</v>
      </c>
      <c r="T296" s="46">
        <f>IFERROR(X156*H156,"0")</f>
        <v>141.12</v>
      </c>
      <c r="U296" s="46">
        <f>IFERROR(X162*H162,"0")+IFERROR(X163*H163,"0")</f>
        <v>1020</v>
      </c>
      <c r="V296" s="46">
        <f>IFERROR(X169*H169,"0")+IFERROR(X170*H170,"0")+IFERROR(X171*H171,"0")+IFERROR(X175*H175,"0")</f>
        <v>210</v>
      </c>
      <c r="W296" s="46">
        <f>IFERROR(X181*H181,"0")+IFERROR(X185*H185,"0")+IFERROR(X186*H186,"0")+IFERROR(X187*H187,"0")+IFERROR(X188*H188,"0")</f>
        <v>38.64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0</v>
      </c>
      <c r="Z296" s="46">
        <f>IFERROR(X209*H209,"0")</f>
        <v>120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681.8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2556</v>
      </c>
      <c r="B299" s="60">
        <f>SUMPRODUCT(--(BB:BB="ПГП"),--(W:W="кор"),H:H,Y:Y)+SUMPRODUCT(--(BB:BB="ПГП"),--(W:W="кг"),Y:Y)</f>
        <v>1458.2</v>
      </c>
      <c r="C299" s="60">
        <f>SUMPRODUCT(--(BB:BB="КИЗ"),--(W:W="кор"),H:H,Y:Y)+SUMPRODUCT(--(BB:BB="КИЗ"),--(W:W="кг"),Y:Y)</f>
        <v>0</v>
      </c>
    </row>
  </sheetData>
  <sheetProtection algorithmName="SHA-512" hashValue="AnqQzzfQR8ydtXpRVUF/1rb74fqox5CVbsmZtbpK32BIyKp4mfC3ShSN8CfP632zCyEDmxDw4VOrhVkckfco3A==" saltValue="t0QGNJK5qxM2FYMGhmED7A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0,00"/>
        <filter val="11"/>
        <filter val="117,80"/>
        <filter val="12,00"/>
        <filter val="120,00"/>
        <filter val="126,00"/>
        <filter val="14,00"/>
        <filter val="141,12"/>
        <filter val="204,00"/>
        <filter val="210,00"/>
        <filter val="24,00"/>
        <filter val="252,00"/>
        <filter val="26,00"/>
        <filter val="28,00"/>
        <filter val="295,68"/>
        <filter val="33,60"/>
        <filter val="36,00"/>
        <filter val="36,96"/>
        <filter val="38,64"/>
        <filter val="4 014,20"/>
        <filter val="4 409,77"/>
        <filter val="4 684,77"/>
        <filter val="42,00"/>
        <filter val="492,00"/>
        <filter val="50,40"/>
        <filter val="56,00"/>
        <filter val="60,00"/>
        <filter val="672,00"/>
        <filter val="70,00"/>
        <filter val="72,00"/>
        <filter val="84,00"/>
        <filter val="96,00"/>
        <filter val="960,00"/>
        <filter val="98,00"/>
      </filters>
    </filterColumn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D278:E278"/>
    <mergeCell ref="D163:E163"/>
    <mergeCell ref="D107:E107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D175:E175"/>
    <mergeCell ref="P146:T146"/>
    <mergeCell ref="P225:T225"/>
    <mergeCell ref="P162:T162"/>
    <mergeCell ref="P91:T91"/>
    <mergeCell ref="A50:O51"/>
    <mergeCell ref="D273:E273"/>
    <mergeCell ref="P156:T156"/>
    <mergeCell ref="P23:V23"/>
    <mergeCell ref="A231:Z231"/>
    <mergeCell ref="P210:V210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A86:O87"/>
    <mergeCell ref="P106:T106"/>
    <mergeCell ref="P93:T93"/>
    <mergeCell ref="D85:E85"/>
    <mergeCell ref="P120:V120"/>
    <mergeCell ref="P63:V63"/>
    <mergeCell ref="P50:V50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75:T175"/>
    <mergeCell ref="P41:T41"/>
    <mergeCell ref="D22:E22"/>
    <mergeCell ref="P34:T34"/>
    <mergeCell ref="A102:O103"/>
    <mergeCell ref="P276:T276"/>
    <mergeCell ref="P214:T214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P49:T49"/>
    <mergeCell ref="P284:V284"/>
    <mergeCell ref="P36:T36"/>
    <mergeCell ref="P278:T278"/>
    <mergeCell ref="P107:T107"/>
    <mergeCell ref="P101:T101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A223:Z223"/>
    <mergeCell ref="W294:W295"/>
    <mergeCell ref="D279:E279"/>
    <mergeCell ref="D265:E265"/>
    <mergeCell ref="D218:E218"/>
    <mergeCell ref="P289:V289"/>
    <mergeCell ref="P136:T136"/>
    <mergeCell ref="D244:E244"/>
    <mergeCell ref="D171:E171"/>
    <mergeCell ref="H294:H295"/>
    <mergeCell ref="J294:J295"/>
    <mergeCell ref="D271:E271"/>
    <mergeCell ref="P290:V290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35:T35"/>
    <mergeCell ref="G17:G18"/>
    <mergeCell ref="A152:O153"/>
    <mergeCell ref="A167:Z167"/>
    <mergeCell ref="P188:T188"/>
    <mergeCell ref="A207:Z207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P211:V211"/>
    <mergeCell ref="A78:Z78"/>
    <mergeCell ref="P153:V153"/>
    <mergeCell ref="P220:T220"/>
    <mergeCell ref="A65:Z65"/>
    <mergeCell ref="P190:V190"/>
    <mergeCell ref="A182:O183"/>
    <mergeCell ref="A168:Z168"/>
    <mergeCell ref="D141:E141"/>
    <mergeCell ref="P176:V176"/>
    <mergeCell ref="D135:E135"/>
    <mergeCell ref="A119:O120"/>
    <mergeCell ref="P108:T108"/>
    <mergeCell ref="A224:Z224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D281:E281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P90:T90"/>
    <mergeCell ref="D204:E204"/>
    <mergeCell ref="A252:Z252"/>
    <mergeCell ref="A157:O158"/>
    <mergeCell ref="D181:E181"/>
    <mergeCell ref="A221:O222"/>
    <mergeCell ref="A80:O81"/>
    <mergeCell ref="A160:Z160"/>
    <mergeCell ref="A72:Z72"/>
    <mergeCell ref="P254:T254"/>
    <mergeCell ref="P147:V147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281:T281"/>
    <mergeCell ref="D255:E255"/>
    <mergeCell ref="F294:F295"/>
    <mergeCell ref="A264:Z264"/>
    <mergeCell ref="L294:L295"/>
    <mergeCell ref="P261:T261"/>
    <mergeCell ref="A284:O285"/>
    <mergeCell ref="P279:T279"/>
    <mergeCell ref="K294:K295"/>
    <mergeCell ref="M294:M29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397</v>
      </c>
      <c r="C6" s="47" t="s">
        <v>398</v>
      </c>
      <c r="D6" s="47" t="s">
        <v>399</v>
      </c>
      <c r="E6" s="47"/>
    </row>
    <row r="7" spans="2:8" x14ac:dyDescent="0.2">
      <c r="B7" s="47" t="s">
        <v>400</v>
      </c>
      <c r="C7" s="47" t="s">
        <v>401</v>
      </c>
      <c r="D7" s="47" t="s">
        <v>402</v>
      </c>
      <c r="E7" s="47"/>
    </row>
    <row r="8" spans="2:8" x14ac:dyDescent="0.2">
      <c r="B8" s="47" t="s">
        <v>403</v>
      </c>
      <c r="C8" s="47" t="s">
        <v>404</v>
      </c>
      <c r="D8" s="47" t="s">
        <v>405</v>
      </c>
      <c r="E8" s="47"/>
    </row>
    <row r="9" spans="2:8" x14ac:dyDescent="0.2">
      <c r="B9" s="47" t="s">
        <v>14</v>
      </c>
      <c r="C9" s="47" t="s">
        <v>406</v>
      </c>
      <c r="D9" s="47" t="s">
        <v>407</v>
      </c>
      <c r="E9" s="47"/>
    </row>
    <row r="10" spans="2:8" x14ac:dyDescent="0.2">
      <c r="B10" s="47" t="s">
        <v>408</v>
      </c>
      <c r="C10" s="47" t="s">
        <v>409</v>
      </c>
      <c r="D10" s="47" t="s">
        <v>410</v>
      </c>
      <c r="E10" s="47"/>
    </row>
    <row r="12" spans="2:8" x14ac:dyDescent="0.2">
      <c r="B12" s="47" t="s">
        <v>411</v>
      </c>
      <c r="C12" s="47" t="s">
        <v>398</v>
      </c>
      <c r="D12" s="47"/>
      <c r="E12" s="47"/>
    </row>
    <row r="14" spans="2:8" x14ac:dyDescent="0.2">
      <c r="B14" s="47" t="s">
        <v>412</v>
      </c>
      <c r="C14" s="47" t="s">
        <v>401</v>
      </c>
      <c r="D14" s="47"/>
      <c r="E14" s="47"/>
    </row>
    <row r="16" spans="2:8" x14ac:dyDescent="0.2">
      <c r="B16" s="47" t="s">
        <v>413</v>
      </c>
      <c r="C16" s="47" t="s">
        <v>404</v>
      </c>
      <c r="D16" s="47"/>
      <c r="E16" s="47"/>
    </row>
    <row r="18" spans="2:5" x14ac:dyDescent="0.2">
      <c r="B18" s="47" t="s">
        <v>414</v>
      </c>
      <c r="C18" s="47" t="s">
        <v>406</v>
      </c>
      <c r="D18" s="47"/>
      <c r="E18" s="47"/>
    </row>
    <row r="20" spans="2:5" x14ac:dyDescent="0.2">
      <c r="B20" s="47" t="s">
        <v>415</v>
      </c>
      <c r="C20" s="47" t="s">
        <v>409</v>
      </c>
      <c r="D20" s="47"/>
      <c r="E20" s="47"/>
    </row>
    <row r="22" spans="2:5" x14ac:dyDescent="0.2">
      <c r="B22" s="47" t="s">
        <v>416</v>
      </c>
      <c r="C22" s="47"/>
      <c r="D22" s="47"/>
      <c r="E22" s="47"/>
    </row>
    <row r="23" spans="2:5" x14ac:dyDescent="0.2">
      <c r="B23" s="47" t="s">
        <v>417</v>
      </c>
      <c r="C23" s="47"/>
      <c r="D23" s="47"/>
      <c r="E23" s="47"/>
    </row>
    <row r="24" spans="2:5" x14ac:dyDescent="0.2">
      <c r="B24" s="47" t="s">
        <v>418</v>
      </c>
      <c r="C24" s="47"/>
      <c r="D24" s="47"/>
      <c r="E24" s="47"/>
    </row>
    <row r="25" spans="2:5" x14ac:dyDescent="0.2">
      <c r="B25" s="47" t="s">
        <v>419</v>
      </c>
      <c r="C25" s="47"/>
      <c r="D25" s="47"/>
      <c r="E25" s="47"/>
    </row>
    <row r="26" spans="2:5" x14ac:dyDescent="0.2">
      <c r="B26" s="47" t="s">
        <v>420</v>
      </c>
      <c r="C26" s="47"/>
      <c r="D26" s="47"/>
      <c r="E26" s="47"/>
    </row>
    <row r="27" spans="2:5" x14ac:dyDescent="0.2">
      <c r="B27" s="47" t="s">
        <v>421</v>
      </c>
      <c r="C27" s="47"/>
      <c r="D27" s="47"/>
      <c r="E27" s="47"/>
    </row>
    <row r="28" spans="2:5" x14ac:dyDescent="0.2">
      <c r="B28" s="47" t="s">
        <v>422</v>
      </c>
      <c r="C28" s="47"/>
      <c r="D28" s="47"/>
      <c r="E28" s="47"/>
    </row>
    <row r="29" spans="2:5" x14ac:dyDescent="0.2">
      <c r="B29" s="47" t="s">
        <v>423</v>
      </c>
      <c r="C29" s="47"/>
      <c r="D29" s="47"/>
      <c r="E29" s="47"/>
    </row>
    <row r="30" spans="2:5" x14ac:dyDescent="0.2">
      <c r="B30" s="47" t="s">
        <v>424</v>
      </c>
      <c r="C30" s="47"/>
      <c r="D30" s="47"/>
      <c r="E30" s="47"/>
    </row>
    <row r="31" spans="2:5" x14ac:dyDescent="0.2">
      <c r="B31" s="47" t="s">
        <v>425</v>
      </c>
      <c r="C31" s="47"/>
      <c r="D31" s="47"/>
      <c r="E31" s="47"/>
    </row>
    <row r="32" spans="2:5" x14ac:dyDescent="0.2">
      <c r="B32" s="47" t="s">
        <v>426</v>
      </c>
      <c r="C32" s="47"/>
      <c r="D32" s="47"/>
      <c r="E32" s="47"/>
    </row>
  </sheetData>
  <sheetProtection algorithmName="SHA-512" hashValue="+hnc6cpyh601tBycAVNzg6lv4YvpSIdXWlR/pXFhuBiTpBTXyulkGMTmdCI9CT3wF9Bv2hgki+fv3INNUxtVGg==" saltValue="grHhd1CbfVmPy5SsQCqq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2025-08-29T11:56:05Z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