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EFC193-5F77-41B5-AC3E-EFF2D7B700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2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0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7" i="1" l="1"/>
  <c r="X290" i="1"/>
  <c r="Z63" i="1"/>
  <c r="Z69" i="1"/>
  <c r="BN66" i="1"/>
  <c r="Y69" i="1"/>
  <c r="BN68" i="1"/>
  <c r="Y125" i="1"/>
  <c r="BN124" i="1"/>
  <c r="Y137" i="1"/>
  <c r="BN136" i="1"/>
  <c r="BN175" i="1"/>
  <c r="BP175" i="1"/>
  <c r="Y176" i="1"/>
  <c r="Z197" i="1"/>
  <c r="BN193" i="1"/>
  <c r="Y198" i="1"/>
  <c r="BN195" i="1"/>
  <c r="Z205" i="1"/>
  <c r="X289" i="1"/>
  <c r="Y75" i="1"/>
  <c r="BP73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Y148" i="1"/>
  <c r="Y147" i="1"/>
  <c r="BP146" i="1"/>
  <c r="BN146" i="1"/>
  <c r="Y158" i="1"/>
  <c r="Y157" i="1"/>
  <c r="BP156" i="1"/>
  <c r="BN156" i="1"/>
  <c r="Y240" i="1"/>
  <c r="Y239" i="1"/>
  <c r="BP238" i="1"/>
  <c r="BN238" i="1"/>
  <c r="Y250" i="1"/>
  <c r="Y249" i="1"/>
  <c r="BP248" i="1"/>
  <c r="BN248" i="1"/>
  <c r="X288" i="1"/>
  <c r="Z30" i="1"/>
  <c r="Z37" i="1"/>
  <c r="BN34" i="1"/>
  <c r="BP34" i="1"/>
  <c r="Y37" i="1"/>
  <c r="BN36" i="1"/>
  <c r="Y45" i="1"/>
  <c r="Y63" i="1"/>
  <c r="BN62" i="1"/>
  <c r="Y70" i="1"/>
  <c r="BN73" i="1"/>
  <c r="Y131" i="1"/>
  <c r="BP129" i="1"/>
  <c r="BN129" i="1"/>
  <c r="Y143" i="1"/>
  <c r="Y142" i="1"/>
  <c r="BP141" i="1"/>
  <c r="BN141" i="1"/>
  <c r="Y153" i="1"/>
  <c r="Y152" i="1"/>
  <c r="BP151" i="1"/>
  <c r="BN151" i="1"/>
  <c r="BP163" i="1"/>
  <c r="BN163" i="1"/>
  <c r="BP170" i="1"/>
  <c r="BN170" i="1"/>
  <c r="BP186" i="1"/>
  <c r="BN186" i="1"/>
  <c r="BP188" i="1"/>
  <c r="BN188" i="1"/>
  <c r="BP202" i="1"/>
  <c r="BN202" i="1"/>
  <c r="BP204" i="1"/>
  <c r="BN204" i="1"/>
  <c r="BP219" i="1"/>
  <c r="BN219" i="1"/>
  <c r="Y222" i="1"/>
  <c r="Y234" i="1"/>
  <c r="Y233" i="1"/>
  <c r="BP232" i="1"/>
  <c r="BN232" i="1"/>
  <c r="Y246" i="1"/>
  <c r="Y245" i="1"/>
  <c r="BP244" i="1"/>
  <c r="BN244" i="1"/>
  <c r="Y258" i="1"/>
  <c r="BP254" i="1"/>
  <c r="BN254" i="1"/>
  <c r="BP256" i="1"/>
  <c r="BN256" i="1"/>
  <c r="BP266" i="1"/>
  <c r="BN266" i="1"/>
  <c r="Y76" i="1"/>
  <c r="Z86" i="1"/>
  <c r="Z96" i="1"/>
  <c r="Y97" i="1"/>
  <c r="Z102" i="1"/>
  <c r="Z111" i="1"/>
  <c r="Y111" i="1"/>
  <c r="Z125" i="1"/>
  <c r="Z131" i="1"/>
  <c r="Y132" i="1"/>
  <c r="Z137" i="1"/>
  <c r="Y164" i="1"/>
  <c r="Z164" i="1"/>
  <c r="Y173" i="1"/>
  <c r="Z172" i="1"/>
  <c r="Z257" i="1"/>
  <c r="Y262" i="1"/>
  <c r="Y263" i="1"/>
  <c r="Z268" i="1"/>
  <c r="F9" i="1"/>
  <c r="J9" i="1"/>
  <c r="F10" i="1"/>
  <c r="BN22" i="1"/>
  <c r="BP22" i="1"/>
  <c r="Y23" i="1"/>
  <c r="X286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H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Z291" i="1" l="1"/>
  <c r="Y286" i="1"/>
  <c r="A299" i="1"/>
  <c r="Y288" i="1"/>
  <c r="Y290" i="1"/>
  <c r="Y287" i="1"/>
  <c r="Y289" i="1" s="1"/>
  <c r="B299" i="1" l="1"/>
  <c r="C299" i="1"/>
</calcChain>
</file>

<file path=xl/sharedStrings.xml><?xml version="1.0" encoding="utf-8"?>
<sst xmlns="http://schemas.openxmlformats.org/spreadsheetml/2006/main" count="1290" uniqueCount="411">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</sst>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410</v>
      </c>
      <c r="I5" s="440"/>
      <c r="J5" s="440"/>
      <c r="K5" s="440"/>
      <c r="L5" s="440"/>
      <c r="M5" s="342"/>
      <c r="N5" s="61"/>
      <c r="P5" s="24" t="s">
        <v>10</v>
      </c>
      <c r="Q5" s="444">
        <v>45901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 t="s">
        <v>19</v>
      </c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20</v>
      </c>
      <c r="Q8" s="358">
        <v>0.41666666666666669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19" t="s">
        <v>24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3"/>
      <c r="R11" s="354"/>
      <c r="U11" s="24" t="s">
        <v>27</v>
      </c>
      <c r="V11" s="428" t="s">
        <v>28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35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36</v>
      </c>
      <c r="B17" s="298" t="s">
        <v>37</v>
      </c>
      <c r="C17" s="364" t="s">
        <v>38</v>
      </c>
      <c r="D17" s="298" t="s">
        <v>39</v>
      </c>
      <c r="E17" s="346"/>
      <c r="F17" s="298" t="s">
        <v>40</v>
      </c>
      <c r="G17" s="298" t="s">
        <v>41</v>
      </c>
      <c r="H17" s="298" t="s">
        <v>42</v>
      </c>
      <c r="I17" s="298" t="s">
        <v>43</v>
      </c>
      <c r="J17" s="298" t="s">
        <v>44</v>
      </c>
      <c r="K17" s="298" t="s">
        <v>45</v>
      </c>
      <c r="L17" s="298" t="s">
        <v>46</v>
      </c>
      <c r="M17" s="298" t="s">
        <v>47</v>
      </c>
      <c r="N17" s="298" t="s">
        <v>48</v>
      </c>
      <c r="O17" s="298" t="s">
        <v>49</v>
      </c>
      <c r="P17" s="298" t="s">
        <v>50</v>
      </c>
      <c r="Q17" s="345"/>
      <c r="R17" s="345"/>
      <c r="S17" s="345"/>
      <c r="T17" s="346"/>
      <c r="U17" s="468" t="s">
        <v>51</v>
      </c>
      <c r="V17" s="306"/>
      <c r="W17" s="298" t="s">
        <v>52</v>
      </c>
      <c r="X17" s="298" t="s">
        <v>53</v>
      </c>
      <c r="Y17" s="466" t="s">
        <v>54</v>
      </c>
      <c r="Z17" s="412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45"/>
      <c r="AF17" s="446"/>
      <c r="AG17" s="69"/>
      <c r="BD17" s="68" t="s">
        <v>60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61</v>
      </c>
      <c r="V18" s="70" t="s">
        <v>62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28</v>
      </c>
      <c r="Y28" s="27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28</v>
      </c>
      <c r="Y30" s="280">
        <f>IFERROR(SUM(Y28:Y29),"0")</f>
        <v>28</v>
      </c>
      <c r="Z30" s="280">
        <f>IFERROR(IF(Z28="",0,Z28),"0")+IFERROR(IF(Z29="",0,Z29),"0")</f>
        <v>0.26347999999999999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42</v>
      </c>
      <c r="Y31" s="280">
        <f>IFERROR(SUMPRODUCT(Y28:Y29*H28:H29),"0")</f>
        <v>42</v>
      </c>
      <c r="Z31" s="37"/>
      <c r="AA31" s="281"/>
      <c r="AB31" s="281"/>
      <c r="AC31" s="281"/>
    </row>
    <row r="32" spans="1:68" ht="16.5" hidden="1" customHeight="1" x14ac:dyDescent="0.25">
      <c r="A32" s="30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12</v>
      </c>
      <c r="Y37" s="280">
        <f>IFERROR(SUM(Y34:Y36),"0")</f>
        <v>12</v>
      </c>
      <c r="Z37" s="280">
        <f>IFERROR(IF(Z34="",0,Z34),"0")+IFERROR(IF(Z35="",0,Z35),"0")+IFERROR(IF(Z36="",0,Z36),"0")</f>
        <v>0.186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67.199999999999989</v>
      </c>
      <c r="Y38" s="280">
        <f>IFERROR(SUMPRODUCT(Y34:Y36*H34:H36),"0")</f>
        <v>67.199999999999989</v>
      </c>
      <c r="Z38" s="37"/>
      <c r="AA38" s="281"/>
      <c r="AB38" s="281"/>
      <c r="AC38" s="281"/>
    </row>
    <row r="39" spans="1:68" ht="16.5" hidden="1" customHeight="1" x14ac:dyDescent="0.25">
      <c r="A39" s="30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48</v>
      </c>
      <c r="Y41" s="279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hidden="1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48</v>
      </c>
      <c r="Y45" s="280">
        <f>IFERROR(SUM(Y41:Y44),"0")</f>
        <v>48</v>
      </c>
      <c r="Z45" s="280">
        <f>IFERROR(IF(Z41="",0,Z41),"0")+IFERROR(IF(Z42="",0,Z42),"0")+IFERROR(IF(Z43="",0,Z43),"0")+IFERROR(IF(Z44="",0,Z44),"0")</f>
        <v>0.74399999999999999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336</v>
      </c>
      <c r="Y46" s="280">
        <f>IFERROR(SUMPRODUCT(Y41:Y44*H41:H44),"0")</f>
        <v>336</v>
      </c>
      <c r="Z46" s="37"/>
      <c r="AA46" s="281"/>
      <c r="AB46" s="281"/>
      <c r="AC46" s="281"/>
    </row>
    <row r="47" spans="1:68" ht="16.5" hidden="1" customHeight="1" x14ac:dyDescent="0.25">
      <c r="A47" s="30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48</v>
      </c>
      <c r="Y74" s="279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48</v>
      </c>
      <c r="Y75" s="280">
        <f>IFERROR(SUM(Y73:Y74),"0")</f>
        <v>48</v>
      </c>
      <c r="Z75" s="280">
        <f>IFERROR(IF(Z73="",0,Z73),"0")+IFERROR(IF(Z74="",0,Z74),"0")</f>
        <v>0.41567999999999994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240</v>
      </c>
      <c r="Y76" s="280">
        <f>IFERROR(SUMPRODUCT(Y73:Y74*H73:H74),"0")</f>
        <v>240</v>
      </c>
      <c r="Z76" s="37"/>
      <c r="AA76" s="281"/>
      <c r="AB76" s="281"/>
      <c r="AC76" s="281"/>
    </row>
    <row r="77" spans="1:68" ht="16.5" hidden="1" customHeight="1" x14ac:dyDescent="0.25">
      <c r="A77" s="30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28</v>
      </c>
      <c r="Y79" s="27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28</v>
      </c>
      <c r="Y80" s="280">
        <f>IFERROR(SUM(Y79:Y79),"0")</f>
        <v>28</v>
      </c>
      <c r="Z80" s="280">
        <f>IFERROR(IF(Z79="",0,Z79),"0")</f>
        <v>0.50063999999999997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100.8</v>
      </c>
      <c r="Y81" s="280">
        <f>IFERROR(SUMPRODUCT(Y79:Y79*H79:H79),"0")</f>
        <v>100.8</v>
      </c>
      <c r="Z81" s="37"/>
      <c r="AA81" s="281"/>
      <c r="AB81" s="281"/>
      <c r="AC81" s="281"/>
    </row>
    <row r="82" spans="1:68" ht="16.5" hidden="1" customHeight="1" x14ac:dyDescent="0.25">
      <c r="A82" s="30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hidden="1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42</v>
      </c>
      <c r="Y85" s="279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42</v>
      </c>
      <c r="Y86" s="280">
        <f>IFERROR(SUM(Y84:Y85),"0")</f>
        <v>42</v>
      </c>
      <c r="Z86" s="280">
        <f>IFERROR(IF(Z84="",0,Z84),"0")+IFERROR(IF(Z85="",0,Z85),"0")</f>
        <v>0.75095999999999996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151.20000000000002</v>
      </c>
      <c r="Y87" s="280">
        <f>IFERROR(SUMPRODUCT(Y84:Y85*H84:H85),"0")</f>
        <v>151.20000000000002</v>
      </c>
      <c r="Z87" s="37"/>
      <c r="AA87" s="281"/>
      <c r="AB87" s="281"/>
      <c r="AC87" s="281"/>
    </row>
    <row r="88" spans="1:68" ht="16.5" hidden="1" customHeight="1" x14ac:dyDescent="0.25">
      <c r="A88" s="30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14</v>
      </c>
      <c r="Y90" s="27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14</v>
      </c>
      <c r="Y91" s="279">
        <f t="shared" si="0"/>
        <v>14</v>
      </c>
      <c r="Z91" s="36">
        <f t="shared" si="1"/>
        <v>0.25031999999999999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50.170400000000001</v>
      </c>
      <c r="BN91" s="67">
        <f t="shared" si="3"/>
        <v>50.170400000000001</v>
      </c>
      <c r="BO91" s="67">
        <f t="shared" si="4"/>
        <v>0.2</v>
      </c>
      <c r="BP91" s="67">
        <f t="shared" si="5"/>
        <v>0.2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42</v>
      </c>
      <c r="Y92" s="279">
        <f t="shared" si="0"/>
        <v>42</v>
      </c>
      <c r="Z92" s="36">
        <f t="shared" si="1"/>
        <v>0.75095999999999996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42</v>
      </c>
      <c r="Y93" s="279">
        <f t="shared" si="0"/>
        <v>42</v>
      </c>
      <c r="Z93" s="36">
        <f t="shared" si="1"/>
        <v>0.75095999999999996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hidden="1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112</v>
      </c>
      <c r="Y96" s="280">
        <f>IFERROR(SUM(Y90:Y95),"0")</f>
        <v>112</v>
      </c>
      <c r="Z96" s="280">
        <f>IFERROR(IF(Z90="",0,Z90),"0")+IFERROR(IF(Z91="",0,Z91),"0")+IFERROR(IF(Z92="",0,Z92),"0")+IFERROR(IF(Z93="",0,Z93),"0")+IFERROR(IF(Z94="",0,Z94),"0")+IFERROR(IF(Z95="",0,Z95),"0")</f>
        <v>2.0025599999999999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322.56</v>
      </c>
      <c r="Y97" s="280">
        <f>IFERROR(SUMPRODUCT(Y90:Y95*H90:H95),"0")</f>
        <v>322.56</v>
      </c>
      <c r="Z97" s="37"/>
      <c r="AA97" s="281"/>
      <c r="AB97" s="281"/>
      <c r="AC97" s="281"/>
    </row>
    <row r="98" spans="1:68" ht="16.5" hidden="1" customHeight="1" x14ac:dyDescent="0.25">
      <c r="A98" s="30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28</v>
      </c>
      <c r="Y100" s="279">
        <f>IFERROR(IF(X100="","",X100),"")</f>
        <v>28</v>
      </c>
      <c r="Z100" s="36">
        <f>IFERROR(IF(X100="","",X100*0.00936),"")</f>
        <v>0.26207999999999998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69.753600000000006</v>
      </c>
      <c r="BN100" s="67">
        <f>IFERROR(Y100*I100,"0")</f>
        <v>69.753600000000006</v>
      </c>
      <c r="BO100" s="67">
        <f>IFERROR(X100/J100,"0")</f>
        <v>0.22222222222222221</v>
      </c>
      <c r="BP100" s="67">
        <f>IFERROR(Y100/J100,"0")</f>
        <v>0.22222222222222221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14</v>
      </c>
      <c r="Y101" s="279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42</v>
      </c>
      <c r="Y102" s="280">
        <f>IFERROR(SUM(Y100:Y101),"0")</f>
        <v>42</v>
      </c>
      <c r="Z102" s="280">
        <f>IFERROR(IF(Z100="",0,Z100),"0")+IFERROR(IF(Z101="",0,Z101),"0")</f>
        <v>0.51239999999999997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110.88</v>
      </c>
      <c r="Y103" s="280">
        <f>IFERROR(SUMPRODUCT(Y100:Y101*H100:H101),"0")</f>
        <v>110.88</v>
      </c>
      <c r="Z103" s="37"/>
      <c r="AA103" s="281"/>
      <c r="AB103" s="281"/>
      <c r="AC103" s="281"/>
    </row>
    <row r="104" spans="1:68" ht="16.5" hidden="1" customHeight="1" x14ac:dyDescent="0.25">
      <c r="A104" s="30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12</v>
      </c>
      <c r="Y106" s="27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36</v>
      </c>
      <c r="Y107" s="27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hidden="1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12</v>
      </c>
      <c r="Y109" s="27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12</v>
      </c>
      <c r="Y110" s="27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72</v>
      </c>
      <c r="Y111" s="280">
        <f>IFERROR(SUM(Y106:Y110),"0")</f>
        <v>72</v>
      </c>
      <c r="Z111" s="280">
        <f>IFERROR(IF(Z106="",0,Z106),"0")+IFERROR(IF(Z107="",0,Z107),"0")+IFERROR(IF(Z108="",0,Z108),"0")+IFERROR(IF(Z109="",0,Z109),"0")+IFERROR(IF(Z110="",0,Z110),"0")</f>
        <v>1.1159999999999999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475.2</v>
      </c>
      <c r="Y112" s="280">
        <f>IFERROR(SUMPRODUCT(Y106:Y110*H106:H110),"0")</f>
        <v>475.2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6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84</v>
      </c>
      <c r="Y123" s="279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28</v>
      </c>
      <c r="Y124" s="27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112</v>
      </c>
      <c r="Y125" s="280">
        <f>IFERROR(SUM(Y123:Y124),"0")</f>
        <v>112</v>
      </c>
      <c r="Z125" s="280">
        <f>IFERROR(IF(Z123="",0,Z123),"0")+IFERROR(IF(Z124="",0,Z124),"0")</f>
        <v>2.0025599999999999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336</v>
      </c>
      <c r="Y126" s="280">
        <f>IFERROR(SUMPRODUCT(Y123:Y124*H123:H124),"0")</f>
        <v>336</v>
      </c>
      <c r="Z126" s="37"/>
      <c r="AA126" s="281"/>
      <c r="AB126" s="281"/>
      <c r="AC126" s="281"/>
    </row>
    <row r="127" spans="1:68" ht="16.5" hidden="1" customHeight="1" x14ac:dyDescent="0.25">
      <c r="A127" s="30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14</v>
      </c>
      <c r="Y129" s="27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42</v>
      </c>
      <c r="Y130" s="279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56</v>
      </c>
      <c r="Y131" s="280">
        <f>IFERROR(SUM(Y129:Y130),"0")</f>
        <v>56</v>
      </c>
      <c r="Z131" s="280">
        <f>IFERROR(IF(Z129="",0,Z129),"0")+IFERROR(IF(Z130="",0,Z130),"0")</f>
        <v>1.0012799999999999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168</v>
      </c>
      <c r="Y132" s="280">
        <f>IFERROR(SUMPRODUCT(Y129:Y130*H129:H130),"0")</f>
        <v>168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28</v>
      </c>
      <c r="Y135" s="27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42</v>
      </c>
      <c r="Y136" s="27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70</v>
      </c>
      <c r="Y137" s="280">
        <f>IFERROR(SUM(Y135:Y136),"0")</f>
        <v>70</v>
      </c>
      <c r="Z137" s="280">
        <f>IFERROR(IF(Z135="",0,Z135),"0")+IFERROR(IF(Z136="",0,Z136),"0")</f>
        <v>1.2515999999999998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168</v>
      </c>
      <c r="Y138" s="280">
        <f>IFERROR(SUMPRODUCT(Y135:Y136*H135:H136),"0")</f>
        <v>168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28</v>
      </c>
      <c r="Y141" s="27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28</v>
      </c>
      <c r="Y142" s="280">
        <f>IFERROR(SUM(Y141:Y141),"0")</f>
        <v>28</v>
      </c>
      <c r="Z142" s="280">
        <f>IFERROR(IF(Z141="",0,Z141),"0")</f>
        <v>0.50063999999999997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84</v>
      </c>
      <c r="Y143" s="280">
        <f>IFERROR(SUMPRODUCT(Y141:Y141*H141:H141),"0")</f>
        <v>84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28</v>
      </c>
      <c r="Y156" s="279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28</v>
      </c>
      <c r="Y157" s="280">
        <f>IFERROR(SUM(Y156:Y156),"0")</f>
        <v>28</v>
      </c>
      <c r="Z157" s="280">
        <f>IFERROR(IF(Z156="",0,Z156),"0")</f>
        <v>0.26347999999999999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47.04</v>
      </c>
      <c r="Y158" s="280">
        <f>IFERROR(SUMPRODUCT(Y156:Y156*H156:H156),"0")</f>
        <v>47.04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48</v>
      </c>
      <c r="Y163" s="279">
        <f>IFERROR(IF(X163="","",X163),"")</f>
        <v>48</v>
      </c>
      <c r="Z163" s="36">
        <f>IFERROR(IF(X163="","",X163*0.00866),"")</f>
        <v>0.41567999999999994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250.23359999999997</v>
      </c>
      <c r="BN163" s="67">
        <f>IFERROR(Y163*I163,"0")</f>
        <v>250.23359999999997</v>
      </c>
      <c r="BO163" s="67">
        <f>IFERROR(X163/J163,"0")</f>
        <v>0.33333333333333331</v>
      </c>
      <c r="BP163" s="67">
        <f>IFERROR(Y163/J163,"0")</f>
        <v>0.33333333333333331</v>
      </c>
    </row>
    <row r="164" spans="1:68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48</v>
      </c>
      <c r="Y164" s="280">
        <f>IFERROR(SUM(Y162:Y163),"0")</f>
        <v>48</v>
      </c>
      <c r="Z164" s="280">
        <f>IFERROR(IF(Z162="",0,Z162),"0")+IFERROR(IF(Z163="",0,Z163),"0")</f>
        <v>0.41567999999999994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240</v>
      </c>
      <c r="Y165" s="280">
        <f>IFERROR(SUMPRODUCT(Y162:Y163*H162:H163),"0")</f>
        <v>240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42</v>
      </c>
      <c r="Y169" s="27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hidden="1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14</v>
      </c>
      <c r="Y171" s="27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56</v>
      </c>
      <c r="Y172" s="280">
        <f>IFERROR(SUM(Y169:Y171),"0")</f>
        <v>56</v>
      </c>
      <c r="Z172" s="280">
        <f>IFERROR(IF(Z169="",0,Z169),"0")+IFERROR(IF(Z170="",0,Z170),"0")+IFERROR(IF(Z171="",0,Z171),"0")</f>
        <v>1.0012799999999999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168</v>
      </c>
      <c r="Y173" s="280">
        <f>IFERROR(SUMPRODUCT(Y169:Y171*H169:H171),"0")</f>
        <v>168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12</v>
      </c>
      <c r="Y202" s="279">
        <f>IFERROR(IF(X202="","",X202),"")</f>
        <v>12</v>
      </c>
      <c r="Z202" s="36">
        <f>IFERROR(IF(X202="","",X202*0.0155),"")</f>
        <v>0.186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89.64</v>
      </c>
      <c r="BN202" s="67">
        <f>IFERROR(Y202*I202,"0")</f>
        <v>89.64</v>
      </c>
      <c r="BO202" s="67">
        <f>IFERROR(X202/J202,"0")</f>
        <v>0.14285714285714285</v>
      </c>
      <c r="BP202" s="67">
        <f>IFERROR(Y202/J202,"0")</f>
        <v>0.14285714285714285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12</v>
      </c>
      <c r="Y204" s="279">
        <f>IFERROR(IF(X204="","",X204),"")</f>
        <v>12</v>
      </c>
      <c r="Z204" s="36">
        <f>IFERROR(IF(X204="","",X204*0.0155),"")</f>
        <v>0.186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89.64</v>
      </c>
      <c r="BN204" s="67">
        <f>IFERROR(Y204*I204,"0")</f>
        <v>89.64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24</v>
      </c>
      <c r="Y205" s="280">
        <f>IFERROR(SUM(Y201:Y204),"0")</f>
        <v>24</v>
      </c>
      <c r="Z205" s="280">
        <f>IFERROR(IF(Z201="",0,Z201),"0")+IFERROR(IF(Z202="",0,Z202),"0")+IFERROR(IF(Z203="",0,Z203),"0")+IFERROR(IF(Z204="",0,Z204),"0")</f>
        <v>0.372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172.8</v>
      </c>
      <c r="Y206" s="280">
        <f>IFERROR(SUMPRODUCT(Y201:Y204*H201:H204),"0")</f>
        <v>172.8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48</v>
      </c>
      <c r="Y209" s="279">
        <f>IFERROR(IF(X209="","",X209),"")</f>
        <v>48</v>
      </c>
      <c r="Z209" s="36">
        <f>IFERROR(IF(X209="","",X209*0.0155),"")</f>
        <v>0.74399999999999999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251.04000000000002</v>
      </c>
      <c r="BN209" s="67">
        <f>IFERROR(Y209*I209,"0")</f>
        <v>251.04000000000002</v>
      </c>
      <c r="BO209" s="67">
        <f>IFERROR(X209/J209,"0")</f>
        <v>0.5714285714285714</v>
      </c>
      <c r="BP209" s="67">
        <f>IFERROR(Y209/J209,"0")</f>
        <v>0.5714285714285714</v>
      </c>
    </row>
    <row r="210" spans="1:68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48</v>
      </c>
      <c r="Y210" s="280">
        <f>IFERROR(SUM(Y209:Y209),"0")</f>
        <v>48</v>
      </c>
      <c r="Z210" s="280">
        <f>IFERROR(IF(Z209="",0,Z209),"0")</f>
        <v>0.74399999999999999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240</v>
      </c>
      <c r="Y211" s="280">
        <f>IFERROR(SUMPRODUCT(Y209:Y209*H209:H209),"0")</f>
        <v>240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36</v>
      </c>
      <c r="Y260" s="279">
        <f>IFERROR(IF(X260="","",X260),"")</f>
        <v>36</v>
      </c>
      <c r="Z260" s="36">
        <f>IFERROR(IF(X260="","",X260*0.0155),"")</f>
        <v>0.55800000000000005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225.35999999999999</v>
      </c>
      <c r="BN260" s="67">
        <f>IFERROR(Y260*I260,"0")</f>
        <v>225.35999999999999</v>
      </c>
      <c r="BO260" s="67">
        <f>IFERROR(X260/J260,"0")</f>
        <v>0.42857142857142855</v>
      </c>
      <c r="BP260" s="67">
        <f>IFERROR(Y260/J260,"0")</f>
        <v>0.42857142857142855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36</v>
      </c>
      <c r="Y262" s="280">
        <f>IFERROR(SUM(Y260:Y261),"0")</f>
        <v>36</v>
      </c>
      <c r="Z262" s="280">
        <f>IFERROR(IF(Z260="",0,Z260),"0")+IFERROR(IF(Z261="",0,Z261),"0")</f>
        <v>0.55800000000000005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216</v>
      </c>
      <c r="Y263" s="280">
        <f>IFERROR(SUMPRODUCT(Y260:Y261*H260:H261),"0")</f>
        <v>216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12</v>
      </c>
      <c r="Y266" s="279">
        <f>IFERROR(IF(X266="","",X266),"")</f>
        <v>12</v>
      </c>
      <c r="Z266" s="36">
        <f>IFERROR(IF(X266="","",X266*0.0155),"")</f>
        <v>0.186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62.820000000000007</v>
      </c>
      <c r="BN266" s="67">
        <f>IFERROR(Y266*I266,"0")</f>
        <v>62.820000000000007</v>
      </c>
      <c r="BO266" s="67">
        <f>IFERROR(X266/J266,"0")</f>
        <v>0.14285714285714285</v>
      </c>
      <c r="BP266" s="67">
        <f>IFERROR(Y266/J266,"0")</f>
        <v>0.14285714285714285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12</v>
      </c>
      <c r="Y268" s="280">
        <f>IFERROR(SUM(Y265:Y267),"0")</f>
        <v>12</v>
      </c>
      <c r="Z268" s="280">
        <f>IFERROR(IF(Z265="",0,Z265),"0")+IFERROR(IF(Z266="",0,Z266),"0")+IFERROR(IF(Z267="",0,Z267),"0")</f>
        <v>0.186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60</v>
      </c>
      <c r="Y269" s="280">
        <f>IFERROR(SUMPRODUCT(Y265:Y267*H265:H267),"0")</f>
        <v>60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28</v>
      </c>
      <c r="Y272" s="279">
        <f t="shared" si="6"/>
        <v>28</v>
      </c>
      <c r="Z272" s="36">
        <f>IFERROR(IF(X272="","",X272*0.00936),"")</f>
        <v>0.26207999999999998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108.976</v>
      </c>
      <c r="BN272" s="67">
        <f t="shared" si="8"/>
        <v>108.976</v>
      </c>
      <c r="BO272" s="67">
        <f t="shared" si="9"/>
        <v>0.22222222222222221</v>
      </c>
      <c r="BP272" s="67">
        <f t="shared" si="10"/>
        <v>0.22222222222222221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14</v>
      </c>
      <c r="Y274" s="279">
        <f t="shared" si="6"/>
        <v>14</v>
      </c>
      <c r="Z274" s="36">
        <f t="shared" ref="Z274:Z279" si="11">IFERROR(IF(X274="","",X274*0.00936),"")</f>
        <v>0.13103999999999999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44.688000000000002</v>
      </c>
      <c r="BN274" s="67">
        <f t="shared" si="8"/>
        <v>44.688000000000002</v>
      </c>
      <c r="BO274" s="67">
        <f t="shared" si="9"/>
        <v>0.1111111111111111</v>
      </c>
      <c r="BP274" s="67">
        <f t="shared" si="10"/>
        <v>0.1111111111111111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70</v>
      </c>
      <c r="Y275" s="279">
        <f t="shared" si="6"/>
        <v>70</v>
      </c>
      <c r="Z275" s="36">
        <f t="shared" si="11"/>
        <v>0.6552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272.44</v>
      </c>
      <c r="BN275" s="67">
        <f t="shared" si="8"/>
        <v>272.44</v>
      </c>
      <c r="BO275" s="67">
        <f t="shared" si="9"/>
        <v>0.55555555555555558</v>
      </c>
      <c r="BP275" s="67">
        <f t="shared" si="10"/>
        <v>0.55555555555555558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112</v>
      </c>
      <c r="Y284" s="280">
        <f>IFERROR(SUM(Y271:Y283),"0")</f>
        <v>112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1.0483199999999999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404.6</v>
      </c>
      <c r="Y285" s="280">
        <f>IFERROR(SUMPRODUCT(Y271:Y283*H271:H283),"0")</f>
        <v>404.6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4188.92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4188.92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74</v>
      </c>
      <c r="X287" s="280">
        <f>IFERROR(SUM(BM22:BM283),"0")</f>
        <v>4658.3047999999981</v>
      </c>
      <c r="Y287" s="280">
        <f>IFERROR(SUM(BN22:BN283),"0")</f>
        <v>4658.3047999999981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13</v>
      </c>
      <c r="Y288" s="38">
        <f>ROUNDUP(SUM(BP22:BP283),0)</f>
        <v>13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74</v>
      </c>
      <c r="X289" s="280">
        <f>GrossWeightTotal+PalletQtyTotal*25</f>
        <v>4983.3047999999981</v>
      </c>
      <c r="Y289" s="280">
        <f>GrossWeightTotalR+PalletQtyTotalR*25</f>
        <v>4983.3047999999981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1076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1076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16.086879999999997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310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63</v>
      </c>
      <c r="C294" s="310" t="s">
        <v>76</v>
      </c>
      <c r="D294" s="310" t="s">
        <v>85</v>
      </c>
      <c r="E294" s="310" t="s">
        <v>95</v>
      </c>
      <c r="F294" s="310" t="s">
        <v>106</v>
      </c>
      <c r="G294" s="310" t="s">
        <v>131</v>
      </c>
      <c r="H294" s="310" t="s">
        <v>138</v>
      </c>
      <c r="I294" s="310" t="s">
        <v>142</v>
      </c>
      <c r="J294" s="310" t="s">
        <v>150</v>
      </c>
      <c r="K294" s="310" t="s">
        <v>165</v>
      </c>
      <c r="L294" s="310" t="s">
        <v>171</v>
      </c>
      <c r="M294" s="310" t="s">
        <v>191</v>
      </c>
      <c r="N294" s="276"/>
      <c r="O294" s="310" t="s">
        <v>197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42</v>
      </c>
      <c r="D296" s="46">
        <f>IFERROR(X34*H34,"0")+IFERROR(X35*H35,"0")+IFERROR(X36*H36,"0")</f>
        <v>67.199999999999989</v>
      </c>
      <c r="E296" s="46">
        <f>IFERROR(X41*H41,"0")+IFERROR(X42*H42,"0")+IFERROR(X43*H43,"0")+IFERROR(X44*H44,"0")</f>
        <v>336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240</v>
      </c>
      <c r="H296" s="46">
        <f>IFERROR(X79*H79,"0")</f>
        <v>100.8</v>
      </c>
      <c r="I296" s="46">
        <f>IFERROR(X84*H84,"0")+IFERROR(X85*H85,"0")</f>
        <v>151.20000000000002</v>
      </c>
      <c r="J296" s="46">
        <f>IFERROR(X90*H90,"0")+IFERROR(X91*H91,"0")+IFERROR(X92*H92,"0")+IFERROR(X93*H93,"0")+IFERROR(X94*H94,"0")+IFERROR(X95*H95,"0")</f>
        <v>322.56</v>
      </c>
      <c r="K296" s="46">
        <f>IFERROR(X100*H100,"0")+IFERROR(X101*H101,"0")</f>
        <v>110.88</v>
      </c>
      <c r="L296" s="46">
        <f>IFERROR(X106*H106,"0")+IFERROR(X107*H107,"0")+IFERROR(X108*H108,"0")+IFERROR(X109*H109,"0")+IFERROR(X110*H110,"0")+IFERROR(X114*H114,"0")+IFERROR(X118*H118,"0")</f>
        <v>475.2</v>
      </c>
      <c r="M296" s="46">
        <f>IFERROR(X123*H123,"0")+IFERROR(X124*H124,"0")</f>
        <v>336</v>
      </c>
      <c r="N296" s="276"/>
      <c r="O296" s="46">
        <f>IFERROR(X129*H129,"0")+IFERROR(X130*H130,"0")</f>
        <v>168</v>
      </c>
      <c r="P296" s="46">
        <f>IFERROR(X135*H135,"0")+IFERROR(X136*H136,"0")</f>
        <v>168</v>
      </c>
      <c r="Q296" s="46">
        <f>IFERROR(X141*H141,"0")</f>
        <v>84</v>
      </c>
      <c r="R296" s="46">
        <f>IFERROR(X146*H146,"0")</f>
        <v>0</v>
      </c>
      <c r="S296" s="46">
        <f>IFERROR(X151*H151,"0")</f>
        <v>0</v>
      </c>
      <c r="T296" s="46">
        <f>IFERROR(X156*H156,"0")</f>
        <v>47.04</v>
      </c>
      <c r="U296" s="46">
        <f>IFERROR(X162*H162,"0")+IFERROR(X163*H163,"0")</f>
        <v>240</v>
      </c>
      <c r="V296" s="46">
        <f>IFERROR(X169*H169,"0")+IFERROR(X170*H170,"0")+IFERROR(X171*H171,"0")+IFERROR(X175*H175,"0")</f>
        <v>168</v>
      </c>
      <c r="W296" s="46">
        <f>IFERROR(X181*H181,"0")+IFERROR(X185*H185,"0")+IFERROR(X186*H186,"0")+IFERROR(X187*H187,"0")+IFERROR(X188*H188,"0")</f>
        <v>38.64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172.8</v>
      </c>
      <c r="Z296" s="46">
        <f>IFERROR(X209*H209,"0")</f>
        <v>240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680.6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1771.2000000000003</v>
      </c>
      <c r="B299" s="60">
        <f>SUMPRODUCT(--(BB:BB="ПГП"),--(W:W="кор"),H:H,Y:Y)+SUMPRODUCT(--(BB:BB="ПГП"),--(W:W="кг"),Y:Y)</f>
        <v>2417.7200000000003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6,00"/>
        <filter val="100,80"/>
        <filter val="110,88"/>
        <filter val="112,00"/>
        <filter val="12,00"/>
        <filter val="13"/>
        <filter val="14,00"/>
        <filter val="151,20"/>
        <filter val="168,00"/>
        <filter val="172,80"/>
        <filter val="216,00"/>
        <filter val="24,00"/>
        <filter val="240,00"/>
        <filter val="28,00"/>
        <filter val="322,56"/>
        <filter val="336,00"/>
        <filter val="36,00"/>
        <filter val="38,64"/>
        <filter val="4 188,92"/>
        <filter val="4 658,30"/>
        <filter val="4 983,30"/>
        <filter val="404,60"/>
        <filter val="42,00"/>
        <filter val="47,04"/>
        <filter val="475,20"/>
        <filter val="48,00"/>
        <filter val="56,00"/>
        <filter val="60,00"/>
        <filter val="67,20"/>
        <filter val="70,00"/>
        <filter val="72,00"/>
        <filter val="84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