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6F86E0-3412-474F-8DDA-05FC325210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X290" i="1"/>
  <c r="Z37" i="1"/>
  <c r="Z63" i="1"/>
  <c r="Z69" i="1"/>
  <c r="BN66" i="1"/>
  <c r="BN68" i="1"/>
  <c r="Y126" i="1"/>
  <c r="BN124" i="1"/>
  <c r="Z131" i="1"/>
  <c r="Z137" i="1"/>
  <c r="BN135" i="1"/>
  <c r="Y173" i="1"/>
  <c r="BN170" i="1"/>
  <c r="Z189" i="1"/>
  <c r="Z197" i="1"/>
  <c r="BN193" i="1"/>
  <c r="BN195" i="1"/>
  <c r="Z284" i="1"/>
  <c r="X289" i="1"/>
  <c r="Y38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X288" i="1"/>
  <c r="Z30" i="1"/>
  <c r="BN34" i="1"/>
  <c r="BP36" i="1"/>
  <c r="BN36" i="1"/>
  <c r="BP62" i="1"/>
  <c r="BN62" i="1"/>
  <c r="Y75" i="1"/>
  <c r="BP73" i="1"/>
  <c r="BN73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Y45" i="1"/>
  <c r="Y64" i="1"/>
  <c r="Y70" i="1"/>
  <c r="Z75" i="1"/>
  <c r="Z86" i="1"/>
  <c r="Z96" i="1"/>
  <c r="Z102" i="1"/>
  <c r="Z111" i="1"/>
  <c r="Z125" i="1"/>
  <c r="Y132" i="1"/>
  <c r="Y137" i="1"/>
  <c r="Z164" i="1"/>
  <c r="Y197" i="1"/>
  <c r="Y198" i="1"/>
  <c r="Z221" i="1"/>
  <c r="Z227" i="1"/>
  <c r="Z257" i="1"/>
  <c r="Y262" i="1"/>
  <c r="Y263" i="1"/>
  <c r="Z268" i="1"/>
  <c r="H9" i="1"/>
  <c r="A10" i="1"/>
  <c r="Z291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90" i="1" l="1"/>
  <c r="Y287" i="1"/>
  <c r="Y288" i="1"/>
  <c r="Y286" i="1"/>
  <c r="C299" i="1" l="1"/>
  <c r="Y289" i="1"/>
  <c r="B299" i="1" l="1"/>
  <c r="A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<sst xmlns="http://schemas.openxmlformats.org/spreadsheetml/2006/main" count="1310" uniqueCount="428">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</sst>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408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5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84</v>
      </c>
      <c r="Y29" s="27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112</v>
      </c>
      <c r="Y30" s="280">
        <f>IFERROR(SUM(Y28:Y29),"0")</f>
        <v>112</v>
      </c>
      <c r="Z30" s="280">
        <f>IFERROR(IF(Z28="",0,Z28),"0")+IFERROR(IF(Z29="",0,Z29),"0")</f>
        <v>1.05392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168</v>
      </c>
      <c r="Y31" s="280">
        <f>IFERROR(SUMPRODUCT(Y28:Y29*H28:H29),"0")</f>
        <v>168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24</v>
      </c>
      <c r="Y37" s="280">
        <f>IFERROR(SUM(Y34:Y36),"0")</f>
        <v>24</v>
      </c>
      <c r="Z37" s="280">
        <f>IFERROR(IF(Z34="",0,Z34),"0")+IFERROR(IF(Z35="",0,Z35),"0")+IFERROR(IF(Z36="",0,Z36),"0")</f>
        <v>0.372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134.39999999999998</v>
      </c>
      <c r="Y38" s="280">
        <f>IFERROR(SUMPRODUCT(Y34:Y36*H34:H36),"0")</f>
        <v>134.39999999999998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12</v>
      </c>
      <c r="Y45" s="280">
        <f>IFERROR(SUM(Y41:Y44),"0")</f>
        <v>12</v>
      </c>
      <c r="Z45" s="280">
        <f>IFERROR(IF(Z41="",0,Z41),"0")+IFERROR(IF(Z42="",0,Z42),"0")+IFERROR(IF(Z43="",0,Z43),"0")+IFERROR(IF(Z44="",0,Z44),"0")</f>
        <v>0.186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84</v>
      </c>
      <c r="Y46" s="280">
        <f>IFERROR(SUMPRODUCT(Y41:Y44*H41:H44),"0")</f>
        <v>84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28</v>
      </c>
      <c r="Y91" s="279">
        <f t="shared" si="0"/>
        <v>28</v>
      </c>
      <c r="Z91" s="36">
        <f t="shared" si="1"/>
        <v>0.50063999999999997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28</v>
      </c>
      <c r="Y94" s="279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168</v>
      </c>
      <c r="Y96" s="280">
        <f>IFERROR(SUM(Y90:Y95),"0")</f>
        <v>168</v>
      </c>
      <c r="Z96" s="280">
        <f>IFERROR(IF(Z90="",0,Z90),"0")+IFERROR(IF(Z91="",0,Z91),"0")+IFERROR(IF(Z92="",0,Z92),"0")+IFERROR(IF(Z93="",0,Z93),"0")+IFERROR(IF(Z94="",0,Z94),"0")+IFERROR(IF(Z95="",0,Z95),"0")</f>
        <v>3.0038399999999998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529.19999999999993</v>
      </c>
      <c r="Y97" s="280">
        <f>IFERROR(SUMPRODUCT(Y90:Y95*H90:H95),"0")</f>
        <v>529.19999999999993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hidden="1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48</v>
      </c>
      <c r="Y111" s="280">
        <f>IFERROR(SUM(Y106:Y110),"0")</f>
        <v>48</v>
      </c>
      <c r="Z111" s="280">
        <f>IFERROR(IF(Z106="",0,Z106),"0")+IFERROR(IF(Z107="",0,Z107),"0")+IFERROR(IF(Z108="",0,Z108),"0")+IFERROR(IF(Z109="",0,Z109),"0")+IFERROR(IF(Z110="",0,Z110),"0")</f>
        <v>0.74399999999999999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321.60000000000002</v>
      </c>
      <c r="Y112" s="280">
        <f>IFERROR(SUMPRODUCT(Y106:Y110*H106:H110),"0")</f>
        <v>321.60000000000002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hidden="1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28</v>
      </c>
      <c r="Y136" s="27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42</v>
      </c>
      <c r="Y137" s="280">
        <f>IFERROR(SUM(Y135:Y136),"0")</f>
        <v>42</v>
      </c>
      <c r="Z137" s="280">
        <f>IFERROR(IF(Z135="",0,Z135),"0")+IFERROR(IF(Z136="",0,Z136),"0")</f>
        <v>0.75095999999999996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100.80000000000001</v>
      </c>
      <c r="Y138" s="280">
        <f>IFERROR(SUMPRODUCT(Y135:Y136*H135:H136),"0")</f>
        <v>100.80000000000001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14</v>
      </c>
      <c r="Y141" s="27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14</v>
      </c>
      <c r="Y142" s="280">
        <f>IFERROR(SUM(Y141:Y141),"0")</f>
        <v>14</v>
      </c>
      <c r="Z142" s="280">
        <f>IFERROR(IF(Z141="",0,Z141),"0")</f>
        <v>0.25031999999999999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42</v>
      </c>
      <c r="Y143" s="280">
        <f>IFERROR(SUMPRODUCT(Y141:Y141*H141:H141),"0")</f>
        <v>42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28</v>
      </c>
      <c r="Y172" s="280">
        <f>IFERROR(SUM(Y169:Y171),"0")</f>
        <v>28</v>
      </c>
      <c r="Z172" s="280">
        <f>IFERROR(IF(Z169="",0,Z169),"0")+IFERROR(IF(Z170="",0,Z170),"0")+IFERROR(IF(Z171="",0,Z171),"0")</f>
        <v>0.50063999999999997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84</v>
      </c>
      <c r="Y173" s="280">
        <f>IFERROR(SUMPRODUCT(Y169:Y171*H169:H171),"0")</f>
        <v>84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12</v>
      </c>
      <c r="Y196" s="27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12</v>
      </c>
      <c r="Y197" s="280">
        <f>IFERROR(SUM(Y193:Y196),"0")</f>
        <v>12</v>
      </c>
      <c r="Z197" s="280">
        <f>IFERROR(IF(Z193="",0,Z193),"0")+IFERROR(IF(Z194="",0,Z194),"0")+IFERROR(IF(Z195="",0,Z195),"0")+IFERROR(IF(Z196="",0,Z196),"0")</f>
        <v>0.186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67.199999999999989</v>
      </c>
      <c r="Y198" s="280">
        <f>IFERROR(SUMPRODUCT(Y193:Y196*H193:H196),"0")</f>
        <v>67.199999999999989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12</v>
      </c>
      <c r="Y202" s="27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89.64</v>
      </c>
      <c r="BN202" s="67">
        <f>IFERROR(Y202*I202,"0")</f>
        <v>89.64</v>
      </c>
      <c r="BO202" s="67">
        <f>IFERROR(X202/J202,"0")</f>
        <v>0.14285714285714285</v>
      </c>
      <c r="BP202" s="67">
        <f>IFERROR(Y202/J202,"0")</f>
        <v>0.14285714285714285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12</v>
      </c>
      <c r="Y205" s="280">
        <f>IFERROR(SUM(Y201:Y204),"0")</f>
        <v>12</v>
      </c>
      <c r="Z205" s="280">
        <f>IFERROR(IF(Z201="",0,Z201),"0")+IFERROR(IF(Z202="",0,Z202),"0")+IFERROR(IF(Z203="",0,Z203),"0")+IFERROR(IF(Z204="",0,Z204),"0")</f>
        <v>0.186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86.4</v>
      </c>
      <c r="Y206" s="280">
        <f>IFERROR(SUMPRODUCT(Y201:Y204*H201:H204),"0")</f>
        <v>86.4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14</v>
      </c>
      <c r="Y218" s="279">
        <f>IFERROR(IF(X218="","",X218),"")</f>
        <v>14</v>
      </c>
      <c r="Z218" s="36">
        <f>IFERROR(IF(X218="","",X218*0.01788),"")</f>
        <v>0.25031999999999999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43.450400000000002</v>
      </c>
      <c r="BN218" s="67">
        <f>IFERROR(Y218*I218,"0")</f>
        <v>43.450400000000002</v>
      </c>
      <c r="BO218" s="67">
        <f>IFERROR(X218/J218,"0")</f>
        <v>0.2</v>
      </c>
      <c r="BP218" s="67">
        <f>IFERROR(Y218/J218,"0")</f>
        <v>0.2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14</v>
      </c>
      <c r="Y221" s="280">
        <f>IFERROR(SUM(Y218:Y220),"0")</f>
        <v>14</v>
      </c>
      <c r="Z221" s="280">
        <f>IFERROR(IF(Z218="",0,Z218),"0")+IFERROR(IF(Z219="",0,Z219),"0")+IFERROR(IF(Z220="",0,Z220),"0")</f>
        <v>0.25031999999999999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33.6</v>
      </c>
      <c r="Y222" s="280">
        <f>IFERROR(SUMPRODUCT(Y218:Y220*H218:H220),"0")</f>
        <v>33.6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36</v>
      </c>
      <c r="Y260" s="279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225.35999999999999</v>
      </c>
      <c r="BN260" s="67">
        <f>IFERROR(Y260*I260,"0")</f>
        <v>225.35999999999999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36</v>
      </c>
      <c r="Y262" s="280">
        <f>IFERROR(SUM(Y260:Y261),"0")</f>
        <v>36</v>
      </c>
      <c r="Z262" s="280">
        <f>IFERROR(IF(Z260="",0,Z260),"0")+IFERROR(IF(Z261="",0,Z261),"0")</f>
        <v>0.55800000000000005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216</v>
      </c>
      <c r="Y263" s="280">
        <f>IFERROR(SUMPRODUCT(Y260:Y261*H260:H261),"0")</f>
        <v>216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56</v>
      </c>
      <c r="Y272" s="279">
        <f t="shared" si="6"/>
        <v>56</v>
      </c>
      <c r="Z272" s="36">
        <f>IFERROR(IF(X272="","",X272*0.00936),"")</f>
        <v>0.52415999999999996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217.952</v>
      </c>
      <c r="BN272" s="67">
        <f t="shared" si="8"/>
        <v>217.952</v>
      </c>
      <c r="BO272" s="67">
        <f t="shared" si="9"/>
        <v>0.44444444444444442</v>
      </c>
      <c r="BP272" s="67">
        <f t="shared" si="10"/>
        <v>0.44444444444444442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24</v>
      </c>
      <c r="Y273" s="279">
        <f t="shared" si="6"/>
        <v>24</v>
      </c>
      <c r="Z273" s="36">
        <f>IFERROR(IF(X273="","",X273*0.0155),"")</f>
        <v>0.372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137.64000000000001</v>
      </c>
      <c r="BN273" s="67">
        <f t="shared" si="8"/>
        <v>137.64000000000001</v>
      </c>
      <c r="BO273" s="67">
        <f t="shared" si="9"/>
        <v>0.2857142857142857</v>
      </c>
      <c r="BP273" s="67">
        <f t="shared" si="10"/>
        <v>0.2857142857142857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56</v>
      </c>
      <c r="Y275" s="279">
        <f t="shared" si="6"/>
        <v>56</v>
      </c>
      <c r="Z275" s="36">
        <f t="shared" si="11"/>
        <v>0.52415999999999996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217.952</v>
      </c>
      <c r="BN275" s="67">
        <f t="shared" si="8"/>
        <v>217.952</v>
      </c>
      <c r="BO275" s="67">
        <f t="shared" si="9"/>
        <v>0.44444444444444442</v>
      </c>
      <c r="BP275" s="67">
        <f t="shared" si="10"/>
        <v>0.44444444444444442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150</v>
      </c>
      <c r="Y284" s="280">
        <f>IFERROR(SUM(Y271:Y283),"0")</f>
        <v>150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1.5513599999999999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588.40000000000009</v>
      </c>
      <c r="Y285" s="280">
        <f>IFERROR(SUMPRODUCT(Y271:Y283*H271:H283),"0")</f>
        <v>588.40000000000009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2731.1200000000003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2731.1200000000003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3077.8959999999997</v>
      </c>
      <c r="Y287" s="280">
        <f>IFERROR(SUM(BN22:BN283),"0")</f>
        <v>3077.8959999999997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9</v>
      </c>
      <c r="Y288" s="38">
        <f>ROUNDUP(SUM(BP22:BP283),0)</f>
        <v>9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3302.8959999999997</v>
      </c>
      <c r="Y289" s="280">
        <f>GrossWeightTotalR+PalletQtyTotalR*25</f>
        <v>3302.8959999999997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812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812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11.147919999999999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168</v>
      </c>
      <c r="D296" s="46">
        <f>IFERROR(X34*H34,"0")+IFERROR(X35*H35,"0")+IFERROR(X36*H36,"0")</f>
        <v>134.39999999999998</v>
      </c>
      <c r="E296" s="46">
        <f>IFERROR(X41*H41,"0")+IFERROR(X42*H42,"0")+IFERROR(X43*H43,"0")+IFERROR(X44*H44,"0")</f>
        <v>84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50.4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529.19999999999993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358.56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100.80000000000001</v>
      </c>
      <c r="Q296" s="46">
        <f>IFERROR(X141*H141,"0")</f>
        <v>42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0</v>
      </c>
      <c r="V296" s="46">
        <f>IFERROR(X169*H169,"0")+IFERROR(X170*H170,"0")+IFERROR(X171*H171,"0")+IFERROR(X175*H175,"0")</f>
        <v>84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67.199999999999989</v>
      </c>
      <c r="Y296" s="46">
        <f>IFERROR(X201*H201,"0")+IFERROR(X202*H202,"0")+IFERROR(X203*H203,"0")+IFERROR(X204*H204,"0")</f>
        <v>86.4</v>
      </c>
      <c r="Z296" s="46">
        <f>IFERROR(X209*H209,"0")</f>
        <v>0</v>
      </c>
      <c r="AA296" s="46">
        <f>IFERROR(X214*H214,"0")+IFERROR(X218*H218,"0")+IFERROR(X219*H219,"0")+IFERROR(X220*H220,"0")</f>
        <v>33.6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804.40000000000009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693.6</v>
      </c>
      <c r="B299" s="60">
        <f>SUMPRODUCT(--(BB:BB="ПГП"),--(W:W="кор"),H:H,Y:Y)+SUMPRODUCT(--(BB:BB="ПГП"),--(W:W="кг"),Y:Y)</f>
        <v>2037.5200000000002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2,00"/>
        <filter val="12,00"/>
        <filter val="134,40"/>
        <filter val="14,00"/>
        <filter val="150,00"/>
        <filter val="168,00"/>
        <filter val="188,16"/>
        <filter val="2 731,12"/>
        <filter val="216,00"/>
        <filter val="24,00"/>
        <filter val="28,00"/>
        <filter val="3 077,90"/>
        <filter val="3 302,90"/>
        <filter val="321,60"/>
        <filter val="33,60"/>
        <filter val="36,00"/>
        <filter val="36,96"/>
        <filter val="42,00"/>
        <filter val="48,00"/>
        <filter val="50,40"/>
        <filter val="529,20"/>
        <filter val="56,00"/>
        <filter val="588,40"/>
        <filter val="67,20"/>
        <filter val="812,00"/>
        <filter val="84,00"/>
        <filter val="86,40"/>
        <filter val="9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