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6C9F0B-BB7F-4585-9EDD-F98B3C425C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8" i="1"/>
  <c r="BP118" i="1"/>
  <c r="Y119" i="1"/>
  <c r="Z125" i="1"/>
  <c r="BN123" i="1"/>
  <c r="Y138" i="1"/>
  <c r="BN136" i="1"/>
  <c r="BN175" i="1"/>
  <c r="BP175" i="1"/>
  <c r="Y176" i="1"/>
  <c r="Z197" i="1"/>
  <c r="BN193" i="1"/>
  <c r="BN195" i="1"/>
  <c r="Z205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Y148" i="1"/>
  <c r="Y147" i="1"/>
  <c r="BP146" i="1"/>
  <c r="BN146" i="1"/>
  <c r="Y158" i="1"/>
  <c r="Y157" i="1"/>
  <c r="BP156" i="1"/>
  <c r="BN156" i="1"/>
  <c r="Y240" i="1"/>
  <c r="Y239" i="1"/>
  <c r="BP238" i="1"/>
  <c r="BN238" i="1"/>
  <c r="Y250" i="1"/>
  <c r="Y249" i="1"/>
  <c r="BP248" i="1"/>
  <c r="BN248" i="1"/>
  <c r="X286" i="1"/>
  <c r="Y30" i="1"/>
  <c r="Y37" i="1"/>
  <c r="Z37" i="1"/>
  <c r="BN35" i="1"/>
  <c r="Z45" i="1"/>
  <c r="BN49" i="1"/>
  <c r="BP49" i="1"/>
  <c r="Y50" i="1"/>
  <c r="Y59" i="1"/>
  <c r="Y58" i="1"/>
  <c r="BP57" i="1"/>
  <c r="BN57" i="1"/>
  <c r="Y131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BP186" i="1"/>
  <c r="BN186" i="1"/>
  <c r="BP188" i="1"/>
  <c r="BN188" i="1"/>
  <c r="BP202" i="1"/>
  <c r="BN202" i="1"/>
  <c r="BP204" i="1"/>
  <c r="BN204" i="1"/>
  <c r="BP219" i="1"/>
  <c r="BN219" i="1"/>
  <c r="Y222" i="1"/>
  <c r="Y234" i="1"/>
  <c r="Y233" i="1"/>
  <c r="BP232" i="1"/>
  <c r="BN232" i="1"/>
  <c r="Y246" i="1"/>
  <c r="Y245" i="1"/>
  <c r="BP244" i="1"/>
  <c r="BN244" i="1"/>
  <c r="BP254" i="1"/>
  <c r="BN254" i="1"/>
  <c r="BP256" i="1"/>
  <c r="BN256" i="1"/>
  <c r="BP266" i="1"/>
  <c r="BN266" i="1"/>
  <c r="Y269" i="1"/>
  <c r="Z63" i="1"/>
  <c r="Y76" i="1"/>
  <c r="Y86" i="1"/>
  <c r="Y97" i="1"/>
  <c r="Y102" i="1"/>
  <c r="Y111" i="1"/>
  <c r="Z111" i="1"/>
  <c r="Y125" i="1"/>
  <c r="Z131" i="1"/>
  <c r="Z137" i="1"/>
  <c r="Y164" i="1"/>
  <c r="Z164" i="1"/>
  <c r="Z172" i="1"/>
  <c r="Z257" i="1"/>
  <c r="F9" i="1"/>
  <c r="J9" i="1"/>
  <c r="Y31" i="1"/>
  <c r="Y38" i="1"/>
  <c r="Y45" i="1"/>
  <c r="Y64" i="1"/>
  <c r="Y70" i="1"/>
  <c r="Y75" i="1"/>
  <c r="Y87" i="1"/>
  <c r="Y96" i="1"/>
  <c r="Y103" i="1"/>
  <c r="Y112" i="1"/>
  <c r="Y116" i="1"/>
  <c r="Y126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X287" i="1"/>
  <c r="X288" i="1"/>
  <c r="X290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Y182" i="1"/>
  <c r="BP181" i="1"/>
  <c r="BN181" i="1"/>
  <c r="Z189" i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Y288" i="1" l="1"/>
  <c r="Y287" i="1"/>
  <c r="Z291" i="1"/>
  <c r="Y290" i="1"/>
  <c r="Y286" i="1"/>
  <c r="Y289" i="1"/>
  <c r="A299" i="1"/>
  <c r="B299" i="1"/>
  <c r="C299" i="1"/>
  <c r="X28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<sst xmlns="http://schemas.openxmlformats.org/spreadsheetml/2006/main" count="1310" uniqueCount="428">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</sst>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408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5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182</v>
      </c>
      <c r="Y123" s="27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98</v>
      </c>
      <c r="Y124" s="27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280</v>
      </c>
      <c r="Y125" s="280">
        <f>IFERROR(SUM(Y123:Y124),"0")</f>
        <v>280</v>
      </c>
      <c r="Z125" s="280">
        <f>IFERROR(IF(Z123="",0,Z123),"0")+IFERROR(IF(Z124="",0,Z124),"0")</f>
        <v>5.0064000000000002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840</v>
      </c>
      <c r="Y126" s="280">
        <f>IFERROR(SUMPRODUCT(Y123:Y124*H123:H124),"0")</f>
        <v>840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98</v>
      </c>
      <c r="Y130" s="27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98</v>
      </c>
      <c r="Y131" s="280">
        <f>IFERROR(SUM(Y129:Y130),"0")</f>
        <v>98</v>
      </c>
      <c r="Z131" s="280">
        <f>IFERROR(IF(Z129="",0,Z129),"0")+IFERROR(IF(Z130="",0,Z130),"0")</f>
        <v>1.75224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294</v>
      </c>
      <c r="Y132" s="280">
        <f>IFERROR(SUMPRODUCT(Y129:Y130*H129:H130),"0")</f>
        <v>294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56</v>
      </c>
      <c r="Y169" s="27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56</v>
      </c>
      <c r="Y170" s="27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112</v>
      </c>
      <c r="Y172" s="280">
        <f>IFERROR(SUM(Y169:Y171),"0")</f>
        <v>112</v>
      </c>
      <c r="Z172" s="280">
        <f>IFERROR(IF(Z169="",0,Z169),"0")+IFERROR(IF(Z170="",0,Z170),"0")+IFERROR(IF(Z171="",0,Z171),"0")</f>
        <v>2.0025599999999999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336</v>
      </c>
      <c r="Y173" s="280">
        <f>IFERROR(SUMPRODUCT(Y169:Y171*H169:H171),"0")</f>
        <v>336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140</v>
      </c>
      <c r="Y265" s="279">
        <f>IFERROR(IF(X265="","",X265),"")</f>
        <v>140</v>
      </c>
      <c r="Z265" s="36">
        <f>IFERROR(IF(X265="","",X265*0.00936),"")</f>
        <v>1.3104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404.68400000000003</v>
      </c>
      <c r="BN265" s="67">
        <f>IFERROR(Y265*I265,"0")</f>
        <v>404.68400000000003</v>
      </c>
      <c r="BO265" s="67">
        <f>IFERROR(X265/J265,"0")</f>
        <v>1.1111111111111112</v>
      </c>
      <c r="BP265" s="67">
        <f>IFERROR(Y265/J265,"0")</f>
        <v>1.1111111111111112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96</v>
      </c>
      <c r="Y266" s="279">
        <f>IFERROR(IF(X266="","",X266),"")</f>
        <v>96</v>
      </c>
      <c r="Z266" s="36">
        <f>IFERROR(IF(X266="","",X266*0.0155),"")</f>
        <v>1.488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502.56000000000006</v>
      </c>
      <c r="BN266" s="67">
        <f>IFERROR(Y266*I266,"0")</f>
        <v>502.56000000000006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236</v>
      </c>
      <c r="Y268" s="280">
        <f>IFERROR(SUM(Y265:Y267),"0")</f>
        <v>236</v>
      </c>
      <c r="Z268" s="280">
        <f>IFERROR(IF(Z265="",0,Z265),"0")+IFERROR(IF(Z266="",0,Z266),"0")+IFERROR(IF(Z267="",0,Z267),"0")</f>
        <v>2.7984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858</v>
      </c>
      <c r="Y269" s="280">
        <f>IFERROR(SUMPRODUCT(Y265:Y267*H265:H267),"0")</f>
        <v>858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idden="1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hidden="1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2808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2808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3187.1280000000002</v>
      </c>
      <c r="Y287" s="280">
        <f>IFERROR(SUM(BN22:BN283),"0")</f>
        <v>3187.1280000000002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10</v>
      </c>
      <c r="Y288" s="38">
        <f>ROUNDUP(SUM(BP22:BP283),0)</f>
        <v>10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3437.1280000000002</v>
      </c>
      <c r="Y289" s="280">
        <f>GrossWeightTotalR+PalletQtyTotalR*25</f>
        <v>3437.1280000000002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822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822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12.39096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840</v>
      </c>
      <c r="N296" s="276"/>
      <c r="O296" s="46">
        <f>IFERROR(X129*H129,"0")+IFERROR(X130*H130,"0")</f>
        <v>294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336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858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480</v>
      </c>
      <c r="B299" s="60">
        <f>SUMPRODUCT(--(BB:BB="ПГП"),--(W:W="кор"),H:H,Y:Y)+SUMPRODUCT(--(BB:BB="ПГП"),--(W:W="кг"),Y:Y)</f>
        <v>2328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12,00"/>
        <filter val="140,00"/>
        <filter val="182,00"/>
        <filter val="2 808,00"/>
        <filter val="236,00"/>
        <filter val="280,00"/>
        <filter val="294,00"/>
        <filter val="3 187,13"/>
        <filter val="3 437,13"/>
        <filter val="336,00"/>
        <filter val="480,00"/>
        <filter val="56,00"/>
        <filter val="822,00"/>
        <filter val="840,00"/>
        <filter val="858,00"/>
        <filter val="96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