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97C4B7-82CF-4CFE-B238-E2FF25C59E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95" i="1" l="1"/>
  <c r="BN95" i="1"/>
  <c r="Z95" i="1"/>
  <c r="BP124" i="1"/>
  <c r="BN124" i="1"/>
  <c r="Z124" i="1"/>
  <c r="BP166" i="1"/>
  <c r="BN166" i="1"/>
  <c r="Z166" i="1"/>
  <c r="BP197" i="1"/>
  <c r="BN197" i="1"/>
  <c r="Z197" i="1"/>
  <c r="BP225" i="1"/>
  <c r="BN225" i="1"/>
  <c r="Z225" i="1"/>
  <c r="BP291" i="1"/>
  <c r="BN291" i="1"/>
  <c r="Z291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Z28" i="1"/>
  <c r="BN28" i="1"/>
  <c r="Z55" i="1"/>
  <c r="BN55" i="1"/>
  <c r="Z69" i="1"/>
  <c r="BN69" i="1"/>
  <c r="BP75" i="1"/>
  <c r="BN75" i="1"/>
  <c r="BP90" i="1"/>
  <c r="BN90" i="1"/>
  <c r="Z90" i="1"/>
  <c r="BP106" i="1"/>
  <c r="BN106" i="1"/>
  <c r="Z106" i="1"/>
  <c r="Y147" i="1"/>
  <c r="BP146" i="1"/>
  <c r="BN146" i="1"/>
  <c r="Z146" i="1"/>
  <c r="Z147" i="1" s="1"/>
  <c r="BP150" i="1"/>
  <c r="BN150" i="1"/>
  <c r="Z150" i="1"/>
  <c r="BP176" i="1"/>
  <c r="BN176" i="1"/>
  <c r="Z176" i="1"/>
  <c r="BP210" i="1"/>
  <c r="BN210" i="1"/>
  <c r="Z210" i="1"/>
  <c r="BP252" i="1"/>
  <c r="BN252" i="1"/>
  <c r="Z252" i="1"/>
  <c r="BP307" i="1"/>
  <c r="BN307" i="1"/>
  <c r="Z307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Y85" i="1"/>
  <c r="BP83" i="1"/>
  <c r="BN83" i="1"/>
  <c r="Z83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BP218" i="1"/>
  <c r="BN218" i="1"/>
  <c r="Z218" i="1"/>
  <c r="BP245" i="1"/>
  <c r="BN245" i="1"/>
  <c r="Z245" i="1"/>
  <c r="BP250" i="1"/>
  <c r="BN250" i="1"/>
  <c r="Z250" i="1"/>
  <c r="BP289" i="1"/>
  <c r="BN289" i="1"/>
  <c r="Z289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Y65" i="1"/>
  <c r="Z63" i="1"/>
  <c r="BN63" i="1"/>
  <c r="Y71" i="1"/>
  <c r="BP77" i="1"/>
  <c r="BN77" i="1"/>
  <c r="Z77" i="1"/>
  <c r="BP97" i="1"/>
  <c r="BN97" i="1"/>
  <c r="Z97" i="1"/>
  <c r="BP112" i="1"/>
  <c r="BN112" i="1"/>
  <c r="Z112" i="1"/>
  <c r="G511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2" i="1"/>
  <c r="BN212" i="1"/>
  <c r="Z212" i="1"/>
  <c r="BP227" i="1"/>
  <c r="BN227" i="1"/>
  <c r="Z227" i="1"/>
  <c r="BP254" i="1"/>
  <c r="BN254" i="1"/>
  <c r="Z25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81" i="1"/>
  <c r="E511" i="1"/>
  <c r="Y101" i="1"/>
  <c r="Y122" i="1"/>
  <c r="Y126" i="1"/>
  <c r="Y137" i="1"/>
  <c r="Y154" i="1"/>
  <c r="Y172" i="1"/>
  <c r="Y247" i="1"/>
  <c r="Y246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31" i="1"/>
  <c r="Y330" i="1"/>
  <c r="Y379" i="1"/>
  <c r="Y458" i="1"/>
  <c r="Y489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11" i="1"/>
  <c r="BN211" i="1"/>
  <c r="Z211" i="1"/>
  <c r="Y215" i="1"/>
  <c r="BP219" i="1"/>
  <c r="BN219" i="1"/>
  <c r="Z219" i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Y370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1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BP209" i="1"/>
  <c r="BN209" i="1"/>
  <c r="Z209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Y324" i="1"/>
  <c r="BP328" i="1"/>
  <c r="BN328" i="1"/>
  <c r="Z328" i="1"/>
  <c r="Z330" i="1" s="1"/>
  <c r="S511" i="1"/>
  <c r="Y337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79" i="1" l="1"/>
  <c r="Z317" i="1"/>
  <c r="Z126" i="1"/>
  <c r="Z370" i="1"/>
  <c r="Z359" i="1"/>
  <c r="Z443" i="1"/>
  <c r="Z171" i="1"/>
  <c r="Z108" i="1"/>
  <c r="Y502" i="1"/>
  <c r="Z494" i="1"/>
  <c r="Z464" i="1"/>
  <c r="Z458" i="1"/>
  <c r="Z270" i="1"/>
  <c r="Z255" i="1"/>
  <c r="Z203" i="1"/>
  <c r="Z114" i="1"/>
  <c r="Z100" i="1"/>
  <c r="Z92" i="1"/>
  <c r="Z85" i="1"/>
  <c r="Z71" i="1"/>
  <c r="Z65" i="1"/>
  <c r="Z58" i="1"/>
  <c r="Y505" i="1"/>
  <c r="Y503" i="1"/>
  <c r="Z32" i="1"/>
  <c r="Z263" i="1"/>
  <c r="Z220" i="1"/>
  <c r="Z473" i="1"/>
  <c r="Z311" i="1"/>
  <c r="Z121" i="1"/>
  <c r="Z80" i="1"/>
  <c r="Z44" i="1"/>
  <c r="Y501" i="1"/>
  <c r="Z231" i="1"/>
  <c r="Z398" i="1"/>
  <c r="Z415" i="1"/>
  <c r="Z215" i="1"/>
  <c r="X504" i="1"/>
  <c r="Z303" i="1"/>
  <c r="Z293" i="1"/>
  <c r="Y504" i="1" l="1"/>
  <c r="Z506" i="1"/>
</calcChain>
</file>

<file path=xl/sharedStrings.xml><?xml version="1.0" encoding="utf-8"?>
<sst xmlns="http://schemas.openxmlformats.org/spreadsheetml/2006/main" count="2206" uniqueCount="791">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</sst>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799" t="s">
        <v>0</v>
      </c>
      <c r="E1" s="577"/>
      <c r="F1" s="577"/>
      <c r="G1" s="12" t="s">
        <v>1</v>
      </c>
      <c r="H1" s="799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858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784" t="s">
        <v>8</v>
      </c>
      <c r="B5" s="591"/>
      <c r="C5" s="585"/>
      <c r="D5" s="661"/>
      <c r="E5" s="663"/>
      <c r="F5" s="617" t="s">
        <v>9</v>
      </c>
      <c r="G5" s="585"/>
      <c r="H5" s="661" t="s">
        <v>790</v>
      </c>
      <c r="I5" s="662"/>
      <c r="J5" s="662"/>
      <c r="K5" s="662"/>
      <c r="L5" s="662"/>
      <c r="M5" s="663"/>
      <c r="N5" s="58"/>
      <c r="P5" s="24" t="s">
        <v>10</v>
      </c>
      <c r="Q5" s="601">
        <v>45901</v>
      </c>
      <c r="R5" s="602"/>
      <c r="T5" s="742" t="s">
        <v>11</v>
      </c>
      <c r="U5" s="646"/>
      <c r="V5" s="744" t="s">
        <v>12</v>
      </c>
      <c r="W5" s="602"/>
      <c r="AB5" s="51"/>
      <c r="AC5" s="51"/>
      <c r="AD5" s="51"/>
      <c r="AE5" s="51"/>
    </row>
    <row r="6" spans="1:32" s="543" customFormat="1" ht="24" customHeight="1" x14ac:dyDescent="0.2">
      <c r="A6" s="784" t="s">
        <v>13</v>
      </c>
      <c r="B6" s="591"/>
      <c r="C6" s="585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602"/>
      <c r="N6" s="59"/>
      <c r="P6" s="24" t="s">
        <v>15</v>
      </c>
      <c r="Q6" s="595" t="str">
        <f>IF(Q5=0," ",CHOOSE(WEEKDAY(Q5,2),"Понедельник","Вторник","Среда","Четверг","Пятница","Суббота","Воскресенье"))</f>
        <v>Понедельник</v>
      </c>
      <c r="R6" s="560"/>
      <c r="T6" s="753" t="s">
        <v>16</v>
      </c>
      <c r="U6" s="646"/>
      <c r="V6" s="683" t="s">
        <v>17</v>
      </c>
      <c r="W6" s="684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746"/>
      <c r="N7" s="60"/>
      <c r="P7" s="24"/>
      <c r="Q7" s="42"/>
      <c r="R7" s="42"/>
      <c r="T7" s="563"/>
      <c r="U7" s="646"/>
      <c r="V7" s="685"/>
      <c r="W7" s="686"/>
      <c r="AB7" s="51"/>
      <c r="AC7" s="51"/>
      <c r="AD7" s="51"/>
      <c r="AE7" s="51"/>
    </row>
    <row r="8" spans="1:32" s="543" customFormat="1" ht="25.5" customHeight="1" x14ac:dyDescent="0.2">
      <c r="A8" s="553" t="s">
        <v>18</v>
      </c>
      <c r="B8" s="554"/>
      <c r="C8" s="555"/>
      <c r="D8" s="827" t="s">
        <v>19</v>
      </c>
      <c r="E8" s="828"/>
      <c r="F8" s="828"/>
      <c r="G8" s="828"/>
      <c r="H8" s="828"/>
      <c r="I8" s="828"/>
      <c r="J8" s="828"/>
      <c r="K8" s="828"/>
      <c r="L8" s="828"/>
      <c r="M8" s="829"/>
      <c r="N8" s="61"/>
      <c r="P8" s="24" t="s">
        <v>20</v>
      </c>
      <c r="Q8" s="745">
        <v>0.375</v>
      </c>
      <c r="R8" s="746"/>
      <c r="T8" s="563"/>
      <c r="U8" s="646"/>
      <c r="V8" s="685"/>
      <c r="W8" s="686"/>
      <c r="AB8" s="51"/>
      <c r="AC8" s="51"/>
      <c r="AD8" s="51"/>
      <c r="AE8" s="51"/>
    </row>
    <row r="9" spans="1:32" s="54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33"/>
      <c r="E9" s="634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41"/>
      <c r="P9" s="26" t="s">
        <v>21</v>
      </c>
      <c r="Q9" s="817"/>
      <c r="R9" s="621"/>
      <c r="T9" s="563"/>
      <c r="U9" s="646"/>
      <c r="V9" s="687"/>
      <c r="W9" s="68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33"/>
      <c r="E10" s="634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698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54"/>
      <c r="R10" s="755"/>
      <c r="U10" s="24" t="s">
        <v>23</v>
      </c>
      <c r="V10" s="845" t="s">
        <v>24</v>
      </c>
      <c r="W10" s="684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8"/>
      <c r="R11" s="602"/>
      <c r="U11" s="24" t="s">
        <v>27</v>
      </c>
      <c r="V11" s="620" t="s">
        <v>28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6" t="s">
        <v>29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85"/>
      <c r="N12" s="62"/>
      <c r="P12" s="24" t="s">
        <v>30</v>
      </c>
      <c r="Q12" s="745"/>
      <c r="R12" s="746"/>
      <c r="S12" s="23"/>
      <c r="U12" s="24"/>
      <c r="V12" s="577"/>
      <c r="W12" s="563"/>
      <c r="AB12" s="51"/>
      <c r="AC12" s="51"/>
      <c r="AD12" s="51"/>
      <c r="AE12" s="51"/>
    </row>
    <row r="13" spans="1:32" s="543" customFormat="1" ht="23.25" customHeight="1" x14ac:dyDescent="0.2">
      <c r="A13" s="756" t="s">
        <v>31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85"/>
      <c r="N13" s="62"/>
      <c r="O13" s="26"/>
      <c r="P13" s="26" t="s">
        <v>32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6" t="s">
        <v>33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8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52" t="s">
        <v>34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85"/>
      <c r="N15" s="63"/>
      <c r="P15" s="787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8"/>
      <c r="Q16" s="788"/>
      <c r="R16" s="788"/>
      <c r="S16" s="788"/>
      <c r="T16" s="7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36</v>
      </c>
      <c r="B17" s="570" t="s">
        <v>37</v>
      </c>
      <c r="C17" s="776" t="s">
        <v>38</v>
      </c>
      <c r="D17" s="570" t="s">
        <v>39</v>
      </c>
      <c r="E17" s="571"/>
      <c r="F17" s="570" t="s">
        <v>40</v>
      </c>
      <c r="G17" s="570" t="s">
        <v>41</v>
      </c>
      <c r="H17" s="570" t="s">
        <v>42</v>
      </c>
      <c r="I17" s="570" t="s">
        <v>43</v>
      </c>
      <c r="J17" s="570" t="s">
        <v>44</v>
      </c>
      <c r="K17" s="570" t="s">
        <v>45</v>
      </c>
      <c r="L17" s="570" t="s">
        <v>46</v>
      </c>
      <c r="M17" s="570" t="s">
        <v>47</v>
      </c>
      <c r="N17" s="570" t="s">
        <v>48</v>
      </c>
      <c r="O17" s="570" t="s">
        <v>49</v>
      </c>
      <c r="P17" s="570" t="s">
        <v>50</v>
      </c>
      <c r="Q17" s="801"/>
      <c r="R17" s="801"/>
      <c r="S17" s="801"/>
      <c r="T17" s="571"/>
      <c r="U17" s="584" t="s">
        <v>51</v>
      </c>
      <c r="V17" s="585"/>
      <c r="W17" s="570" t="s">
        <v>52</v>
      </c>
      <c r="X17" s="570" t="s">
        <v>53</v>
      </c>
      <c r="Y17" s="582" t="s">
        <v>54</v>
      </c>
      <c r="Z17" s="677" t="s">
        <v>55</v>
      </c>
      <c r="AA17" s="611" t="s">
        <v>56</v>
      </c>
      <c r="AB17" s="611" t="s">
        <v>57</v>
      </c>
      <c r="AC17" s="611" t="s">
        <v>58</v>
      </c>
      <c r="AD17" s="611" t="s">
        <v>59</v>
      </c>
      <c r="AE17" s="612"/>
      <c r="AF17" s="613"/>
      <c r="AG17" s="66"/>
      <c r="BD17" s="65" t="s">
        <v>60</v>
      </c>
    </row>
    <row r="18" spans="1:68" ht="14.25" customHeight="1" x14ac:dyDescent="0.2">
      <c r="A18" s="586"/>
      <c r="B18" s="586"/>
      <c r="C18" s="586"/>
      <c r="D18" s="572"/>
      <c r="E18" s="573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72"/>
      <c r="Q18" s="802"/>
      <c r="R18" s="802"/>
      <c r="S18" s="802"/>
      <c r="T18" s="573"/>
      <c r="U18" s="67" t="s">
        <v>61</v>
      </c>
      <c r="V18" s="67" t="s">
        <v>62</v>
      </c>
      <c r="W18" s="586"/>
      <c r="X18" s="586"/>
      <c r="Y18" s="583"/>
      <c r="Z18" s="678"/>
      <c r="AA18" s="679"/>
      <c r="AB18" s="679"/>
      <c r="AC18" s="679"/>
      <c r="AD18" s="614"/>
      <c r="AE18" s="615"/>
      <c r="AF18" s="616"/>
      <c r="AG18" s="66"/>
      <c r="BD18" s="65"/>
    </row>
    <row r="19" spans="1:68" ht="27.75" hidden="1" customHeight="1" x14ac:dyDescent="0.2">
      <c r="A19" s="580" t="s">
        <v>63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hidden="1" customHeight="1" x14ac:dyDescent="0.25">
      <c r="A20" s="566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hidden="1" customHeight="1" x14ac:dyDescent="0.25">
      <c r="A21" s="568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9">
        <v>4680115886643</v>
      </c>
      <c r="E22" s="560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4"/>
      <c r="P23" s="565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64"/>
      <c r="P24" s="565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8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9">
        <v>4680115885912</v>
      </c>
      <c r="E26" s="560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9">
        <v>4607091388237</v>
      </c>
      <c r="E27" s="560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9">
        <v>4680115886230</v>
      </c>
      <c r="E28" s="560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9">
        <v>4680115886247</v>
      </c>
      <c r="E29" s="560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9">
        <v>4680115885905</v>
      </c>
      <c r="E30" s="560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9">
        <v>4607091388244</v>
      </c>
      <c r="E31" s="560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4"/>
      <c r="P32" s="565" t="s">
        <v>71</v>
      </c>
      <c r="Q32" s="554"/>
      <c r="R32" s="554"/>
      <c r="S32" s="554"/>
      <c r="T32" s="554"/>
      <c r="U32" s="554"/>
      <c r="V32" s="555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4"/>
      <c r="P33" s="565" t="s">
        <v>71</v>
      </c>
      <c r="Q33" s="554"/>
      <c r="R33" s="554"/>
      <c r="S33" s="554"/>
      <c r="T33" s="554"/>
      <c r="U33" s="554"/>
      <c r="V33" s="555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8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9">
        <v>4607091388503</v>
      </c>
      <c r="E35" s="560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4"/>
      <c r="P36" s="565" t="s">
        <v>71</v>
      </c>
      <c r="Q36" s="554"/>
      <c r="R36" s="554"/>
      <c r="S36" s="554"/>
      <c r="T36" s="554"/>
      <c r="U36" s="554"/>
      <c r="V36" s="555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4"/>
      <c r="P37" s="565" t="s">
        <v>71</v>
      </c>
      <c r="Q37" s="554"/>
      <c r="R37" s="554"/>
      <c r="S37" s="554"/>
      <c r="T37" s="554"/>
      <c r="U37" s="554"/>
      <c r="V37" s="555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80" t="s">
        <v>101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hidden="1" customHeight="1" x14ac:dyDescent="0.25">
      <c r="A39" s="566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hidden="1" customHeight="1" x14ac:dyDescent="0.25">
      <c r="A40" s="568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9">
        <v>4607091385670</v>
      </c>
      <c r="E41" s="560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9">
        <v>300</v>
      </c>
      <c r="Y41" s="550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9">
        <v>4607091385687</v>
      </c>
      <c r="E42" s="560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69</v>
      </c>
      <c r="X42" s="549">
        <v>280</v>
      </c>
      <c r="Y42" s="550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9">
        <v>4680115882539</v>
      </c>
      <c r="E43" s="560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8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4"/>
      <c r="P44" s="565" t="s">
        <v>71</v>
      </c>
      <c r="Q44" s="554"/>
      <c r="R44" s="554"/>
      <c r="S44" s="554"/>
      <c r="T44" s="554"/>
      <c r="U44" s="554"/>
      <c r="V44" s="555"/>
      <c r="W44" s="37" t="s">
        <v>72</v>
      </c>
      <c r="X44" s="551">
        <f>IFERROR(X41/H41,"0")+IFERROR(X42/H42,"0")+IFERROR(X43/H43,"0")</f>
        <v>97.777777777777771</v>
      </c>
      <c r="Y44" s="551">
        <f>IFERROR(Y41/H41,"0")+IFERROR(Y42/H42,"0")+IFERROR(Y43/H43,"0")</f>
        <v>98</v>
      </c>
      <c r="Z44" s="551">
        <f>IFERROR(IF(Z41="",0,Z41),"0")+IFERROR(IF(Z42="",0,Z42),"0")+IFERROR(IF(Z43="",0,Z43),"0")</f>
        <v>1.1628400000000001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64"/>
      <c r="P45" s="565" t="s">
        <v>71</v>
      </c>
      <c r="Q45" s="554"/>
      <c r="R45" s="554"/>
      <c r="S45" s="554"/>
      <c r="T45" s="554"/>
      <c r="U45" s="554"/>
      <c r="V45" s="555"/>
      <c r="W45" s="37" t="s">
        <v>69</v>
      </c>
      <c r="X45" s="551">
        <f>IFERROR(SUM(X41:X43),"0")</f>
        <v>580</v>
      </c>
      <c r="Y45" s="551">
        <f>IFERROR(SUM(Y41:Y43),"0")</f>
        <v>582.40000000000009</v>
      </c>
      <c r="Z45" s="37"/>
      <c r="AA45" s="552"/>
      <c r="AB45" s="552"/>
      <c r="AC45" s="552"/>
    </row>
    <row r="46" spans="1:68" ht="14.25" hidden="1" customHeight="1" x14ac:dyDescent="0.25">
      <c r="A46" s="568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9">
        <v>4680115884915</v>
      </c>
      <c r="E47" s="560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4"/>
      <c r="P48" s="565" t="s">
        <v>71</v>
      </c>
      <c r="Q48" s="554"/>
      <c r="R48" s="554"/>
      <c r="S48" s="554"/>
      <c r="T48" s="554"/>
      <c r="U48" s="554"/>
      <c r="V48" s="555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4"/>
      <c r="P49" s="565" t="s">
        <v>71</v>
      </c>
      <c r="Q49" s="554"/>
      <c r="R49" s="554"/>
      <c r="S49" s="554"/>
      <c r="T49" s="554"/>
      <c r="U49" s="554"/>
      <c r="V49" s="555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6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hidden="1" customHeight="1" x14ac:dyDescent="0.25">
      <c r="A51" s="568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9">
        <v>4680115885882</v>
      </c>
      <c r="E52" s="560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9">
        <v>4680115881426</v>
      </c>
      <c r="E53" s="560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69</v>
      </c>
      <c r="X53" s="549">
        <v>250</v>
      </c>
      <c r="Y53" s="55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9">
        <v>4680115880283</v>
      </c>
      <c r="E54" s="560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9">
        <v>4680115881525</v>
      </c>
      <c r="E55" s="560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4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9">
        <v>4680115885899</v>
      </c>
      <c r="E56" s="560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9">
        <v>4680115881419</v>
      </c>
      <c r="E57" s="560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69</v>
      </c>
      <c r="X57" s="549">
        <v>405</v>
      </c>
      <c r="Y57" s="550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62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4"/>
      <c r="P58" s="565" t="s">
        <v>71</v>
      </c>
      <c r="Q58" s="554"/>
      <c r="R58" s="554"/>
      <c r="S58" s="554"/>
      <c r="T58" s="554"/>
      <c r="U58" s="554"/>
      <c r="V58" s="555"/>
      <c r="W58" s="37" t="s">
        <v>72</v>
      </c>
      <c r="X58" s="551">
        <f>IFERROR(X52/H52,"0")+IFERROR(X53/H53,"0")+IFERROR(X54/H54,"0")+IFERROR(X55/H55,"0")+IFERROR(X56/H56,"0")+IFERROR(X57/H57,"0")</f>
        <v>113.14814814814815</v>
      </c>
      <c r="Y58" s="551">
        <f>IFERROR(Y52/H52,"0")+IFERROR(Y53/H53,"0")+IFERROR(Y54/H54,"0")+IFERROR(Y55/H55,"0")+IFERROR(Y56/H56,"0")+IFERROR(Y57/H57,"0")</f>
        <v>114</v>
      </c>
      <c r="Z58" s="551">
        <f>IFERROR(IF(Z52="",0,Z52),"0")+IFERROR(IF(Z53="",0,Z53),"0")+IFERROR(IF(Z54="",0,Z54),"0")+IFERROR(IF(Z55="",0,Z55),"0")+IFERROR(IF(Z56="",0,Z56),"0")+IFERROR(IF(Z57="",0,Z57),"0")</f>
        <v>1.2673200000000002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4"/>
      <c r="P59" s="565" t="s">
        <v>71</v>
      </c>
      <c r="Q59" s="554"/>
      <c r="R59" s="554"/>
      <c r="S59" s="554"/>
      <c r="T59" s="554"/>
      <c r="U59" s="554"/>
      <c r="V59" s="555"/>
      <c r="W59" s="37" t="s">
        <v>69</v>
      </c>
      <c r="X59" s="551">
        <f>IFERROR(SUM(X52:X57),"0")</f>
        <v>655</v>
      </c>
      <c r="Y59" s="551">
        <f>IFERROR(SUM(Y52:Y57),"0")</f>
        <v>664.2</v>
      </c>
      <c r="Z59" s="37"/>
      <c r="AA59" s="552"/>
      <c r="AB59" s="552"/>
      <c r="AC59" s="552"/>
    </row>
    <row r="60" spans="1:68" ht="14.25" hidden="1" customHeight="1" x14ac:dyDescent="0.25">
      <c r="A60" s="568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9">
        <v>4680115881440</v>
      </c>
      <c r="E61" s="560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59">
        <v>4680115882751</v>
      </c>
      <c r="E62" s="560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59">
        <v>4680115885950</v>
      </c>
      <c r="E63" s="560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7"/>
      <c r="R63" s="557"/>
      <c r="S63" s="557"/>
      <c r="T63" s="558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59">
        <v>4680115881433</v>
      </c>
      <c r="E64" s="560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7"/>
      <c r="R64" s="557"/>
      <c r="S64" s="557"/>
      <c r="T64" s="558"/>
      <c r="U64" s="34"/>
      <c r="V64" s="34"/>
      <c r="W64" s="35" t="s">
        <v>69</v>
      </c>
      <c r="X64" s="549">
        <v>270</v>
      </c>
      <c r="Y64" s="550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62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64"/>
      <c r="P65" s="565" t="s">
        <v>71</v>
      </c>
      <c r="Q65" s="554"/>
      <c r="R65" s="554"/>
      <c r="S65" s="554"/>
      <c r="T65" s="554"/>
      <c r="U65" s="554"/>
      <c r="V65" s="555"/>
      <c r="W65" s="37" t="s">
        <v>72</v>
      </c>
      <c r="X65" s="551">
        <f>IFERROR(X61/H61,"0")+IFERROR(X62/H62,"0")+IFERROR(X63/H63,"0")+IFERROR(X64/H64,"0")</f>
        <v>104.62962962962963</v>
      </c>
      <c r="Y65" s="551">
        <f>IFERROR(Y61/H61,"0")+IFERROR(Y62/H62,"0")+IFERROR(Y63/H63,"0")+IFERROR(Y64/H64,"0")</f>
        <v>105</v>
      </c>
      <c r="Z65" s="551">
        <f>IFERROR(IF(Z61="",0,Z61),"0")+IFERROR(IF(Z62="",0,Z62),"0")+IFERROR(IF(Z63="",0,Z63),"0")+IFERROR(IF(Z64="",0,Z64),"0")</f>
        <v>0.74590000000000001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4"/>
      <c r="P66" s="565" t="s">
        <v>71</v>
      </c>
      <c r="Q66" s="554"/>
      <c r="R66" s="554"/>
      <c r="S66" s="554"/>
      <c r="T66" s="554"/>
      <c r="U66" s="554"/>
      <c r="V66" s="555"/>
      <c r="W66" s="37" t="s">
        <v>69</v>
      </c>
      <c r="X66" s="551">
        <f>IFERROR(SUM(X61:X64),"0")</f>
        <v>320</v>
      </c>
      <c r="Y66" s="551">
        <f>IFERROR(SUM(Y61:Y64),"0")</f>
        <v>324</v>
      </c>
      <c r="Z66" s="37"/>
      <c r="AA66" s="552"/>
      <c r="AB66" s="552"/>
      <c r="AC66" s="552"/>
    </row>
    <row r="67" spans="1:68" ht="14.25" hidden="1" customHeight="1" x14ac:dyDescent="0.25">
      <c r="A67" s="568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59">
        <v>4680115885073</v>
      </c>
      <c r="E68" s="560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59">
        <v>4680115885059</v>
      </c>
      <c r="E69" s="560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7"/>
      <c r="R69" s="557"/>
      <c r="S69" s="557"/>
      <c r="T69" s="558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59">
        <v>4680115885097</v>
      </c>
      <c r="E70" s="560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7"/>
      <c r="R70" s="557"/>
      <c r="S70" s="557"/>
      <c r="T70" s="558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2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64"/>
      <c r="P71" s="565" t="s">
        <v>71</v>
      </c>
      <c r="Q71" s="554"/>
      <c r="R71" s="554"/>
      <c r="S71" s="554"/>
      <c r="T71" s="554"/>
      <c r="U71" s="554"/>
      <c r="V71" s="555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4"/>
      <c r="P72" s="565" t="s">
        <v>71</v>
      </c>
      <c r="Q72" s="554"/>
      <c r="R72" s="554"/>
      <c r="S72" s="554"/>
      <c r="T72" s="554"/>
      <c r="U72" s="554"/>
      <c r="V72" s="555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68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59">
        <v>4680115881891</v>
      </c>
      <c r="E74" s="560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59">
        <v>4680115885769</v>
      </c>
      <c r="E75" s="560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6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59">
        <v>4680115884410</v>
      </c>
      <c r="E76" s="560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59">
        <v>4680115884311</v>
      </c>
      <c r="E77" s="560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7"/>
      <c r="R77" s="557"/>
      <c r="S77" s="557"/>
      <c r="T77" s="558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59">
        <v>4680115885929</v>
      </c>
      <c r="E78" s="560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7"/>
      <c r="R78" s="557"/>
      <c r="S78" s="557"/>
      <c r="T78" s="558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59">
        <v>4680115884403</v>
      </c>
      <c r="E79" s="560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7"/>
      <c r="R79" s="557"/>
      <c r="S79" s="557"/>
      <c r="T79" s="558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2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4"/>
      <c r="P80" s="565" t="s">
        <v>71</v>
      </c>
      <c r="Q80" s="554"/>
      <c r="R80" s="554"/>
      <c r="S80" s="554"/>
      <c r="T80" s="554"/>
      <c r="U80" s="554"/>
      <c r="V80" s="555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64"/>
      <c r="P81" s="565" t="s">
        <v>71</v>
      </c>
      <c r="Q81" s="554"/>
      <c r="R81" s="554"/>
      <c r="S81" s="554"/>
      <c r="T81" s="554"/>
      <c r="U81" s="554"/>
      <c r="V81" s="555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68" t="s">
        <v>172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59">
        <v>4680115881532</v>
      </c>
      <c r="E83" s="560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7"/>
      <c r="R83" s="557"/>
      <c r="S83" s="557"/>
      <c r="T83" s="558"/>
      <c r="U83" s="34"/>
      <c r="V83" s="34"/>
      <c r="W83" s="35" t="s">
        <v>69</v>
      </c>
      <c r="X83" s="549">
        <v>120</v>
      </c>
      <c r="Y83" s="550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126.69230769230769</v>
      </c>
      <c r="BN83" s="64">
        <f>IFERROR(Y83*I83/H83,"0")</f>
        <v>131.76</v>
      </c>
      <c r="BO83" s="64">
        <f>IFERROR(1/J83*(X83/H83),"0")</f>
        <v>0.24038461538461539</v>
      </c>
      <c r="BP83" s="64">
        <f>IFERROR(1/J83*(Y83/H83),"0")</f>
        <v>0.25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59">
        <v>4680115881464</v>
      </c>
      <c r="E84" s="560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6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7"/>
      <c r="R84" s="557"/>
      <c r="S84" s="557"/>
      <c r="T84" s="558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2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4"/>
      <c r="P85" s="565" t="s">
        <v>71</v>
      </c>
      <c r="Q85" s="554"/>
      <c r="R85" s="554"/>
      <c r="S85" s="554"/>
      <c r="T85" s="554"/>
      <c r="U85" s="554"/>
      <c r="V85" s="555"/>
      <c r="W85" s="37" t="s">
        <v>72</v>
      </c>
      <c r="X85" s="551">
        <f>IFERROR(X83/H83,"0")+IFERROR(X84/H84,"0")</f>
        <v>15.384615384615385</v>
      </c>
      <c r="Y85" s="551">
        <f>IFERROR(Y83/H83,"0")+IFERROR(Y84/H84,"0")</f>
        <v>16</v>
      </c>
      <c r="Z85" s="551">
        <f>IFERROR(IF(Z83="",0,Z83),"0")+IFERROR(IF(Z84="",0,Z84),"0")</f>
        <v>0.30368000000000001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4"/>
      <c r="P86" s="565" t="s">
        <v>71</v>
      </c>
      <c r="Q86" s="554"/>
      <c r="R86" s="554"/>
      <c r="S86" s="554"/>
      <c r="T86" s="554"/>
      <c r="U86" s="554"/>
      <c r="V86" s="555"/>
      <c r="W86" s="37" t="s">
        <v>69</v>
      </c>
      <c r="X86" s="551">
        <f>IFERROR(SUM(X83:X84),"0")</f>
        <v>120</v>
      </c>
      <c r="Y86" s="551">
        <f>IFERROR(SUM(Y83:Y84),"0")</f>
        <v>124.8</v>
      </c>
      <c r="Z86" s="37"/>
      <c r="AA86" s="552"/>
      <c r="AB86" s="552"/>
      <c r="AC86" s="552"/>
    </row>
    <row r="87" spans="1:68" ht="16.5" hidden="1" customHeight="1" x14ac:dyDescent="0.25">
      <c r="A87" s="566" t="s">
        <v>179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hidden="1" customHeight="1" x14ac:dyDescent="0.25">
      <c r="A88" s="568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59">
        <v>4680115881327</v>
      </c>
      <c r="E89" s="560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7"/>
      <c r="R89" s="557"/>
      <c r="S89" s="557"/>
      <c r="T89" s="558"/>
      <c r="U89" s="34"/>
      <c r="V89" s="34"/>
      <c r="W89" s="35" t="s">
        <v>69</v>
      </c>
      <c r="X89" s="549">
        <v>250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59">
        <v>4680115881518</v>
      </c>
      <c r="E90" s="560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7"/>
      <c r="R90" s="557"/>
      <c r="S90" s="557"/>
      <c r="T90" s="558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59">
        <v>4680115881303</v>
      </c>
      <c r="E91" s="560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7"/>
      <c r="R91" s="557"/>
      <c r="S91" s="557"/>
      <c r="T91" s="558"/>
      <c r="U91" s="34"/>
      <c r="V91" s="34"/>
      <c r="W91" s="35" t="s">
        <v>69</v>
      </c>
      <c r="X91" s="549">
        <v>225</v>
      </c>
      <c r="Y91" s="550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2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4"/>
      <c r="P92" s="565" t="s">
        <v>71</v>
      </c>
      <c r="Q92" s="554"/>
      <c r="R92" s="554"/>
      <c r="S92" s="554"/>
      <c r="T92" s="554"/>
      <c r="U92" s="554"/>
      <c r="V92" s="555"/>
      <c r="W92" s="37" t="s">
        <v>72</v>
      </c>
      <c r="X92" s="551">
        <f>IFERROR(X89/H89,"0")+IFERROR(X90/H90,"0")+IFERROR(X91/H91,"0")</f>
        <v>73.148148148148152</v>
      </c>
      <c r="Y92" s="551">
        <f>IFERROR(Y89/H89,"0")+IFERROR(Y90/H90,"0")+IFERROR(Y91/H91,"0")</f>
        <v>74</v>
      </c>
      <c r="Z92" s="551">
        <f>IFERROR(IF(Z89="",0,Z89),"0")+IFERROR(IF(Z90="",0,Z90),"0")+IFERROR(IF(Z91="",0,Z91),"0")</f>
        <v>0.90651999999999999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64"/>
      <c r="P93" s="565" t="s">
        <v>71</v>
      </c>
      <c r="Q93" s="554"/>
      <c r="R93" s="554"/>
      <c r="S93" s="554"/>
      <c r="T93" s="554"/>
      <c r="U93" s="554"/>
      <c r="V93" s="555"/>
      <c r="W93" s="37" t="s">
        <v>69</v>
      </c>
      <c r="X93" s="551">
        <f>IFERROR(SUM(X89:X91),"0")</f>
        <v>475</v>
      </c>
      <c r="Y93" s="551">
        <f>IFERROR(SUM(Y89:Y91),"0")</f>
        <v>484.20000000000005</v>
      </c>
      <c r="Z93" s="37"/>
      <c r="AA93" s="552"/>
      <c r="AB93" s="552"/>
      <c r="AC93" s="552"/>
    </row>
    <row r="94" spans="1:68" ht="14.25" hidden="1" customHeight="1" x14ac:dyDescent="0.25">
      <c r="A94" s="568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59">
        <v>4607091386967</v>
      </c>
      <c r="E95" s="560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3" t="s">
        <v>189</v>
      </c>
      <c r="Q95" s="557"/>
      <c r="R95" s="557"/>
      <c r="S95" s="557"/>
      <c r="T95" s="558"/>
      <c r="U95" s="34"/>
      <c r="V95" s="34"/>
      <c r="W95" s="35" t="s">
        <v>69</v>
      </c>
      <c r="X95" s="549">
        <v>200</v>
      </c>
      <c r="Y95" s="55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59">
        <v>4680115884953</v>
      </c>
      <c r="E96" s="560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7"/>
      <c r="R96" s="557"/>
      <c r="S96" s="557"/>
      <c r="T96" s="558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59">
        <v>4607091385731</v>
      </c>
      <c r="E97" s="560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8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7"/>
      <c r="R97" s="557"/>
      <c r="S97" s="557"/>
      <c r="T97" s="558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59">
        <v>4607091385731</v>
      </c>
      <c r="E98" s="560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7"/>
      <c r="R98" s="557"/>
      <c r="S98" s="557"/>
      <c r="T98" s="558"/>
      <c r="U98" s="34"/>
      <c r="V98" s="34"/>
      <c r="W98" s="35" t="s">
        <v>69</v>
      </c>
      <c r="X98" s="549">
        <v>405</v>
      </c>
      <c r="Y98" s="550">
        <f>IFERROR(IF(X98="",0,CEILING((X98/$H98),1)*$H98),"")</f>
        <v>405</v>
      </c>
      <c r="Z98" s="36">
        <f>IFERROR(IF(Y98=0,"",ROUNDUP(Y98/H98,0)*0.00651),"")</f>
        <v>0.97650000000000003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442.79999999999995</v>
      </c>
      <c r="BN98" s="64">
        <f>IFERROR(Y98*I98/H98,"0")</f>
        <v>442.79999999999995</v>
      </c>
      <c r="BO98" s="64">
        <f>IFERROR(1/J98*(X98/H98),"0")</f>
        <v>0.82417582417582425</v>
      </c>
      <c r="BP98" s="64">
        <f>IFERROR(1/J98*(Y98/H98),"0")</f>
        <v>0.82417582417582425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59">
        <v>4680115880894</v>
      </c>
      <c r="E99" s="560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7"/>
      <c r="R99" s="557"/>
      <c r="S99" s="557"/>
      <c r="T99" s="558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2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4"/>
      <c r="P100" s="565" t="s">
        <v>71</v>
      </c>
      <c r="Q100" s="554"/>
      <c r="R100" s="554"/>
      <c r="S100" s="554"/>
      <c r="T100" s="554"/>
      <c r="U100" s="554"/>
      <c r="V100" s="555"/>
      <c r="W100" s="37" t="s">
        <v>72</v>
      </c>
      <c r="X100" s="551">
        <f>IFERROR(X95/H95,"0")+IFERROR(X96/H96,"0")+IFERROR(X97/H97,"0")+IFERROR(X98/H98,"0")+IFERROR(X99/H99,"0")</f>
        <v>174.69135802469137</v>
      </c>
      <c r="Y100" s="551">
        <f>IFERROR(Y95/H95,"0")+IFERROR(Y96/H96,"0")+IFERROR(Y97/H97,"0")+IFERROR(Y98/H98,"0")+IFERROR(Y99/H99,"0")</f>
        <v>175</v>
      </c>
      <c r="Z100" s="551">
        <f>IFERROR(IF(Z95="",0,Z95),"0")+IFERROR(IF(Z96="",0,Z96),"0")+IFERROR(IF(Z97="",0,Z97),"0")+IFERROR(IF(Z98="",0,Z98),"0")+IFERROR(IF(Z99="",0,Z99),"0")</f>
        <v>1.4510000000000001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64"/>
      <c r="P101" s="565" t="s">
        <v>71</v>
      </c>
      <c r="Q101" s="554"/>
      <c r="R101" s="554"/>
      <c r="S101" s="554"/>
      <c r="T101" s="554"/>
      <c r="U101" s="554"/>
      <c r="V101" s="555"/>
      <c r="W101" s="37" t="s">
        <v>69</v>
      </c>
      <c r="X101" s="551">
        <f>IFERROR(SUM(X95:X99),"0")</f>
        <v>605</v>
      </c>
      <c r="Y101" s="551">
        <f>IFERROR(SUM(Y95:Y99),"0")</f>
        <v>607.5</v>
      </c>
      <c r="Z101" s="37"/>
      <c r="AA101" s="552"/>
      <c r="AB101" s="552"/>
      <c r="AC101" s="552"/>
    </row>
    <row r="102" spans="1:68" ht="16.5" hidden="1" customHeight="1" x14ac:dyDescent="0.25">
      <c r="A102" s="566" t="s">
        <v>201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hidden="1" customHeight="1" x14ac:dyDescent="0.25">
      <c r="A103" s="568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59">
        <v>4680115882133</v>
      </c>
      <c r="E104" s="560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7"/>
      <c r="R104" s="557"/>
      <c r="S104" s="557"/>
      <c r="T104" s="558"/>
      <c r="U104" s="34"/>
      <c r="V104" s="34"/>
      <c r="W104" s="35" t="s">
        <v>69</v>
      </c>
      <c r="X104" s="549">
        <v>90</v>
      </c>
      <c r="Y104" s="550">
        <f>IFERROR(IF(X104="",0,CEILING((X104/$H104),1)*$H104),"")</f>
        <v>97.2</v>
      </c>
      <c r="Z104" s="36">
        <f>IFERROR(IF(Y104=0,"",ROUNDUP(Y104/H104,0)*0.01898),"")</f>
        <v>0.17082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93.624999999999986</v>
      </c>
      <c r="BN104" s="64">
        <f>IFERROR(Y104*I104/H104,"0")</f>
        <v>101.11499999999998</v>
      </c>
      <c r="BO104" s="64">
        <f>IFERROR(1/J104*(X104/H104),"0")</f>
        <v>0.13020833333333331</v>
      </c>
      <c r="BP104" s="64">
        <f>IFERROR(1/J104*(Y104/H104),"0")</f>
        <v>0.140625</v>
      </c>
    </row>
    <row r="105" spans="1:68" ht="27" hidden="1" customHeight="1" x14ac:dyDescent="0.25">
      <c r="A105" s="54" t="s">
        <v>205</v>
      </c>
      <c r="B105" s="54" t="s">
        <v>206</v>
      </c>
      <c r="C105" s="31">
        <v>4301011417</v>
      </c>
      <c r="D105" s="559">
        <v>4680115880269</v>
      </c>
      <c r="E105" s="560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6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7"/>
      <c r="R105" s="557"/>
      <c r="S105" s="557"/>
      <c r="T105" s="558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59">
        <v>4680115880429</v>
      </c>
      <c r="E106" s="560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6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7"/>
      <c r="R106" s="557"/>
      <c r="S106" s="557"/>
      <c r="T106" s="558"/>
      <c r="U106" s="34"/>
      <c r="V106" s="34"/>
      <c r="W106" s="35" t="s">
        <v>69</v>
      </c>
      <c r="X106" s="549">
        <v>405</v>
      </c>
      <c r="Y106" s="550">
        <f>IFERROR(IF(X106="",0,CEILING((X106/$H106),1)*$H106),"")</f>
        <v>405</v>
      </c>
      <c r="Z106" s="36">
        <f>IFERROR(IF(Y106=0,"",ROUNDUP(Y106/H106,0)*0.00902),"")</f>
        <v>0.81180000000000008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0.68181818181818188</v>
      </c>
      <c r="BP106" s="64">
        <f>IFERROR(1/J106*(Y106/H106),"0")</f>
        <v>0.68181818181818188</v>
      </c>
    </row>
    <row r="107" spans="1:68" ht="27" hidden="1" customHeight="1" x14ac:dyDescent="0.25">
      <c r="A107" s="54" t="s">
        <v>209</v>
      </c>
      <c r="B107" s="54" t="s">
        <v>210</v>
      </c>
      <c r="C107" s="31">
        <v>4301011462</v>
      </c>
      <c r="D107" s="559">
        <v>4680115881457</v>
      </c>
      <c r="E107" s="560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7"/>
      <c r="R107" s="557"/>
      <c r="S107" s="557"/>
      <c r="T107" s="558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2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4"/>
      <c r="P108" s="565" t="s">
        <v>71</v>
      </c>
      <c r="Q108" s="554"/>
      <c r="R108" s="554"/>
      <c r="S108" s="554"/>
      <c r="T108" s="554"/>
      <c r="U108" s="554"/>
      <c r="V108" s="555"/>
      <c r="W108" s="37" t="s">
        <v>72</v>
      </c>
      <c r="X108" s="551">
        <f>IFERROR(X104/H104,"0")+IFERROR(X105/H105,"0")+IFERROR(X106/H106,"0")+IFERROR(X107/H107,"0")</f>
        <v>98.333333333333329</v>
      </c>
      <c r="Y108" s="551">
        <f>IFERROR(Y104/H104,"0")+IFERROR(Y105/H105,"0")+IFERROR(Y106/H106,"0")+IFERROR(Y107/H107,"0")</f>
        <v>99</v>
      </c>
      <c r="Z108" s="551">
        <f>IFERROR(IF(Z104="",0,Z104),"0")+IFERROR(IF(Z105="",0,Z105),"0")+IFERROR(IF(Z106="",0,Z106),"0")+IFERROR(IF(Z107="",0,Z107),"0")</f>
        <v>0.98262000000000005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64"/>
      <c r="P109" s="565" t="s">
        <v>71</v>
      </c>
      <c r="Q109" s="554"/>
      <c r="R109" s="554"/>
      <c r="S109" s="554"/>
      <c r="T109" s="554"/>
      <c r="U109" s="554"/>
      <c r="V109" s="555"/>
      <c r="W109" s="37" t="s">
        <v>69</v>
      </c>
      <c r="X109" s="551">
        <f>IFERROR(SUM(X104:X107),"0")</f>
        <v>495</v>
      </c>
      <c r="Y109" s="551">
        <f>IFERROR(SUM(Y104:Y107),"0")</f>
        <v>502.2</v>
      </c>
      <c r="Z109" s="37"/>
      <c r="AA109" s="552"/>
      <c r="AB109" s="552"/>
      <c r="AC109" s="552"/>
    </row>
    <row r="110" spans="1:68" ht="14.25" hidden="1" customHeight="1" x14ac:dyDescent="0.25">
      <c r="A110" s="568" t="s">
        <v>137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59">
        <v>4680115881488</v>
      </c>
      <c r="E111" s="560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7"/>
      <c r="R111" s="557"/>
      <c r="S111" s="557"/>
      <c r="T111" s="558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59">
        <v>4680115882775</v>
      </c>
      <c r="E112" s="560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7"/>
      <c r="R112" s="557"/>
      <c r="S112" s="557"/>
      <c r="T112" s="558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59">
        <v>4680115880658</v>
      </c>
      <c r="E113" s="560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2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64"/>
      <c r="P114" s="565" t="s">
        <v>71</v>
      </c>
      <c r="Q114" s="554"/>
      <c r="R114" s="554"/>
      <c r="S114" s="554"/>
      <c r="T114" s="554"/>
      <c r="U114" s="554"/>
      <c r="V114" s="555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64"/>
      <c r="P115" s="565" t="s">
        <v>71</v>
      </c>
      <c r="Q115" s="554"/>
      <c r="R115" s="554"/>
      <c r="S115" s="554"/>
      <c r="T115" s="554"/>
      <c r="U115" s="554"/>
      <c r="V115" s="555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68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59">
        <v>4607091385168</v>
      </c>
      <c r="E117" s="560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7"/>
      <c r="R117" s="557"/>
      <c r="S117" s="557"/>
      <c r="T117" s="558"/>
      <c r="U117" s="34"/>
      <c r="V117" s="34"/>
      <c r="W117" s="35" t="s">
        <v>69</v>
      </c>
      <c r="X117" s="549">
        <v>500</v>
      </c>
      <c r="Y117" s="550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59">
        <v>4607091383256</v>
      </c>
      <c r="E118" s="560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82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7"/>
      <c r="R118" s="557"/>
      <c r="S118" s="557"/>
      <c r="T118" s="558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59">
        <v>4607091385748</v>
      </c>
      <c r="E119" s="560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78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7"/>
      <c r="R119" s="557"/>
      <c r="S119" s="557"/>
      <c r="T119" s="558"/>
      <c r="U119" s="34"/>
      <c r="V119" s="34"/>
      <c r="W119" s="35" t="s">
        <v>69</v>
      </c>
      <c r="X119" s="549">
        <v>405</v>
      </c>
      <c r="Y119" s="550">
        <f>IFERROR(IF(X119="",0,CEILING((X119/$H119),1)*$H119),"")</f>
        <v>405</v>
      </c>
      <c r="Z119" s="36">
        <f>IFERROR(IF(Y119=0,"",ROUNDUP(Y119/H119,0)*0.00651),"")</f>
        <v>0.97650000000000003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442.79999999999995</v>
      </c>
      <c r="BN119" s="64">
        <f>IFERROR(Y119*I119/H119,"0")</f>
        <v>442.79999999999995</v>
      </c>
      <c r="BO119" s="64">
        <f>IFERROR(1/J119*(X119/H119),"0")</f>
        <v>0.82417582417582425</v>
      </c>
      <c r="BP119" s="64">
        <f>IFERROR(1/J119*(Y119/H119),"0")</f>
        <v>0.82417582417582425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59">
        <v>4680115884533</v>
      </c>
      <c r="E120" s="560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9">
        <v>45</v>
      </c>
      <c r="Y120" s="550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62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64"/>
      <c r="P121" s="565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51">
        <f>IFERROR(X117/H117,"0")+IFERROR(X118/H118,"0")+IFERROR(X119/H119,"0")+IFERROR(X120/H120,"0")</f>
        <v>236.72839506172841</v>
      </c>
      <c r="Y121" s="551">
        <f>IFERROR(Y117/H117,"0")+IFERROR(Y118/H118,"0")+IFERROR(Y119/H119,"0")+IFERROR(Y120/H120,"0")</f>
        <v>237</v>
      </c>
      <c r="Z121" s="551">
        <f>IFERROR(IF(Z117="",0,Z117),"0")+IFERROR(IF(Z118="",0,Z118),"0")+IFERROR(IF(Z119="",0,Z119),"0")+IFERROR(IF(Z120="",0,Z120),"0")</f>
        <v>2.3160099999999999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64"/>
      <c r="P122" s="565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51">
        <f>IFERROR(SUM(X117:X120),"0")</f>
        <v>950</v>
      </c>
      <c r="Y122" s="551">
        <f>IFERROR(SUM(Y117:Y120),"0")</f>
        <v>952.2</v>
      </c>
      <c r="Z122" s="37"/>
      <c r="AA122" s="552"/>
      <c r="AB122" s="552"/>
      <c r="AC122" s="552"/>
    </row>
    <row r="123" spans="1:68" ht="14.25" hidden="1" customHeight="1" x14ac:dyDescent="0.25">
      <c r="A123" s="568" t="s">
        <v>172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59">
        <v>4680115882652</v>
      </c>
      <c r="E124" s="560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7"/>
      <c r="R124" s="557"/>
      <c r="S124" s="557"/>
      <c r="T124" s="558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59">
        <v>4680115880238</v>
      </c>
      <c r="E125" s="560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7"/>
      <c r="R125" s="557"/>
      <c r="S125" s="557"/>
      <c r="T125" s="558"/>
      <c r="U125" s="34"/>
      <c r="V125" s="34"/>
      <c r="W125" s="35" t="s">
        <v>69</v>
      </c>
      <c r="X125" s="549">
        <v>36.299999999999997</v>
      </c>
      <c r="Y125" s="550">
        <f>IFERROR(IF(X125="",0,CEILING((X125/$H125),1)*$H125),"")</f>
        <v>37.619999999999997</v>
      </c>
      <c r="Z125" s="36">
        <f>IFERROR(IF(Y125=0,"",ROUNDUP(Y125/H125,0)*0.00651),"")</f>
        <v>0.12369000000000001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41.029999999999994</v>
      </c>
      <c r="BN125" s="64">
        <f>IFERROR(Y125*I125/H125,"0")</f>
        <v>42.521999999999998</v>
      </c>
      <c r="BO125" s="64">
        <f>IFERROR(1/J125*(X125/H125),"0")</f>
        <v>0.10073260073260074</v>
      </c>
      <c r="BP125" s="64">
        <f>IFERROR(1/J125*(Y125/H125),"0")</f>
        <v>0.1043956043956044</v>
      </c>
    </row>
    <row r="126" spans="1:68" x14ac:dyDescent="0.2">
      <c r="A126" s="562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4"/>
      <c r="P126" s="565" t="s">
        <v>71</v>
      </c>
      <c r="Q126" s="554"/>
      <c r="R126" s="554"/>
      <c r="S126" s="554"/>
      <c r="T126" s="554"/>
      <c r="U126" s="554"/>
      <c r="V126" s="555"/>
      <c r="W126" s="37" t="s">
        <v>72</v>
      </c>
      <c r="X126" s="551">
        <f>IFERROR(X124/H124,"0")+IFERROR(X125/H125,"0")</f>
        <v>18.333333333333332</v>
      </c>
      <c r="Y126" s="551">
        <f>IFERROR(Y124/H124,"0")+IFERROR(Y125/H125,"0")</f>
        <v>19</v>
      </c>
      <c r="Z126" s="551">
        <f>IFERROR(IF(Z124="",0,Z124),"0")+IFERROR(IF(Z125="",0,Z125),"0")</f>
        <v>0.12369000000000001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64"/>
      <c r="P127" s="565" t="s">
        <v>71</v>
      </c>
      <c r="Q127" s="554"/>
      <c r="R127" s="554"/>
      <c r="S127" s="554"/>
      <c r="T127" s="554"/>
      <c r="U127" s="554"/>
      <c r="V127" s="555"/>
      <c r="W127" s="37" t="s">
        <v>69</v>
      </c>
      <c r="X127" s="551">
        <f>IFERROR(SUM(X124:X125),"0")</f>
        <v>36.299999999999997</v>
      </c>
      <c r="Y127" s="551">
        <f>IFERROR(SUM(Y124:Y125),"0")</f>
        <v>37.619999999999997</v>
      </c>
      <c r="Z127" s="37"/>
      <c r="AA127" s="552"/>
      <c r="AB127" s="552"/>
      <c r="AC127" s="552"/>
    </row>
    <row r="128" spans="1:68" ht="16.5" hidden="1" customHeight="1" x14ac:dyDescent="0.25">
      <c r="A128" s="566" t="s">
        <v>234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hidden="1" customHeight="1" x14ac:dyDescent="0.25">
      <c r="A129" s="568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59">
        <v>4680115882577</v>
      </c>
      <c r="E130" s="560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6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7"/>
      <c r="R130" s="557"/>
      <c r="S130" s="557"/>
      <c r="T130" s="558"/>
      <c r="U130" s="34"/>
      <c r="V130" s="34"/>
      <c r="W130" s="35" t="s">
        <v>69</v>
      </c>
      <c r="X130" s="549">
        <v>100</v>
      </c>
      <c r="Y130" s="550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59">
        <v>4680115882577</v>
      </c>
      <c r="E131" s="560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8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7"/>
      <c r="R131" s="557"/>
      <c r="S131" s="557"/>
      <c r="T131" s="558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2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64"/>
      <c r="P132" s="565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51">
        <f>IFERROR(X130/H130,"0")+IFERROR(X131/H131,"0")</f>
        <v>31.25</v>
      </c>
      <c r="Y132" s="551">
        <f>IFERROR(Y130/H130,"0")+IFERROR(Y131/H131,"0")</f>
        <v>32</v>
      </c>
      <c r="Z132" s="551">
        <f>IFERROR(IF(Z130="",0,Z130),"0")+IFERROR(IF(Z131="",0,Z131),"0")</f>
        <v>0.20832000000000001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4"/>
      <c r="P133" s="565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51">
        <f>IFERROR(SUM(X130:X131),"0")</f>
        <v>100</v>
      </c>
      <c r="Y133" s="551">
        <f>IFERROR(SUM(Y130:Y131),"0")</f>
        <v>102.4</v>
      </c>
      <c r="Z133" s="37"/>
      <c r="AA133" s="552"/>
      <c r="AB133" s="552"/>
      <c r="AC133" s="552"/>
    </row>
    <row r="134" spans="1:68" ht="14.25" hidden="1" customHeight="1" x14ac:dyDescent="0.25">
      <c r="A134" s="568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59">
        <v>4680115883444</v>
      </c>
      <c r="E135" s="560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6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7"/>
      <c r="R135" s="557"/>
      <c r="S135" s="557"/>
      <c r="T135" s="558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59">
        <v>4680115883444</v>
      </c>
      <c r="E136" s="560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6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7"/>
      <c r="R136" s="557"/>
      <c r="S136" s="557"/>
      <c r="T136" s="558"/>
      <c r="U136" s="34"/>
      <c r="V136" s="34"/>
      <c r="W136" s="35" t="s">
        <v>69</v>
      </c>
      <c r="X136" s="549">
        <v>35</v>
      </c>
      <c r="Y136" s="550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2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64"/>
      <c r="P137" s="565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51">
        <f>IFERROR(X135/H135,"0")+IFERROR(X136/H136,"0")</f>
        <v>12.5</v>
      </c>
      <c r="Y137" s="551">
        <f>IFERROR(Y135/H135,"0")+IFERROR(Y136/H136,"0")</f>
        <v>13</v>
      </c>
      <c r="Z137" s="551">
        <f>IFERROR(IF(Z135="",0,Z135),"0")+IFERROR(IF(Z136="",0,Z136),"0")</f>
        <v>8.4629999999999997E-2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64"/>
      <c r="P138" s="565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51">
        <f>IFERROR(SUM(X135:X136),"0")</f>
        <v>35</v>
      </c>
      <c r="Y138" s="551">
        <f>IFERROR(SUM(Y135:Y136),"0")</f>
        <v>36.4</v>
      </c>
      <c r="Z138" s="37"/>
      <c r="AA138" s="552"/>
      <c r="AB138" s="552"/>
      <c r="AC138" s="552"/>
    </row>
    <row r="139" spans="1:68" ht="14.25" hidden="1" customHeight="1" x14ac:dyDescent="0.25">
      <c r="A139" s="568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59">
        <v>4680115882584</v>
      </c>
      <c r="E140" s="560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7"/>
      <c r="R140" s="557"/>
      <c r="S140" s="557"/>
      <c r="T140" s="558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59">
        <v>4680115882584</v>
      </c>
      <c r="E141" s="560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7"/>
      <c r="R141" s="557"/>
      <c r="S141" s="557"/>
      <c r="T141" s="558"/>
      <c r="U141" s="34"/>
      <c r="V141" s="34"/>
      <c r="W141" s="35" t="s">
        <v>69</v>
      </c>
      <c r="X141" s="549">
        <v>165</v>
      </c>
      <c r="Y141" s="550">
        <f>IFERROR(IF(X141="",0,CEILING((X141/$H141),1)*$H141),"")</f>
        <v>166.32000000000002</v>
      </c>
      <c r="Z141" s="36">
        <f>IFERROR(IF(Y141=0,"",ROUNDUP(Y141/H141,0)*0.00651),"")</f>
        <v>0.41012999999999999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181.75</v>
      </c>
      <c r="BN141" s="64">
        <f>IFERROR(Y141*I141/H141,"0")</f>
        <v>183.20400000000001</v>
      </c>
      <c r="BO141" s="64">
        <f>IFERROR(1/J141*(X141/H141),"0")</f>
        <v>0.34340659340659341</v>
      </c>
      <c r="BP141" s="64">
        <f>IFERROR(1/J141*(Y141/H141),"0")</f>
        <v>0.3461538461538462</v>
      </c>
    </row>
    <row r="142" spans="1:68" x14ac:dyDescent="0.2">
      <c r="A142" s="562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4"/>
      <c r="P142" s="565" t="s">
        <v>71</v>
      </c>
      <c r="Q142" s="554"/>
      <c r="R142" s="554"/>
      <c r="S142" s="554"/>
      <c r="T142" s="554"/>
      <c r="U142" s="554"/>
      <c r="V142" s="555"/>
      <c r="W142" s="37" t="s">
        <v>72</v>
      </c>
      <c r="X142" s="551">
        <f>IFERROR(X140/H140,"0")+IFERROR(X141/H141,"0")</f>
        <v>62.5</v>
      </c>
      <c r="Y142" s="551">
        <f>IFERROR(Y140/H140,"0")+IFERROR(Y141/H141,"0")</f>
        <v>63.000000000000007</v>
      </c>
      <c r="Z142" s="551">
        <f>IFERROR(IF(Z140="",0,Z140),"0")+IFERROR(IF(Z141="",0,Z141),"0")</f>
        <v>0.41012999999999999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4"/>
      <c r="P143" s="565" t="s">
        <v>71</v>
      </c>
      <c r="Q143" s="554"/>
      <c r="R143" s="554"/>
      <c r="S143" s="554"/>
      <c r="T143" s="554"/>
      <c r="U143" s="554"/>
      <c r="V143" s="555"/>
      <c r="W143" s="37" t="s">
        <v>69</v>
      </c>
      <c r="X143" s="551">
        <f>IFERROR(SUM(X140:X141),"0")</f>
        <v>165</v>
      </c>
      <c r="Y143" s="551">
        <f>IFERROR(SUM(Y140:Y141),"0")</f>
        <v>166.32000000000002</v>
      </c>
      <c r="Z143" s="37"/>
      <c r="AA143" s="552"/>
      <c r="AB143" s="552"/>
      <c r="AC143" s="552"/>
    </row>
    <row r="144" spans="1:68" ht="16.5" hidden="1" customHeight="1" x14ac:dyDescent="0.25">
      <c r="A144" s="566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hidden="1" customHeight="1" x14ac:dyDescent="0.25">
      <c r="A145" s="568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59">
        <v>4607091384604</v>
      </c>
      <c r="E146" s="560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7"/>
      <c r="R146" s="557"/>
      <c r="S146" s="557"/>
      <c r="T146" s="558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2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4"/>
      <c r="P147" s="565" t="s">
        <v>71</v>
      </c>
      <c r="Q147" s="554"/>
      <c r="R147" s="554"/>
      <c r="S147" s="554"/>
      <c r="T147" s="554"/>
      <c r="U147" s="554"/>
      <c r="V147" s="555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64"/>
      <c r="P148" s="565" t="s">
        <v>71</v>
      </c>
      <c r="Q148" s="554"/>
      <c r="R148" s="554"/>
      <c r="S148" s="554"/>
      <c r="T148" s="554"/>
      <c r="U148" s="554"/>
      <c r="V148" s="555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68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59">
        <v>4607091387667</v>
      </c>
      <c r="E150" s="560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59">
        <v>4607091387636</v>
      </c>
      <c r="E151" s="560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7"/>
      <c r="R151" s="557"/>
      <c r="S151" s="557"/>
      <c r="T151" s="558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59">
        <v>4607091382426</v>
      </c>
      <c r="E152" s="560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7"/>
      <c r="R152" s="557"/>
      <c r="S152" s="557"/>
      <c r="T152" s="558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2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4"/>
      <c r="P153" s="565" t="s">
        <v>71</v>
      </c>
      <c r="Q153" s="554"/>
      <c r="R153" s="554"/>
      <c r="S153" s="554"/>
      <c r="T153" s="554"/>
      <c r="U153" s="554"/>
      <c r="V153" s="555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4"/>
      <c r="P154" s="565" t="s">
        <v>71</v>
      </c>
      <c r="Q154" s="554"/>
      <c r="R154" s="554"/>
      <c r="S154" s="554"/>
      <c r="T154" s="554"/>
      <c r="U154" s="554"/>
      <c r="V154" s="555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80" t="s">
        <v>258</v>
      </c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1"/>
      <c r="P155" s="581"/>
      <c r="Q155" s="581"/>
      <c r="R155" s="581"/>
      <c r="S155" s="581"/>
      <c r="T155" s="581"/>
      <c r="U155" s="581"/>
      <c r="V155" s="581"/>
      <c r="W155" s="581"/>
      <c r="X155" s="581"/>
      <c r="Y155" s="581"/>
      <c r="Z155" s="581"/>
      <c r="AA155" s="48"/>
      <c r="AB155" s="48"/>
      <c r="AC155" s="48"/>
    </row>
    <row r="156" spans="1:68" ht="16.5" hidden="1" customHeight="1" x14ac:dyDescent="0.25">
      <c r="A156" s="566" t="s">
        <v>259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hidden="1" customHeight="1" x14ac:dyDescent="0.25">
      <c r="A157" s="568" t="s">
        <v>137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59">
        <v>4680115886223</v>
      </c>
      <c r="E158" s="560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7"/>
      <c r="R158" s="557"/>
      <c r="S158" s="557"/>
      <c r="T158" s="558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2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64"/>
      <c r="P159" s="565" t="s">
        <v>71</v>
      </c>
      <c r="Q159" s="554"/>
      <c r="R159" s="554"/>
      <c r="S159" s="554"/>
      <c r="T159" s="554"/>
      <c r="U159" s="554"/>
      <c r="V159" s="555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4"/>
      <c r="P160" s="565" t="s">
        <v>71</v>
      </c>
      <c r="Q160" s="554"/>
      <c r="R160" s="554"/>
      <c r="S160" s="554"/>
      <c r="T160" s="554"/>
      <c r="U160" s="554"/>
      <c r="V160" s="555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68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59">
        <v>4680115880993</v>
      </c>
      <c r="E162" s="560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7"/>
      <c r="R162" s="557"/>
      <c r="S162" s="557"/>
      <c r="T162" s="558"/>
      <c r="U162" s="34"/>
      <c r="V162" s="34"/>
      <c r="W162" s="35" t="s">
        <v>69</v>
      </c>
      <c r="X162" s="549">
        <v>100</v>
      </c>
      <c r="Y162" s="550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59">
        <v>4680115881761</v>
      </c>
      <c r="E163" s="560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7"/>
      <c r="R163" s="557"/>
      <c r="S163" s="557"/>
      <c r="T163" s="558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59">
        <v>4680115881563</v>
      </c>
      <c r="E164" s="560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9">
        <v>160</v>
      </c>
      <c r="Y164" s="550">
        <f t="shared" si="16"/>
        <v>163.80000000000001</v>
      </c>
      <c r="Z164" s="36">
        <f>IFERROR(IF(Y164=0,"",ROUNDUP(Y164/H164,0)*0.00902),"")</f>
        <v>0.35177999999999998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168</v>
      </c>
      <c r="BN164" s="64">
        <f t="shared" si="18"/>
        <v>171.99</v>
      </c>
      <c r="BO164" s="64">
        <f t="shared" si="19"/>
        <v>0.28860028860028858</v>
      </c>
      <c r="BP164" s="64">
        <f t="shared" si="20"/>
        <v>0.29545454545454547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59">
        <v>4680115880986</v>
      </c>
      <c r="E165" s="560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7"/>
      <c r="R165" s="557"/>
      <c r="S165" s="557"/>
      <c r="T165" s="558"/>
      <c r="U165" s="34"/>
      <c r="V165" s="34"/>
      <c r="W165" s="35" t="s">
        <v>69</v>
      </c>
      <c r="X165" s="549">
        <v>105</v>
      </c>
      <c r="Y165" s="55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59">
        <v>4680115881785</v>
      </c>
      <c r="E166" s="560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7"/>
      <c r="R166" s="557"/>
      <c r="S166" s="557"/>
      <c r="T166" s="558"/>
      <c r="U166" s="34"/>
      <c r="V166" s="34"/>
      <c r="W166" s="35" t="s">
        <v>69</v>
      </c>
      <c r="X166" s="549">
        <v>105</v>
      </c>
      <c r="Y166" s="55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59">
        <v>4680115886537</v>
      </c>
      <c r="E167" s="560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7"/>
      <c r="R167" s="557"/>
      <c r="S167" s="557"/>
      <c r="T167" s="558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59">
        <v>4680115881679</v>
      </c>
      <c r="E168" s="560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7"/>
      <c r="R168" s="557"/>
      <c r="S168" s="557"/>
      <c r="T168" s="558"/>
      <c r="U168" s="34"/>
      <c r="V168" s="34"/>
      <c r="W168" s="35" t="s">
        <v>69</v>
      </c>
      <c r="X168" s="549">
        <v>210</v>
      </c>
      <c r="Y168" s="550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59">
        <v>4680115880191</v>
      </c>
      <c r="E169" s="560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59">
        <v>4680115883963</v>
      </c>
      <c r="E170" s="560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7"/>
      <c r="R170" s="557"/>
      <c r="S170" s="557"/>
      <c r="T170" s="558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2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64"/>
      <c r="P171" s="565" t="s">
        <v>71</v>
      </c>
      <c r="Q171" s="554"/>
      <c r="R171" s="554"/>
      <c r="S171" s="554"/>
      <c r="T171" s="554"/>
      <c r="U171" s="554"/>
      <c r="V171" s="555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271.42857142857144</v>
      </c>
      <c r="Y171" s="551">
        <f>IFERROR(Y162/H162,"0")+IFERROR(Y163/H163,"0")+IFERROR(Y164/H164,"0")+IFERROR(Y165/H165,"0")+IFERROR(Y166/H166,"0")+IFERROR(Y167/H167,"0")+IFERROR(Y168/H168,"0")+IFERROR(Y169/H169,"0")+IFERROR(Y170/H170,"0")</f>
        <v>273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1.66246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64"/>
      <c r="P172" s="565" t="s">
        <v>71</v>
      </c>
      <c r="Q172" s="554"/>
      <c r="R172" s="554"/>
      <c r="S172" s="554"/>
      <c r="T172" s="554"/>
      <c r="U172" s="554"/>
      <c r="V172" s="555"/>
      <c r="W172" s="37" t="s">
        <v>69</v>
      </c>
      <c r="X172" s="551">
        <f>IFERROR(SUM(X162:X170),"0")</f>
        <v>720</v>
      </c>
      <c r="Y172" s="551">
        <f>IFERROR(SUM(Y162:Y170),"0")</f>
        <v>726.6</v>
      </c>
      <c r="Z172" s="37"/>
      <c r="AA172" s="552"/>
      <c r="AB172" s="552"/>
      <c r="AC172" s="552"/>
    </row>
    <row r="173" spans="1:68" ht="14.25" hidden="1" customHeight="1" x14ac:dyDescent="0.25">
      <c r="A173" s="568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59">
        <v>4680115886780</v>
      </c>
      <c r="E174" s="560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59">
        <v>4680115886742</v>
      </c>
      <c r="E175" s="560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67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9">
        <v>15.4</v>
      </c>
      <c r="Y175" s="550">
        <f>IFERROR(IF(X175="",0,CEILING((X175/$H175),1)*$H175),"")</f>
        <v>16.38</v>
      </c>
      <c r="Z175" s="36">
        <f>IFERROR(IF(Y175=0,"",ROUNDUP(Y175/H175,0)*0.0059),"")</f>
        <v>7.6700000000000004E-2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17.722222222222221</v>
      </c>
      <c r="BN175" s="64">
        <f>IFERROR(Y175*I175/H175,"0")</f>
        <v>18.849999999999998</v>
      </c>
      <c r="BO175" s="64">
        <f>IFERROR(1/J175*(X175/H175),"0")</f>
        <v>5.6584362139917695E-2</v>
      </c>
      <c r="BP175" s="64">
        <f>IFERROR(1/J175*(Y175/H175),"0")</f>
        <v>6.0185185185185182E-2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59">
        <v>4680115886766</v>
      </c>
      <c r="E176" s="560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9">
        <v>17.5</v>
      </c>
      <c r="Y176" s="550">
        <f>IFERROR(IF(X176="",0,CEILING((X176/$H176),1)*$H176),"")</f>
        <v>17.64</v>
      </c>
      <c r="Z176" s="36">
        <f>IFERROR(IF(Y176=0,"",ROUNDUP(Y176/H176,0)*0.0059),"")</f>
        <v>8.2599999999999993E-2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20.138888888888889</v>
      </c>
      <c r="BN176" s="64">
        <f>IFERROR(Y176*I176/H176,"0")</f>
        <v>20.3</v>
      </c>
      <c r="BO176" s="64">
        <f>IFERROR(1/J176*(X176/H176),"0")</f>
        <v>6.4300411522633744E-2</v>
      </c>
      <c r="BP176" s="64">
        <f>IFERROR(1/J176*(Y176/H176),"0")</f>
        <v>6.4814814814814811E-2</v>
      </c>
    </row>
    <row r="177" spans="1:68" x14ac:dyDescent="0.2">
      <c r="A177" s="562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64"/>
      <c r="P177" s="565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51">
        <f>IFERROR(X174/H174,"0")+IFERROR(X175/H175,"0")+IFERROR(X176/H176,"0")</f>
        <v>26.111111111111114</v>
      </c>
      <c r="Y177" s="551">
        <f>IFERROR(Y174/H174,"0")+IFERROR(Y175/H175,"0")+IFERROR(Y176/H176,"0")</f>
        <v>27</v>
      </c>
      <c r="Z177" s="551">
        <f>IFERROR(IF(Z174="",0,Z174),"0")+IFERROR(IF(Z175="",0,Z175),"0")+IFERROR(IF(Z176="",0,Z176),"0")</f>
        <v>0.1593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64"/>
      <c r="P178" s="565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51">
        <f>IFERROR(SUM(X174:X176),"0")</f>
        <v>32.9</v>
      </c>
      <c r="Y178" s="551">
        <f>IFERROR(SUM(Y174:Y176),"0")</f>
        <v>34.019999999999996</v>
      </c>
      <c r="Z178" s="37"/>
      <c r="AA178" s="552"/>
      <c r="AB178" s="552"/>
      <c r="AC178" s="552"/>
    </row>
    <row r="179" spans="1:68" ht="14.25" hidden="1" customHeight="1" x14ac:dyDescent="0.25">
      <c r="A179" s="568" t="s">
        <v>296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59">
        <v>4680115886797</v>
      </c>
      <c r="E180" s="560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7"/>
      <c r="R180" s="557"/>
      <c r="S180" s="557"/>
      <c r="T180" s="558"/>
      <c r="U180" s="34"/>
      <c r="V180" s="34"/>
      <c r="W180" s="35" t="s">
        <v>69</v>
      </c>
      <c r="X180" s="549">
        <v>3.5</v>
      </c>
      <c r="Y180" s="55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62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4"/>
      <c r="P181" s="565" t="s">
        <v>71</v>
      </c>
      <c r="Q181" s="554"/>
      <c r="R181" s="554"/>
      <c r="S181" s="554"/>
      <c r="T181" s="554"/>
      <c r="U181" s="554"/>
      <c r="V181" s="555"/>
      <c r="W181" s="37" t="s">
        <v>72</v>
      </c>
      <c r="X181" s="551">
        <f>IFERROR(X180/H180,"0")</f>
        <v>2.7777777777777777</v>
      </c>
      <c r="Y181" s="551">
        <f>IFERROR(Y180/H180,"0")</f>
        <v>3</v>
      </c>
      <c r="Z181" s="551">
        <f>IFERROR(IF(Z180="",0,Z180),"0")</f>
        <v>1.77E-2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64"/>
      <c r="P182" s="565" t="s">
        <v>71</v>
      </c>
      <c r="Q182" s="554"/>
      <c r="R182" s="554"/>
      <c r="S182" s="554"/>
      <c r="T182" s="554"/>
      <c r="U182" s="554"/>
      <c r="V182" s="555"/>
      <c r="W182" s="37" t="s">
        <v>69</v>
      </c>
      <c r="X182" s="551">
        <f>IFERROR(SUM(X180:X180),"0")</f>
        <v>3.5</v>
      </c>
      <c r="Y182" s="551">
        <f>IFERROR(SUM(Y180:Y180),"0")</f>
        <v>3.7800000000000002</v>
      </c>
      <c r="Z182" s="37"/>
      <c r="AA182" s="552"/>
      <c r="AB182" s="552"/>
      <c r="AC182" s="552"/>
    </row>
    <row r="183" spans="1:68" ht="16.5" hidden="1" customHeight="1" x14ac:dyDescent="0.25">
      <c r="A183" s="566" t="s">
        <v>299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hidden="1" customHeight="1" x14ac:dyDescent="0.25">
      <c r="A184" s="568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59">
        <v>4680115881402</v>
      </c>
      <c r="E185" s="560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7"/>
      <c r="R185" s="557"/>
      <c r="S185" s="557"/>
      <c r="T185" s="558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59">
        <v>4680115881396</v>
      </c>
      <c r="E186" s="560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7"/>
      <c r="R186" s="557"/>
      <c r="S186" s="557"/>
      <c r="T186" s="558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2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64"/>
      <c r="P187" s="565" t="s">
        <v>71</v>
      </c>
      <c r="Q187" s="554"/>
      <c r="R187" s="554"/>
      <c r="S187" s="554"/>
      <c r="T187" s="554"/>
      <c r="U187" s="554"/>
      <c r="V187" s="555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64"/>
      <c r="P188" s="565" t="s">
        <v>71</v>
      </c>
      <c r="Q188" s="554"/>
      <c r="R188" s="554"/>
      <c r="S188" s="554"/>
      <c r="T188" s="554"/>
      <c r="U188" s="554"/>
      <c r="V188" s="555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68" t="s">
        <v>137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59">
        <v>4680115882935</v>
      </c>
      <c r="E190" s="560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6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7"/>
      <c r="R190" s="557"/>
      <c r="S190" s="557"/>
      <c r="T190" s="558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59">
        <v>4680115880764</v>
      </c>
      <c r="E191" s="560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7"/>
      <c r="R191" s="557"/>
      <c r="S191" s="557"/>
      <c r="T191" s="558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2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64"/>
      <c r="P192" s="565" t="s">
        <v>71</v>
      </c>
      <c r="Q192" s="554"/>
      <c r="R192" s="554"/>
      <c r="S192" s="554"/>
      <c r="T192" s="554"/>
      <c r="U192" s="554"/>
      <c r="V192" s="555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64"/>
      <c r="P193" s="565" t="s">
        <v>71</v>
      </c>
      <c r="Q193" s="554"/>
      <c r="R193" s="554"/>
      <c r="S193" s="554"/>
      <c r="T193" s="554"/>
      <c r="U193" s="554"/>
      <c r="V193" s="555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68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59">
        <v>4680115882683</v>
      </c>
      <c r="E195" s="560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69</v>
      </c>
      <c r="X195" s="549">
        <v>120</v>
      </c>
      <c r="Y195" s="550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59">
        <v>4680115882690</v>
      </c>
      <c r="E196" s="560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59">
        <v>4680115882669</v>
      </c>
      <c r="E197" s="560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9">
        <v>300</v>
      </c>
      <c r="Y197" s="550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59">
        <v>4680115882676</v>
      </c>
      <c r="E198" s="560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9">
        <v>140</v>
      </c>
      <c r="Y198" s="550">
        <f t="shared" si="21"/>
        <v>140.4</v>
      </c>
      <c r="Z198" s="36">
        <f>IFERROR(IF(Y198=0,"",ROUNDUP(Y198/H198,0)*0.00902),"")</f>
        <v>0.23452000000000001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145.44444444444446</v>
      </c>
      <c r="BN198" s="64">
        <f t="shared" si="23"/>
        <v>145.86000000000001</v>
      </c>
      <c r="BO198" s="64">
        <f t="shared" si="24"/>
        <v>0.19640852974186307</v>
      </c>
      <c r="BP198" s="64">
        <f t="shared" si="25"/>
        <v>0.19696969696969696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59">
        <v>4680115884014</v>
      </c>
      <c r="E199" s="560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9">
        <v>84</v>
      </c>
      <c r="Y199" s="550">
        <f t="shared" si="21"/>
        <v>84.600000000000009</v>
      </c>
      <c r="Z199" s="36">
        <f>IFERROR(IF(Y199=0,"",ROUNDUP(Y199/H199,0)*0.00502),"")</f>
        <v>0.23594000000000001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90.066666666666663</v>
      </c>
      <c r="BN199" s="64">
        <f t="shared" si="23"/>
        <v>90.710000000000008</v>
      </c>
      <c r="BO199" s="64">
        <f t="shared" si="24"/>
        <v>0.19943019943019943</v>
      </c>
      <c r="BP199" s="64">
        <f t="shared" si="25"/>
        <v>0.20085470085470092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59">
        <v>4680115884007</v>
      </c>
      <c r="E200" s="560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9">
        <v>39</v>
      </c>
      <c r="Y200" s="550">
        <f t="shared" si="21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41.166666666666664</v>
      </c>
      <c r="BN200" s="64">
        <f t="shared" si="23"/>
        <v>41.8</v>
      </c>
      <c r="BO200" s="64">
        <f t="shared" si="24"/>
        <v>9.2592592592592601E-2</v>
      </c>
      <c r="BP200" s="64">
        <f t="shared" si="25"/>
        <v>9.401709401709403E-2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59">
        <v>4680115884038</v>
      </c>
      <c r="E201" s="560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9">
        <v>84</v>
      </c>
      <c r="Y201" s="550">
        <f t="shared" si="21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88.666666666666657</v>
      </c>
      <c r="BN201" s="64">
        <f t="shared" si="23"/>
        <v>89.3</v>
      </c>
      <c r="BO201" s="64">
        <f t="shared" si="24"/>
        <v>0.19943019943019943</v>
      </c>
      <c r="BP201" s="64">
        <f t="shared" si="25"/>
        <v>0.20085470085470092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59">
        <v>4680115884021</v>
      </c>
      <c r="E202" s="560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9">
        <v>30</v>
      </c>
      <c r="Y202" s="550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2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64"/>
      <c r="P203" s="565" t="s">
        <v>71</v>
      </c>
      <c r="Q203" s="554"/>
      <c r="R203" s="554"/>
      <c r="S203" s="554"/>
      <c r="T203" s="554"/>
      <c r="U203" s="554"/>
      <c r="V203" s="555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244.62962962962959</v>
      </c>
      <c r="Y203" s="551">
        <f>IFERROR(Y195/H195,"0")+IFERROR(Y196/H196,"0")+IFERROR(Y197/H197,"0")+IFERROR(Y198/H198,"0")+IFERROR(Y199/H199,"0")+IFERROR(Y200/H200,"0")+IFERROR(Y201/H201,"0")+IFERROR(Y202/H202,"0")</f>
        <v>248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1.7049600000000003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64"/>
      <c r="P204" s="565" t="s">
        <v>71</v>
      </c>
      <c r="Q204" s="554"/>
      <c r="R204" s="554"/>
      <c r="S204" s="554"/>
      <c r="T204" s="554"/>
      <c r="U204" s="554"/>
      <c r="V204" s="555"/>
      <c r="W204" s="37" t="s">
        <v>69</v>
      </c>
      <c r="X204" s="551">
        <f>IFERROR(SUM(X195:X202),"0")</f>
        <v>847</v>
      </c>
      <c r="Y204" s="551">
        <f>IFERROR(SUM(Y195:Y202),"0")</f>
        <v>860.40000000000009</v>
      </c>
      <c r="Z204" s="37"/>
      <c r="AA204" s="552"/>
      <c r="AB204" s="552"/>
      <c r="AC204" s="552"/>
    </row>
    <row r="205" spans="1:68" ht="14.25" hidden="1" customHeight="1" x14ac:dyDescent="0.25">
      <c r="A205" s="568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59">
        <v>4680115881594</v>
      </c>
      <c r="E206" s="560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7"/>
      <c r="R206" s="557"/>
      <c r="S206" s="557"/>
      <c r="T206" s="558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59">
        <v>4680115881617</v>
      </c>
      <c r="E207" s="560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7"/>
      <c r="R207" s="557"/>
      <c r="S207" s="557"/>
      <c r="T207" s="558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59">
        <v>4680115880573</v>
      </c>
      <c r="E208" s="560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7"/>
      <c r="R208" s="557"/>
      <c r="S208" s="557"/>
      <c r="T208" s="558"/>
      <c r="U208" s="34"/>
      <c r="V208" s="34"/>
      <c r="W208" s="35" t="s">
        <v>69</v>
      </c>
      <c r="X208" s="549">
        <v>250</v>
      </c>
      <c r="Y208" s="55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59">
        <v>4680115882195</v>
      </c>
      <c r="E209" s="560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9">
        <v>400</v>
      </c>
      <c r="Y209" s="550">
        <f t="shared" si="26"/>
        <v>400.8</v>
      </c>
      <c r="Z209" s="36">
        <f t="shared" ref="Z209:Z214" si="31">IFERROR(IF(Y209=0,"",ROUNDUP(Y209/H209,0)*0.00651),"")</f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445</v>
      </c>
      <c r="BN209" s="64">
        <f t="shared" si="28"/>
        <v>445.89</v>
      </c>
      <c r="BO209" s="64">
        <f t="shared" si="29"/>
        <v>0.91575091575091594</v>
      </c>
      <c r="BP209" s="64">
        <f t="shared" si="30"/>
        <v>0.91758241758241765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59">
        <v>4680115882607</v>
      </c>
      <c r="E210" s="560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59">
        <v>4680115880092</v>
      </c>
      <c r="E211" s="560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9">
        <v>240</v>
      </c>
      <c r="Y211" s="550">
        <f t="shared" si="26"/>
        <v>240</v>
      </c>
      <c r="Z211" s="36">
        <f t="shared" si="31"/>
        <v>0.65100000000000002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59">
        <v>4680115880221</v>
      </c>
      <c r="E212" s="560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59">
        <v>4680115880504</v>
      </c>
      <c r="E213" s="560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8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7"/>
      <c r="R213" s="557"/>
      <c r="S213" s="557"/>
      <c r="T213" s="558"/>
      <c r="U213" s="34"/>
      <c r="V213" s="34"/>
      <c r="W213" s="35" t="s">
        <v>69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59">
        <v>4680115882164</v>
      </c>
      <c r="E214" s="560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7"/>
      <c r="R214" s="557"/>
      <c r="S214" s="557"/>
      <c r="T214" s="558"/>
      <c r="U214" s="34"/>
      <c r="V214" s="34"/>
      <c r="W214" s="35" t="s">
        <v>69</v>
      </c>
      <c r="X214" s="549">
        <v>180</v>
      </c>
      <c r="Y214" s="550">
        <f t="shared" si="26"/>
        <v>180</v>
      </c>
      <c r="Z214" s="36">
        <f t="shared" si="31"/>
        <v>0.48825000000000002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199.35</v>
      </c>
      <c r="BN214" s="64">
        <f t="shared" si="28"/>
        <v>199.35</v>
      </c>
      <c r="BO214" s="64">
        <f t="shared" si="29"/>
        <v>0.41208791208791212</v>
      </c>
      <c r="BP214" s="64">
        <f t="shared" si="30"/>
        <v>0.41208791208791212</v>
      </c>
    </row>
    <row r="215" spans="1:68" x14ac:dyDescent="0.2">
      <c r="A215" s="562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64"/>
      <c r="P215" s="565" t="s">
        <v>71</v>
      </c>
      <c r="Q215" s="554"/>
      <c r="R215" s="554"/>
      <c r="S215" s="554"/>
      <c r="T215" s="554"/>
      <c r="U215" s="554"/>
      <c r="V215" s="555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412.06896551724145</v>
      </c>
      <c r="Y215" s="551">
        <f>IFERROR(Y206/H206,"0")+IFERROR(Y207/H207,"0")+IFERROR(Y208/H208,"0")+IFERROR(Y209/H209,"0")+IFERROR(Y210/H210,"0")+IFERROR(Y211/H211,"0")+IFERROR(Y212/H212,"0")+IFERROR(Y213/H213,"0")+IFERROR(Y214/H214,"0")</f>
        <v>413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3.0502599999999997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64"/>
      <c r="P216" s="565" t="s">
        <v>71</v>
      </c>
      <c r="Q216" s="554"/>
      <c r="R216" s="554"/>
      <c r="S216" s="554"/>
      <c r="T216" s="554"/>
      <c r="U216" s="554"/>
      <c r="V216" s="555"/>
      <c r="W216" s="37" t="s">
        <v>69</v>
      </c>
      <c r="X216" s="551">
        <f>IFERROR(SUM(X206:X214),"0")</f>
        <v>1170</v>
      </c>
      <c r="Y216" s="551">
        <f>IFERROR(SUM(Y206:Y214),"0")</f>
        <v>1173.9000000000001</v>
      </c>
      <c r="Z216" s="37"/>
      <c r="AA216" s="552"/>
      <c r="AB216" s="552"/>
      <c r="AC216" s="552"/>
    </row>
    <row r="217" spans="1:68" ht="14.25" hidden="1" customHeight="1" x14ac:dyDescent="0.25">
      <c r="A217" s="568" t="s">
        <v>172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59">
        <v>4680115880818</v>
      </c>
      <c r="E218" s="560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5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7"/>
      <c r="R218" s="557"/>
      <c r="S218" s="557"/>
      <c r="T218" s="558"/>
      <c r="U218" s="34"/>
      <c r="V218" s="34"/>
      <c r="W218" s="35" t="s">
        <v>69</v>
      </c>
      <c r="X218" s="549">
        <v>60</v>
      </c>
      <c r="Y218" s="550">
        <f>IFERROR(IF(X218="",0,CEILING((X218/$H218),1)*$H218),"")</f>
        <v>60</v>
      </c>
      <c r="Z218" s="36">
        <f>IFERROR(IF(Y218=0,"",ROUNDUP(Y218/H218,0)*0.00651),"")</f>
        <v>0.16275000000000001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66.300000000000011</v>
      </c>
      <c r="BN218" s="64">
        <f>IFERROR(Y218*I218/H218,"0")</f>
        <v>66.300000000000011</v>
      </c>
      <c r="BO218" s="64">
        <f>IFERROR(1/J218*(X218/H218),"0")</f>
        <v>0.13736263736263737</v>
      </c>
      <c r="BP218" s="64">
        <f>IFERROR(1/J218*(Y218/H218),"0")</f>
        <v>0.13736263736263737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59">
        <v>4680115880801</v>
      </c>
      <c r="E219" s="560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9">
        <v>48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62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4"/>
      <c r="P220" s="565" t="s">
        <v>71</v>
      </c>
      <c r="Q220" s="554"/>
      <c r="R220" s="554"/>
      <c r="S220" s="554"/>
      <c r="T220" s="554"/>
      <c r="U220" s="554"/>
      <c r="V220" s="555"/>
      <c r="W220" s="37" t="s">
        <v>72</v>
      </c>
      <c r="X220" s="551">
        <f>IFERROR(X218/H218,"0")+IFERROR(X219/H219,"0")</f>
        <v>45</v>
      </c>
      <c r="Y220" s="551">
        <f>IFERROR(Y218/H218,"0")+IFERROR(Y219/H219,"0")</f>
        <v>45</v>
      </c>
      <c r="Z220" s="551">
        <f>IFERROR(IF(Z218="",0,Z218),"0")+IFERROR(IF(Z219="",0,Z219),"0")</f>
        <v>0.29295000000000004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64"/>
      <c r="P221" s="565" t="s">
        <v>71</v>
      </c>
      <c r="Q221" s="554"/>
      <c r="R221" s="554"/>
      <c r="S221" s="554"/>
      <c r="T221" s="554"/>
      <c r="U221" s="554"/>
      <c r="V221" s="555"/>
      <c r="W221" s="37" t="s">
        <v>69</v>
      </c>
      <c r="X221" s="551">
        <f>IFERROR(SUM(X218:X219),"0")</f>
        <v>108</v>
      </c>
      <c r="Y221" s="551">
        <f>IFERROR(SUM(Y218:Y219),"0")</f>
        <v>108</v>
      </c>
      <c r="Z221" s="37"/>
      <c r="AA221" s="552"/>
      <c r="AB221" s="552"/>
      <c r="AC221" s="552"/>
    </row>
    <row r="222" spans="1:68" ht="16.5" hidden="1" customHeight="1" x14ac:dyDescent="0.25">
      <c r="A222" s="566" t="s">
        <v>359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hidden="1" customHeight="1" x14ac:dyDescent="0.25">
      <c r="A223" s="568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59">
        <v>4680115884137</v>
      </c>
      <c r="E224" s="560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69</v>
      </c>
      <c r="X224" s="549">
        <v>30</v>
      </c>
      <c r="Y224" s="55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59">
        <v>4680115884236</v>
      </c>
      <c r="E225" s="560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4301011721</v>
      </c>
      <c r="D226" s="559">
        <v>4680115884175</v>
      </c>
      <c r="E226" s="560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59">
        <v>4680115884144</v>
      </c>
      <c r="E227" s="560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9">
        <v>20</v>
      </c>
      <c r="Y227" s="55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59">
        <v>4680115886551</v>
      </c>
      <c r="E228" s="560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59">
        <v>4680115884182</v>
      </c>
      <c r="E229" s="560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59">
        <v>4680115884205</v>
      </c>
      <c r="E230" s="560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9">
        <v>28</v>
      </c>
      <c r="Y230" s="550">
        <f t="shared" si="32"/>
        <v>28</v>
      </c>
      <c r="Z230" s="36">
        <f>IFERROR(IF(Y230=0,"",ROUNDUP(Y230/H230,0)*0.00902),"")</f>
        <v>6.3140000000000002E-2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29.47</v>
      </c>
      <c r="BN230" s="64">
        <f t="shared" si="34"/>
        <v>29.47</v>
      </c>
      <c r="BO230" s="64">
        <f t="shared" si="35"/>
        <v>5.3030303030303032E-2</v>
      </c>
      <c r="BP230" s="64">
        <f t="shared" si="36"/>
        <v>5.3030303030303032E-2</v>
      </c>
    </row>
    <row r="231" spans="1:68" x14ac:dyDescent="0.2">
      <c r="A231" s="562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64"/>
      <c r="P231" s="565" t="s">
        <v>71</v>
      </c>
      <c r="Q231" s="554"/>
      <c r="R231" s="554"/>
      <c r="S231" s="554"/>
      <c r="T231" s="554"/>
      <c r="U231" s="554"/>
      <c r="V231" s="555"/>
      <c r="W231" s="37" t="s">
        <v>72</v>
      </c>
      <c r="X231" s="551">
        <f>IFERROR(X224/H224,"0")+IFERROR(X225/H225,"0")+IFERROR(X226/H226,"0")+IFERROR(X227/H227,"0")+IFERROR(X228/H228,"0")+IFERROR(X229/H229,"0")+IFERROR(X230/H230,"0")</f>
        <v>14.586206896551724</v>
      </c>
      <c r="Y231" s="551">
        <f>IFERROR(Y224/H224,"0")+IFERROR(Y225/H225,"0")+IFERROR(Y226/H226,"0")+IFERROR(Y227/H227,"0")+IFERROR(Y228/H228,"0")+IFERROR(Y229/H229,"0")+IFERROR(Y230/H230,"0")</f>
        <v>15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0.16517999999999999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4"/>
      <c r="P232" s="565" t="s">
        <v>71</v>
      </c>
      <c r="Q232" s="554"/>
      <c r="R232" s="554"/>
      <c r="S232" s="554"/>
      <c r="T232" s="554"/>
      <c r="U232" s="554"/>
      <c r="V232" s="555"/>
      <c r="W232" s="37" t="s">
        <v>69</v>
      </c>
      <c r="X232" s="551">
        <f>IFERROR(SUM(X224:X230),"0")</f>
        <v>78</v>
      </c>
      <c r="Y232" s="551">
        <f>IFERROR(SUM(Y224:Y230),"0")</f>
        <v>82.8</v>
      </c>
      <c r="Z232" s="37"/>
      <c r="AA232" s="552"/>
      <c r="AB232" s="552"/>
      <c r="AC232" s="552"/>
    </row>
    <row r="233" spans="1:68" ht="14.25" hidden="1" customHeight="1" x14ac:dyDescent="0.25">
      <c r="A233" s="568" t="s">
        <v>137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59">
        <v>4680115885981</v>
      </c>
      <c r="E234" s="560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2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64"/>
      <c r="P235" s="565" t="s">
        <v>71</v>
      </c>
      <c r="Q235" s="554"/>
      <c r="R235" s="554"/>
      <c r="S235" s="554"/>
      <c r="T235" s="554"/>
      <c r="U235" s="554"/>
      <c r="V235" s="555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4"/>
      <c r="P236" s="565" t="s">
        <v>71</v>
      </c>
      <c r="Q236" s="554"/>
      <c r="R236" s="554"/>
      <c r="S236" s="554"/>
      <c r="T236" s="554"/>
      <c r="U236" s="554"/>
      <c r="V236" s="555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8" t="s">
        <v>382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59">
        <v>4680115886803</v>
      </c>
      <c r="E238" s="560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8" t="s">
        <v>385</v>
      </c>
      <c r="Q238" s="557"/>
      <c r="R238" s="557"/>
      <c r="S238" s="557"/>
      <c r="T238" s="558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2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64"/>
      <c r="P239" s="565" t="s">
        <v>71</v>
      </c>
      <c r="Q239" s="554"/>
      <c r="R239" s="554"/>
      <c r="S239" s="554"/>
      <c r="T239" s="554"/>
      <c r="U239" s="554"/>
      <c r="V239" s="555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4"/>
      <c r="P240" s="565" t="s">
        <v>71</v>
      </c>
      <c r="Q240" s="554"/>
      <c r="R240" s="554"/>
      <c r="S240" s="554"/>
      <c r="T240" s="554"/>
      <c r="U240" s="554"/>
      <c r="V240" s="555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hidden="1" customHeight="1" x14ac:dyDescent="0.25">
      <c r="A241" s="568" t="s">
        <v>387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59">
        <v>4680115886704</v>
      </c>
      <c r="E242" s="560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59">
        <v>4680115886681</v>
      </c>
      <c r="E243" s="560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597" t="s">
        <v>393</v>
      </c>
      <c r="Q243" s="557"/>
      <c r="R243" s="557"/>
      <c r="S243" s="557"/>
      <c r="T243" s="558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59">
        <v>4680115886735</v>
      </c>
      <c r="E244" s="560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69</v>
      </c>
      <c r="X244" s="549">
        <v>3.85</v>
      </c>
      <c r="Y244" s="55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4.6627777777777784</v>
      </c>
      <c r="BN244" s="64">
        <f>IFERROR(Y244*I244/H244,"0")</f>
        <v>5.45</v>
      </c>
      <c r="BO244" s="64">
        <f>IFERROR(1/J244*(X244/H244),"0")</f>
        <v>1.9804526748971193E-2</v>
      </c>
      <c r="BP244" s="64">
        <f>IFERROR(1/J244*(Y244/H244),"0")</f>
        <v>2.3148148148148147E-2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59">
        <v>4680115886711</v>
      </c>
      <c r="E245" s="560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2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64"/>
      <c r="P246" s="565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51">
        <f>IFERROR(X242/H242,"0")+IFERROR(X243/H243,"0")+IFERROR(X244/H244,"0")+IFERROR(X245/H245,"0")</f>
        <v>8.1666666666666679</v>
      </c>
      <c r="Y246" s="551">
        <f>IFERROR(Y242/H242,"0")+IFERROR(Y243/H243,"0")+IFERROR(Y244/H244,"0")+IFERROR(Y245/H245,"0")</f>
        <v>9</v>
      </c>
      <c r="Z246" s="551">
        <f>IFERROR(IF(Z242="",0,Z242),"0")+IFERROR(IF(Z243="",0,Z243),"0")+IFERROR(IF(Z244="",0,Z244),"0")+IFERROR(IF(Z245="",0,Z245),"0")</f>
        <v>5.3099999999999994E-2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64"/>
      <c r="P247" s="565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51">
        <f>IFERROR(SUM(X242:X245),"0")</f>
        <v>10.850000000000001</v>
      </c>
      <c r="Y247" s="551">
        <f>IFERROR(SUM(Y242:Y245),"0")</f>
        <v>11.7</v>
      </c>
      <c r="Z247" s="37"/>
      <c r="AA247" s="552"/>
      <c r="AB247" s="552"/>
      <c r="AC247" s="552"/>
    </row>
    <row r="248" spans="1:68" ht="16.5" hidden="1" customHeight="1" x14ac:dyDescent="0.25">
      <c r="A248" s="566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hidden="1" customHeight="1" x14ac:dyDescent="0.25">
      <c r="A249" s="568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59">
        <v>4680115885837</v>
      </c>
      <c r="E250" s="560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59">
        <v>4680115885851</v>
      </c>
      <c r="E251" s="560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59">
        <v>4680115885806</v>
      </c>
      <c r="E252" s="560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59">
        <v>4680115885844</v>
      </c>
      <c r="E253" s="560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59">
        <v>4680115885820</v>
      </c>
      <c r="E254" s="560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64"/>
      <c r="P255" s="565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64"/>
      <c r="P256" s="565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6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hidden="1" customHeight="1" x14ac:dyDescent="0.25">
      <c r="A258" s="568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59">
        <v>4607091383423</v>
      </c>
      <c r="E259" s="560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59">
        <v>4680115886957</v>
      </c>
      <c r="E260" s="560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3" t="s">
        <v>419</v>
      </c>
      <c r="Q260" s="557"/>
      <c r="R260" s="557"/>
      <c r="S260" s="557"/>
      <c r="T260" s="558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59">
        <v>4680115885660</v>
      </c>
      <c r="E261" s="560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59">
        <v>4680115886773</v>
      </c>
      <c r="E262" s="560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66" t="s">
        <v>426</v>
      </c>
      <c r="Q262" s="557"/>
      <c r="R262" s="557"/>
      <c r="S262" s="557"/>
      <c r="T262" s="558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64"/>
      <c r="P263" s="565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64"/>
      <c r="P264" s="565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6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hidden="1" customHeight="1" x14ac:dyDescent="0.25">
      <c r="A266" s="568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59">
        <v>4680115886186</v>
      </c>
      <c r="E267" s="560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9">
        <v>4680115881228</v>
      </c>
      <c r="E268" s="560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69</v>
      </c>
      <c r="X268" s="549">
        <v>88</v>
      </c>
      <c r="Y268" s="550">
        <f>IFERROR(IF(X268="",0,CEILING((X268/$H268),1)*$H268),"")</f>
        <v>88.8</v>
      </c>
      <c r="Z268" s="36">
        <f>IFERROR(IF(Y268=0,"",ROUNDUP(Y268/H268,0)*0.00651),"")</f>
        <v>0.24087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97.240000000000009</v>
      </c>
      <c r="BN268" s="64">
        <f>IFERROR(Y268*I268/H268,"0")</f>
        <v>98.124000000000009</v>
      </c>
      <c r="BO268" s="64">
        <f>IFERROR(1/J268*(X268/H268),"0")</f>
        <v>0.2014652014652015</v>
      </c>
      <c r="BP268" s="64">
        <f>IFERROR(1/J268*(Y268/H268),"0")</f>
        <v>0.20329670329670332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9">
        <v>4680115881211</v>
      </c>
      <c r="E269" s="560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69</v>
      </c>
      <c r="X269" s="549">
        <v>260</v>
      </c>
      <c r="Y269" s="550">
        <f>IFERROR(IF(X269="",0,CEILING((X269/$H269),1)*$H269),"")</f>
        <v>261.59999999999997</v>
      </c>
      <c r="Z269" s="36">
        <f>IFERROR(IF(Y269=0,"",ROUNDUP(Y269/H269,0)*0.00651),"")</f>
        <v>0.70959000000000005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279.50000000000006</v>
      </c>
      <c r="BN269" s="64">
        <f>IFERROR(Y269*I269/H269,"0")</f>
        <v>281.21999999999997</v>
      </c>
      <c r="BO269" s="64">
        <f>IFERROR(1/J269*(X269/H269),"0")</f>
        <v>0.59523809523809534</v>
      </c>
      <c r="BP269" s="64">
        <f>IFERROR(1/J269*(Y269/H269),"0")</f>
        <v>0.59890109890109888</v>
      </c>
    </row>
    <row r="270" spans="1:68" x14ac:dyDescent="0.2">
      <c r="A270" s="562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4"/>
      <c r="P270" s="565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51">
        <f>IFERROR(X267/H267,"0")+IFERROR(X268/H268,"0")+IFERROR(X269/H269,"0")</f>
        <v>145</v>
      </c>
      <c r="Y270" s="551">
        <f>IFERROR(Y267/H267,"0")+IFERROR(Y268/H268,"0")+IFERROR(Y269/H269,"0")</f>
        <v>146</v>
      </c>
      <c r="Z270" s="551">
        <f>IFERROR(IF(Z267="",0,Z267),"0")+IFERROR(IF(Z268="",0,Z268),"0")+IFERROR(IF(Z269="",0,Z269),"0")</f>
        <v>0.95046000000000008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64"/>
      <c r="P271" s="565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51">
        <f>IFERROR(SUM(X267:X269),"0")</f>
        <v>348</v>
      </c>
      <c r="Y271" s="551">
        <f>IFERROR(SUM(Y267:Y269),"0")</f>
        <v>350.4</v>
      </c>
      <c r="Z271" s="37"/>
      <c r="AA271" s="552"/>
      <c r="AB271" s="552"/>
      <c r="AC271" s="552"/>
    </row>
    <row r="272" spans="1:68" ht="16.5" hidden="1" customHeight="1" x14ac:dyDescent="0.25">
      <c r="A272" s="566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hidden="1" customHeight="1" x14ac:dyDescent="0.25">
      <c r="A273" s="568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59">
        <v>4680115880344</v>
      </c>
      <c r="E274" s="560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64"/>
      <c r="P275" s="565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64"/>
      <c r="P276" s="565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8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59">
        <v>4680115884618</v>
      </c>
      <c r="E278" s="560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64"/>
      <c r="P279" s="565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64"/>
      <c r="P280" s="565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6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hidden="1" customHeight="1" x14ac:dyDescent="0.25">
      <c r="A282" s="568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59">
        <v>4680115883703</v>
      </c>
      <c r="E283" s="560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64"/>
      <c r="P284" s="565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64"/>
      <c r="P285" s="565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6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hidden="1" customHeight="1" x14ac:dyDescent="0.25">
      <c r="A287" s="568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59">
        <v>4680115885615</v>
      </c>
      <c r="E288" s="560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59">
        <v>4680115885646</v>
      </c>
      <c r="E289" s="560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59">
        <v>4680115885554</v>
      </c>
      <c r="E290" s="560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8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59">
        <v>4680115885622</v>
      </c>
      <c r="E291" s="560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59">
        <v>4680115885608</v>
      </c>
      <c r="E292" s="560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2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64"/>
      <c r="P293" s="565" t="s">
        <v>71</v>
      </c>
      <c r="Q293" s="554"/>
      <c r="R293" s="554"/>
      <c r="S293" s="554"/>
      <c r="T293" s="554"/>
      <c r="U293" s="554"/>
      <c r="V293" s="555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64"/>
      <c r="P294" s="565" t="s">
        <v>71</v>
      </c>
      <c r="Q294" s="554"/>
      <c r="R294" s="554"/>
      <c r="S294" s="554"/>
      <c r="T294" s="554"/>
      <c r="U294" s="554"/>
      <c r="V294" s="555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8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59">
        <v>4607091387193</v>
      </c>
      <c r="E296" s="560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59">
        <v>4607091387230</v>
      </c>
      <c r="E297" s="560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59">
        <v>4607091387292</v>
      </c>
      <c r="E298" s="560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59">
        <v>4607091387285</v>
      </c>
      <c r="E299" s="560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9">
        <v>4607091389845</v>
      </c>
      <c r="E300" s="560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9">
        <v>210</v>
      </c>
      <c r="Y300" s="550">
        <f t="shared" si="37"/>
        <v>210</v>
      </c>
      <c r="Z300" s="36">
        <f>IFERROR(IF(Y300=0,"",ROUNDUP(Y300/H300,0)*0.00502),"")</f>
        <v>0.502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220.00000000000003</v>
      </c>
      <c r="BN300" s="64">
        <f t="shared" si="39"/>
        <v>220.00000000000003</v>
      </c>
      <c r="BO300" s="64">
        <f t="shared" si="40"/>
        <v>0.42735042735042739</v>
      </c>
      <c r="BP300" s="64">
        <f t="shared" si="41"/>
        <v>0.42735042735042739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59">
        <v>4680115882881</v>
      </c>
      <c r="E301" s="560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9">
        <v>4607091383836</v>
      </c>
      <c r="E302" s="560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8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69</v>
      </c>
      <c r="X302" s="549">
        <v>21</v>
      </c>
      <c r="Y302" s="550">
        <f t="shared" si="37"/>
        <v>21.6</v>
      </c>
      <c r="Z302" s="36">
        <f>IFERROR(IF(Y302=0,"",ROUNDUP(Y302/H302,0)*0.00651),"")</f>
        <v>7.8119999999999995E-2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23.66</v>
      </c>
      <c r="BN302" s="64">
        <f t="shared" si="39"/>
        <v>24.335999999999999</v>
      </c>
      <c r="BO302" s="64">
        <f t="shared" si="40"/>
        <v>6.4102564102564111E-2</v>
      </c>
      <c r="BP302" s="64">
        <f t="shared" si="41"/>
        <v>6.5934065934065936E-2</v>
      </c>
    </row>
    <row r="303" spans="1:68" x14ac:dyDescent="0.2">
      <c r="A303" s="562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64"/>
      <c r="P303" s="565" t="s">
        <v>71</v>
      </c>
      <c r="Q303" s="554"/>
      <c r="R303" s="554"/>
      <c r="S303" s="554"/>
      <c r="T303" s="554"/>
      <c r="U303" s="554"/>
      <c r="V303" s="555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111.66666666666667</v>
      </c>
      <c r="Y303" s="551">
        <f>IFERROR(Y296/H296,"0")+IFERROR(Y297/H297,"0")+IFERROR(Y298/H298,"0")+IFERROR(Y299/H299,"0")+IFERROR(Y300/H300,"0")+IFERROR(Y301/H301,"0")+IFERROR(Y302/H302,"0")</f>
        <v>112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0.58011999999999997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64"/>
      <c r="P304" s="565" t="s">
        <v>71</v>
      </c>
      <c r="Q304" s="554"/>
      <c r="R304" s="554"/>
      <c r="S304" s="554"/>
      <c r="T304" s="554"/>
      <c r="U304" s="554"/>
      <c r="V304" s="555"/>
      <c r="W304" s="37" t="s">
        <v>69</v>
      </c>
      <c r="X304" s="551">
        <f>IFERROR(SUM(X296:X302),"0")</f>
        <v>231</v>
      </c>
      <c r="Y304" s="551">
        <f>IFERROR(SUM(Y296:Y302),"0")</f>
        <v>231.6</v>
      </c>
      <c r="Z304" s="37"/>
      <c r="AA304" s="552"/>
      <c r="AB304" s="552"/>
      <c r="AC304" s="552"/>
    </row>
    <row r="305" spans="1:68" ht="14.25" hidden="1" customHeight="1" x14ac:dyDescent="0.25">
      <c r="A305" s="568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59">
        <v>4607091387766</v>
      </c>
      <c r="E306" s="560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59">
        <v>4607091387957</v>
      </c>
      <c r="E307" s="560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59">
        <v>4607091387964</v>
      </c>
      <c r="E308" s="560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59">
        <v>4680115884588</v>
      </c>
      <c r="E309" s="560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59">
        <v>4607091387513</v>
      </c>
      <c r="E310" s="560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2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64"/>
      <c r="P311" s="565" t="s">
        <v>71</v>
      </c>
      <c r="Q311" s="554"/>
      <c r="R311" s="554"/>
      <c r="S311" s="554"/>
      <c r="T311" s="554"/>
      <c r="U311" s="554"/>
      <c r="V311" s="555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64"/>
      <c r="P312" s="565" t="s">
        <v>71</v>
      </c>
      <c r="Q312" s="554"/>
      <c r="R312" s="554"/>
      <c r="S312" s="554"/>
      <c r="T312" s="554"/>
      <c r="U312" s="554"/>
      <c r="V312" s="555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8" t="s">
        <v>172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9">
        <v>4607091380880</v>
      </c>
      <c r="E314" s="560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6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9">
        <v>4607091384482</v>
      </c>
      <c r="E315" s="560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9">
        <v>4607091380897</v>
      </c>
      <c r="E316" s="560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9">
        <v>50</v>
      </c>
      <c r="Y316" s="550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x14ac:dyDescent="0.2">
      <c r="A317" s="562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64"/>
      <c r="P317" s="565" t="s">
        <v>71</v>
      </c>
      <c r="Q317" s="554"/>
      <c r="R317" s="554"/>
      <c r="S317" s="554"/>
      <c r="T317" s="554"/>
      <c r="U317" s="554"/>
      <c r="V317" s="555"/>
      <c r="W317" s="37" t="s">
        <v>72</v>
      </c>
      <c r="X317" s="551">
        <f>IFERROR(X314/H314,"0")+IFERROR(X315/H315,"0")+IFERROR(X316/H316,"0")</f>
        <v>59.615384615384613</v>
      </c>
      <c r="Y317" s="551">
        <f>IFERROR(Y314/H314,"0")+IFERROR(Y315/H315,"0")+IFERROR(Y316/H316,"0")</f>
        <v>61</v>
      </c>
      <c r="Z317" s="551">
        <f>IFERROR(IF(Z314="",0,Z314),"0")+IFERROR(IF(Z315="",0,Z315),"0")+IFERROR(IF(Z316="",0,Z316),"0")</f>
        <v>1.15778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64"/>
      <c r="P318" s="565" t="s">
        <v>71</v>
      </c>
      <c r="Q318" s="554"/>
      <c r="R318" s="554"/>
      <c r="S318" s="554"/>
      <c r="T318" s="554"/>
      <c r="U318" s="554"/>
      <c r="V318" s="555"/>
      <c r="W318" s="37" t="s">
        <v>69</v>
      </c>
      <c r="X318" s="551">
        <f>IFERROR(SUM(X314:X316),"0")</f>
        <v>470</v>
      </c>
      <c r="Y318" s="551">
        <f>IFERROR(SUM(Y314:Y316),"0")</f>
        <v>481.19999999999993</v>
      </c>
      <c r="Z318" s="37"/>
      <c r="AA318" s="552"/>
      <c r="AB318" s="552"/>
      <c r="AC318" s="552"/>
    </row>
    <row r="319" spans="1:68" ht="14.25" hidden="1" customHeight="1" x14ac:dyDescent="0.25">
      <c r="A319" s="568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59">
        <v>4607091388381</v>
      </c>
      <c r="E320" s="560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93" t="s">
        <v>512</v>
      </c>
      <c r="Q320" s="557"/>
      <c r="R320" s="557"/>
      <c r="S320" s="557"/>
      <c r="T320" s="558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59">
        <v>4607091388374</v>
      </c>
      <c r="E321" s="560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34" t="s">
        <v>516</v>
      </c>
      <c r="Q321" s="557"/>
      <c r="R321" s="557"/>
      <c r="S321" s="557"/>
      <c r="T321" s="558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59">
        <v>4607091383102</v>
      </c>
      <c r="E322" s="560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59">
        <v>4607091388404</v>
      </c>
      <c r="E323" s="560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2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64"/>
      <c r="P324" s="565" t="s">
        <v>71</v>
      </c>
      <c r="Q324" s="554"/>
      <c r="R324" s="554"/>
      <c r="S324" s="554"/>
      <c r="T324" s="554"/>
      <c r="U324" s="554"/>
      <c r="V324" s="555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64"/>
      <c r="P325" s="565" t="s">
        <v>71</v>
      </c>
      <c r="Q325" s="554"/>
      <c r="R325" s="554"/>
      <c r="S325" s="554"/>
      <c r="T325" s="554"/>
      <c r="U325" s="554"/>
      <c r="V325" s="555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8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59">
        <v>4680115881808</v>
      </c>
      <c r="E327" s="560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59">
        <v>4680115881822</v>
      </c>
      <c r="E328" s="560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8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59">
        <v>4680115880016</v>
      </c>
      <c r="E329" s="560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8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2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64"/>
      <c r="P330" s="565" t="s">
        <v>71</v>
      </c>
      <c r="Q330" s="554"/>
      <c r="R330" s="554"/>
      <c r="S330" s="554"/>
      <c r="T330" s="554"/>
      <c r="U330" s="554"/>
      <c r="V330" s="555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64"/>
      <c r="P331" s="565" t="s">
        <v>71</v>
      </c>
      <c r="Q331" s="554"/>
      <c r="R331" s="554"/>
      <c r="S331" s="554"/>
      <c r="T331" s="554"/>
      <c r="U331" s="554"/>
      <c r="V331" s="555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6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hidden="1" customHeight="1" x14ac:dyDescent="0.25">
      <c r="A333" s="568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59">
        <v>4607091387919</v>
      </c>
      <c r="E334" s="560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9">
        <v>4680115883604</v>
      </c>
      <c r="E335" s="560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69</v>
      </c>
      <c r="X335" s="549">
        <v>770</v>
      </c>
      <c r="Y335" s="550">
        <f>IFERROR(IF(X335="",0,CEILING((X335/$H335),1)*$H335),"")</f>
        <v>770.7</v>
      </c>
      <c r="Z335" s="36">
        <f>IFERROR(IF(Y335=0,"",ROUNDUP(Y335/H335,0)*0.00651),"")</f>
        <v>2.38917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862.4</v>
      </c>
      <c r="BN335" s="64">
        <f>IFERROR(Y335*I335/H335,"0")</f>
        <v>863.18399999999997</v>
      </c>
      <c r="BO335" s="64">
        <f>IFERROR(1/J335*(X335/H335),"0")</f>
        <v>2.0146520146520146</v>
      </c>
      <c r="BP335" s="64">
        <f>IFERROR(1/J335*(Y335/H335),"0")</f>
        <v>2.0164835164835164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9">
        <v>4680115883567</v>
      </c>
      <c r="E336" s="560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6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9">
        <v>420</v>
      </c>
      <c r="Y336" s="550">
        <f>IFERROR(IF(X336="",0,CEILING((X336/$H336),1)*$H336),"")</f>
        <v>420</v>
      </c>
      <c r="Z336" s="36">
        <f>IFERROR(IF(Y336=0,"",ROUNDUP(Y336/H336,0)*0.00651),"")</f>
        <v>1.302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467.99999999999994</v>
      </c>
      <c r="BN336" s="64">
        <f>IFERROR(Y336*I336/H336,"0")</f>
        <v>467.99999999999994</v>
      </c>
      <c r="BO336" s="64">
        <f>IFERROR(1/J336*(X336/H336),"0")</f>
        <v>1.098901098901099</v>
      </c>
      <c r="BP336" s="64">
        <f>IFERROR(1/J336*(Y336/H336),"0")</f>
        <v>1.098901098901099</v>
      </c>
    </row>
    <row r="337" spans="1:68" x14ac:dyDescent="0.2">
      <c r="A337" s="562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64"/>
      <c r="P337" s="565" t="s">
        <v>71</v>
      </c>
      <c r="Q337" s="554"/>
      <c r="R337" s="554"/>
      <c r="S337" s="554"/>
      <c r="T337" s="554"/>
      <c r="U337" s="554"/>
      <c r="V337" s="555"/>
      <c r="W337" s="37" t="s">
        <v>72</v>
      </c>
      <c r="X337" s="551">
        <f>IFERROR(X334/H334,"0")+IFERROR(X335/H335,"0")+IFERROR(X336/H336,"0")</f>
        <v>566.66666666666663</v>
      </c>
      <c r="Y337" s="551">
        <f>IFERROR(Y334/H334,"0")+IFERROR(Y335/H335,"0")+IFERROR(Y336/H336,"0")</f>
        <v>567</v>
      </c>
      <c r="Z337" s="551">
        <f>IFERROR(IF(Z334="",0,Z334),"0")+IFERROR(IF(Z335="",0,Z335),"0")+IFERROR(IF(Z336="",0,Z336),"0")</f>
        <v>3.6911700000000001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64"/>
      <c r="P338" s="565" t="s">
        <v>71</v>
      </c>
      <c r="Q338" s="554"/>
      <c r="R338" s="554"/>
      <c r="S338" s="554"/>
      <c r="T338" s="554"/>
      <c r="U338" s="554"/>
      <c r="V338" s="555"/>
      <c r="W338" s="37" t="s">
        <v>69</v>
      </c>
      <c r="X338" s="551">
        <f>IFERROR(SUM(X334:X336),"0")</f>
        <v>1190</v>
      </c>
      <c r="Y338" s="551">
        <f>IFERROR(SUM(Y334:Y336),"0")</f>
        <v>1190.7</v>
      </c>
      <c r="Z338" s="37"/>
      <c r="AA338" s="552"/>
      <c r="AB338" s="552"/>
      <c r="AC338" s="552"/>
    </row>
    <row r="339" spans="1:68" ht="27.75" hidden="1" customHeight="1" x14ac:dyDescent="0.2">
      <c r="A339" s="580" t="s">
        <v>541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hidden="1" customHeight="1" x14ac:dyDescent="0.25">
      <c r="A340" s="566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hidden="1" customHeight="1" x14ac:dyDescent="0.25">
      <c r="A341" s="568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9">
        <v>4680115884847</v>
      </c>
      <c r="E342" s="560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5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69</v>
      </c>
      <c r="X342" s="549">
        <v>1100</v>
      </c>
      <c r="Y342" s="550">
        <f t="shared" ref="Y342:Y348" si="42">IFERROR(IF(X342="",0,CEILING((X342/$H342),1)*$H342),"")</f>
        <v>1110</v>
      </c>
      <c r="Z342" s="36">
        <f>IFERROR(IF(Y342=0,"",ROUNDUP(Y342/H342,0)*0.02175),"")</f>
        <v>1.6094999999999999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1135.2</v>
      </c>
      <c r="BN342" s="64">
        <f t="shared" ref="BN342:BN348" si="44">IFERROR(Y342*I342/H342,"0")</f>
        <v>1145.52</v>
      </c>
      <c r="BO342" s="64">
        <f t="shared" ref="BO342:BO348" si="45">IFERROR(1/J342*(X342/H342),"0")</f>
        <v>1.5277777777777777</v>
      </c>
      <c r="BP342" s="64">
        <f t="shared" ref="BP342:BP348" si="46">IFERROR(1/J342*(Y342/H342),"0")</f>
        <v>1.5416666666666665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9">
        <v>4680115884854</v>
      </c>
      <c r="E343" s="560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69</v>
      </c>
      <c r="X343" s="549">
        <v>900</v>
      </c>
      <c r="Y343" s="550">
        <f t="shared" si="42"/>
        <v>900</v>
      </c>
      <c r="Z343" s="36">
        <f>IFERROR(IF(Y343=0,"",ROUNDUP(Y343/H343,0)*0.02175),"")</f>
        <v>1.3049999999999999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928.8</v>
      </c>
      <c r="BN343" s="64">
        <f t="shared" si="44"/>
        <v>928.8</v>
      </c>
      <c r="BO343" s="64">
        <f t="shared" si="45"/>
        <v>1.25</v>
      </c>
      <c r="BP343" s="64">
        <f t="shared" si="46"/>
        <v>1.25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9">
        <v>4607091383997</v>
      </c>
      <c r="E344" s="560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69</v>
      </c>
      <c r="X344" s="549">
        <v>550</v>
      </c>
      <c r="Y344" s="550">
        <f t="shared" si="42"/>
        <v>555</v>
      </c>
      <c r="Z344" s="36">
        <f>IFERROR(IF(Y344=0,"",ROUNDUP(Y344/H344,0)*0.02175),"")</f>
        <v>0.80474999999999997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567.6</v>
      </c>
      <c r="BN344" s="64">
        <f t="shared" si="44"/>
        <v>572.76</v>
      </c>
      <c r="BO344" s="64">
        <f t="shared" si="45"/>
        <v>0.76388888888888884</v>
      </c>
      <c r="BP344" s="64">
        <f t="shared" si="46"/>
        <v>0.77083333333333326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9">
        <v>4680115884830</v>
      </c>
      <c r="E345" s="560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69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59">
        <v>4680115882638</v>
      </c>
      <c r="E346" s="560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59">
        <v>4680115884922</v>
      </c>
      <c r="E347" s="560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9">
        <v>4680115884861</v>
      </c>
      <c r="E348" s="560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9">
        <v>15</v>
      </c>
      <c r="Y348" s="550">
        <f t="shared" si="4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15.63</v>
      </c>
      <c r="BN348" s="64">
        <f t="shared" si="44"/>
        <v>15.63</v>
      </c>
      <c r="BO348" s="64">
        <f t="shared" si="45"/>
        <v>2.2727272727272728E-2</v>
      </c>
      <c r="BP348" s="64">
        <f t="shared" si="46"/>
        <v>2.2727272727272728E-2</v>
      </c>
    </row>
    <row r="349" spans="1:68" x14ac:dyDescent="0.2">
      <c r="A349" s="562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64"/>
      <c r="P349" s="565" t="s">
        <v>71</v>
      </c>
      <c r="Q349" s="554"/>
      <c r="R349" s="554"/>
      <c r="S349" s="554"/>
      <c r="T349" s="554"/>
      <c r="U349" s="554"/>
      <c r="V349" s="555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273</v>
      </c>
      <c r="Y349" s="551">
        <f>IFERROR(Y342/H342,"0")+IFERROR(Y343/H343,"0")+IFERROR(Y344/H344,"0")+IFERROR(Y345/H345,"0")+IFERROR(Y346/H346,"0")+IFERROR(Y347/H347,"0")+IFERROR(Y348/H348,"0")</f>
        <v>274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5.9213099999999992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64"/>
      <c r="P350" s="565" t="s">
        <v>71</v>
      </c>
      <c r="Q350" s="554"/>
      <c r="R350" s="554"/>
      <c r="S350" s="554"/>
      <c r="T350" s="554"/>
      <c r="U350" s="554"/>
      <c r="V350" s="555"/>
      <c r="W350" s="37" t="s">
        <v>69</v>
      </c>
      <c r="X350" s="551">
        <f>IFERROR(SUM(X342:X348),"0")</f>
        <v>4065</v>
      </c>
      <c r="Y350" s="551">
        <f>IFERROR(SUM(Y342:Y348),"0")</f>
        <v>4080</v>
      </c>
      <c r="Z350" s="37"/>
      <c r="AA350" s="552"/>
      <c r="AB350" s="552"/>
      <c r="AC350" s="552"/>
    </row>
    <row r="351" spans="1:68" ht="14.25" hidden="1" customHeight="1" x14ac:dyDescent="0.25">
      <c r="A351" s="568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9">
        <v>4607091383980</v>
      </c>
      <c r="E352" s="560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9">
        <v>4607091384178</v>
      </c>
      <c r="E353" s="560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2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64"/>
      <c r="P354" s="565" t="s">
        <v>71</v>
      </c>
      <c r="Q354" s="554"/>
      <c r="R354" s="554"/>
      <c r="S354" s="554"/>
      <c r="T354" s="554"/>
      <c r="U354" s="554"/>
      <c r="V354" s="555"/>
      <c r="W354" s="37" t="s">
        <v>72</v>
      </c>
      <c r="X354" s="551">
        <f>IFERROR(X352/H352,"0")+IFERROR(X353/H353,"0")</f>
        <v>68.666666666666671</v>
      </c>
      <c r="Y354" s="551">
        <f>IFERROR(Y352/H352,"0")+IFERROR(Y353/H353,"0")</f>
        <v>69</v>
      </c>
      <c r="Z354" s="551">
        <f>IFERROR(IF(Z352="",0,Z352),"0")+IFERROR(IF(Z353="",0,Z353),"0")</f>
        <v>1.47529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64"/>
      <c r="P355" s="565" t="s">
        <v>71</v>
      </c>
      <c r="Q355" s="554"/>
      <c r="R355" s="554"/>
      <c r="S355" s="554"/>
      <c r="T355" s="554"/>
      <c r="U355" s="554"/>
      <c r="V355" s="555"/>
      <c r="W355" s="37" t="s">
        <v>69</v>
      </c>
      <c r="X355" s="551">
        <f>IFERROR(SUM(X352:X353),"0")</f>
        <v>1008</v>
      </c>
      <c r="Y355" s="551">
        <f>IFERROR(SUM(Y352:Y353),"0")</f>
        <v>1013</v>
      </c>
      <c r="Z355" s="37"/>
      <c r="AA355" s="552"/>
      <c r="AB355" s="552"/>
      <c r="AC355" s="552"/>
    </row>
    <row r="356" spans="1:68" ht="14.25" hidden="1" customHeight="1" x14ac:dyDescent="0.25">
      <c r="A356" s="568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59">
        <v>4607091383928</v>
      </c>
      <c r="E357" s="560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6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9">
        <v>4607091384260</v>
      </c>
      <c r="E358" s="560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2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64"/>
      <c r="P359" s="565" t="s">
        <v>71</v>
      </c>
      <c r="Q359" s="554"/>
      <c r="R359" s="554"/>
      <c r="S359" s="554"/>
      <c r="T359" s="554"/>
      <c r="U359" s="554"/>
      <c r="V359" s="555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64"/>
      <c r="P360" s="565" t="s">
        <v>71</v>
      </c>
      <c r="Q360" s="554"/>
      <c r="R360" s="554"/>
      <c r="S360" s="554"/>
      <c r="T360" s="554"/>
      <c r="U360" s="554"/>
      <c r="V360" s="555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hidden="1" customHeight="1" x14ac:dyDescent="0.25">
      <c r="A361" s="568" t="s">
        <v>172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9">
        <v>4607091384673</v>
      </c>
      <c r="E362" s="560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636" t="s">
        <v>575</v>
      </c>
      <c r="Q362" s="557"/>
      <c r="R362" s="557"/>
      <c r="S362" s="557"/>
      <c r="T362" s="558"/>
      <c r="U362" s="34"/>
      <c r="V362" s="34"/>
      <c r="W362" s="35" t="s">
        <v>69</v>
      </c>
      <c r="X362" s="549">
        <v>60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63.46</v>
      </c>
      <c r="BN362" s="64">
        <f>IFERROR(Y362*I362/H362,"0")</f>
        <v>66.632999999999996</v>
      </c>
      <c r="BO362" s="64">
        <f>IFERROR(1/J362*(X362/H362),"0")</f>
        <v>0.10416666666666667</v>
      </c>
      <c r="BP362" s="64">
        <f>IFERROR(1/J362*(Y362/H362),"0")</f>
        <v>0.109375</v>
      </c>
    </row>
    <row r="363" spans="1:68" x14ac:dyDescent="0.2">
      <c r="A363" s="562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64"/>
      <c r="P363" s="565" t="s">
        <v>71</v>
      </c>
      <c r="Q363" s="554"/>
      <c r="R363" s="554"/>
      <c r="S363" s="554"/>
      <c r="T363" s="554"/>
      <c r="U363" s="554"/>
      <c r="V363" s="555"/>
      <c r="W363" s="37" t="s">
        <v>72</v>
      </c>
      <c r="X363" s="551">
        <f>IFERROR(X362/H362,"0")</f>
        <v>6.666666666666667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64"/>
      <c r="P364" s="565" t="s">
        <v>71</v>
      </c>
      <c r="Q364" s="554"/>
      <c r="R364" s="554"/>
      <c r="S364" s="554"/>
      <c r="T364" s="554"/>
      <c r="U364" s="554"/>
      <c r="V364" s="555"/>
      <c r="W364" s="37" t="s">
        <v>69</v>
      </c>
      <c r="X364" s="551">
        <f>IFERROR(SUM(X362:X362),"0")</f>
        <v>60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hidden="1" customHeight="1" x14ac:dyDescent="0.25">
      <c r="A365" s="566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hidden="1" customHeight="1" x14ac:dyDescent="0.25">
      <c r="A366" s="568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59">
        <v>4680115881907</v>
      </c>
      <c r="E367" s="560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9">
        <v>4680115884885</v>
      </c>
      <c r="E368" s="560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9">
        <v>20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20.725000000000001</v>
      </c>
      <c r="BN368" s="64">
        <f>IFERROR(Y368*I368/H368,"0")</f>
        <v>24.87</v>
      </c>
      <c r="BO368" s="64">
        <f>IFERROR(1/J368*(X368/H368),"0")</f>
        <v>2.6041666666666668E-2</v>
      </c>
      <c r="BP368" s="64">
        <f>IFERROR(1/J368*(Y368/H368),"0")</f>
        <v>3.125E-2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59">
        <v>4680115884908</v>
      </c>
      <c r="E369" s="560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2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64"/>
      <c r="P370" s="565" t="s">
        <v>71</v>
      </c>
      <c r="Q370" s="554"/>
      <c r="R370" s="554"/>
      <c r="S370" s="554"/>
      <c r="T370" s="554"/>
      <c r="U370" s="554"/>
      <c r="V370" s="555"/>
      <c r="W370" s="37" t="s">
        <v>72</v>
      </c>
      <c r="X370" s="551">
        <f>IFERROR(X367/H367,"0")+IFERROR(X368/H368,"0")+IFERROR(X369/H369,"0")</f>
        <v>1.6666666666666667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64"/>
      <c r="P371" s="565" t="s">
        <v>71</v>
      </c>
      <c r="Q371" s="554"/>
      <c r="R371" s="554"/>
      <c r="S371" s="554"/>
      <c r="T371" s="554"/>
      <c r="U371" s="554"/>
      <c r="V371" s="555"/>
      <c r="W371" s="37" t="s">
        <v>69</v>
      </c>
      <c r="X371" s="551">
        <f>IFERROR(SUM(X367:X369),"0")</f>
        <v>20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hidden="1" customHeight="1" x14ac:dyDescent="0.25">
      <c r="A372" s="568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59">
        <v>4607091384802</v>
      </c>
      <c r="E373" s="560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5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2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64"/>
      <c r="P374" s="565" t="s">
        <v>71</v>
      </c>
      <c r="Q374" s="554"/>
      <c r="R374" s="554"/>
      <c r="S374" s="554"/>
      <c r="T374" s="554"/>
      <c r="U374" s="554"/>
      <c r="V374" s="555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64"/>
      <c r="P375" s="565" t="s">
        <v>71</v>
      </c>
      <c r="Q375" s="554"/>
      <c r="R375" s="554"/>
      <c r="S375" s="554"/>
      <c r="T375" s="554"/>
      <c r="U375" s="554"/>
      <c r="V375" s="555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8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9">
        <v>4607091384246</v>
      </c>
      <c r="E377" s="560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59">
        <v>4607091384253</v>
      </c>
      <c r="E378" s="560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2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64"/>
      <c r="P379" s="565" t="s">
        <v>71</v>
      </c>
      <c r="Q379" s="554"/>
      <c r="R379" s="554"/>
      <c r="S379" s="554"/>
      <c r="T379" s="554"/>
      <c r="U379" s="554"/>
      <c r="V379" s="555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64"/>
      <c r="P380" s="565" t="s">
        <v>71</v>
      </c>
      <c r="Q380" s="554"/>
      <c r="R380" s="554"/>
      <c r="S380" s="554"/>
      <c r="T380" s="554"/>
      <c r="U380" s="554"/>
      <c r="V380" s="555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hidden="1" customHeight="1" x14ac:dyDescent="0.25">
      <c r="A381" s="568" t="s">
        <v>172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59">
        <v>4607091389357</v>
      </c>
      <c r="E382" s="560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81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2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64"/>
      <c r="P383" s="565" t="s">
        <v>71</v>
      </c>
      <c r="Q383" s="554"/>
      <c r="R383" s="554"/>
      <c r="S383" s="554"/>
      <c r="T383" s="554"/>
      <c r="U383" s="554"/>
      <c r="V383" s="555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64"/>
      <c r="P384" s="565" t="s">
        <v>71</v>
      </c>
      <c r="Q384" s="554"/>
      <c r="R384" s="554"/>
      <c r="S384" s="554"/>
      <c r="T384" s="554"/>
      <c r="U384" s="554"/>
      <c r="V384" s="555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80" t="s">
        <v>597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hidden="1" customHeight="1" x14ac:dyDescent="0.25">
      <c r="A386" s="566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hidden="1" customHeight="1" x14ac:dyDescent="0.25">
      <c r="A387" s="568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59">
        <v>4680115886100</v>
      </c>
      <c r="E388" s="560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59">
        <v>4680115886117</v>
      </c>
      <c r="E389" s="560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59">
        <v>4680115886117</v>
      </c>
      <c r="E390" s="560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59">
        <v>4680115886124</v>
      </c>
      <c r="E391" s="560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59">
        <v>4680115883147</v>
      </c>
      <c r="E392" s="560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9">
        <v>4607091384338</v>
      </c>
      <c r="E393" s="560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9">
        <v>35</v>
      </c>
      <c r="Y393" s="550">
        <f t="shared" si="47"/>
        <v>35.700000000000003</v>
      </c>
      <c r="Z393" s="36">
        <f t="shared" si="52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37.166666666666664</v>
      </c>
      <c r="BN393" s="64">
        <f t="shared" si="49"/>
        <v>37.910000000000004</v>
      </c>
      <c r="BO393" s="64">
        <f t="shared" si="50"/>
        <v>7.1225071225071226E-2</v>
      </c>
      <c r="BP393" s="64">
        <f t="shared" si="51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9">
        <v>4607091389524</v>
      </c>
      <c r="E394" s="560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69</v>
      </c>
      <c r="X394" s="549">
        <v>17.5</v>
      </c>
      <c r="Y394" s="550">
        <f t="shared" si="47"/>
        <v>18.900000000000002</v>
      </c>
      <c r="Z394" s="36">
        <f t="shared" si="52"/>
        <v>4.5179999999999998E-2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18.583333333333332</v>
      </c>
      <c r="BN394" s="64">
        <f t="shared" si="49"/>
        <v>20.07</v>
      </c>
      <c r="BO394" s="64">
        <f t="shared" si="50"/>
        <v>3.5612535612535613E-2</v>
      </c>
      <c r="BP394" s="64">
        <f t="shared" si="51"/>
        <v>3.8461538461538464E-2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59">
        <v>4680115883161</v>
      </c>
      <c r="E395" s="560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9">
        <v>4607091389531</v>
      </c>
      <c r="E396" s="560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59">
        <v>4607091384345</v>
      </c>
      <c r="E397" s="560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2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64"/>
      <c r="P398" s="565" t="s">
        <v>71</v>
      </c>
      <c r="Q398" s="554"/>
      <c r="R398" s="554"/>
      <c r="S398" s="554"/>
      <c r="T398" s="554"/>
      <c r="U398" s="554"/>
      <c r="V398" s="555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41.666666666666657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0.21586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64"/>
      <c r="P399" s="565" t="s">
        <v>71</v>
      </c>
      <c r="Q399" s="554"/>
      <c r="R399" s="554"/>
      <c r="S399" s="554"/>
      <c r="T399" s="554"/>
      <c r="U399" s="554"/>
      <c r="V399" s="555"/>
      <c r="W399" s="37" t="s">
        <v>69</v>
      </c>
      <c r="X399" s="551">
        <f>IFERROR(SUM(X388:X397),"0")</f>
        <v>87.5</v>
      </c>
      <c r="Y399" s="551">
        <f>IFERROR(SUM(Y388:Y397),"0")</f>
        <v>90.300000000000011</v>
      </c>
      <c r="Z399" s="37"/>
      <c r="AA399" s="552"/>
      <c r="AB399" s="552"/>
      <c r="AC399" s="552"/>
    </row>
    <row r="400" spans="1:68" ht="14.25" hidden="1" customHeight="1" x14ac:dyDescent="0.25">
      <c r="A400" s="568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59">
        <v>4607091384352</v>
      </c>
      <c r="E401" s="560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8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59">
        <v>4607091389654</v>
      </c>
      <c r="E402" s="560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2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64"/>
      <c r="P403" s="565" t="s">
        <v>71</v>
      </c>
      <c r="Q403" s="554"/>
      <c r="R403" s="554"/>
      <c r="S403" s="554"/>
      <c r="T403" s="554"/>
      <c r="U403" s="554"/>
      <c r="V403" s="555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64"/>
      <c r="P404" s="565" t="s">
        <v>71</v>
      </c>
      <c r="Q404" s="554"/>
      <c r="R404" s="554"/>
      <c r="S404" s="554"/>
      <c r="T404" s="554"/>
      <c r="U404" s="554"/>
      <c r="V404" s="555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6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hidden="1" customHeight="1" x14ac:dyDescent="0.25">
      <c r="A406" s="568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59">
        <v>4680115885240</v>
      </c>
      <c r="E407" s="560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2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64"/>
      <c r="P408" s="565" t="s">
        <v>71</v>
      </c>
      <c r="Q408" s="554"/>
      <c r="R408" s="554"/>
      <c r="S408" s="554"/>
      <c r="T408" s="554"/>
      <c r="U408" s="554"/>
      <c r="V408" s="555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64"/>
      <c r="P409" s="565" t="s">
        <v>71</v>
      </c>
      <c r="Q409" s="554"/>
      <c r="R409" s="554"/>
      <c r="S409" s="554"/>
      <c r="T409" s="554"/>
      <c r="U409" s="554"/>
      <c r="V409" s="555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8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59">
        <v>4680115886094</v>
      </c>
      <c r="E411" s="560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59">
        <v>4607091389425</v>
      </c>
      <c r="E412" s="560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59">
        <v>4680115880771</v>
      </c>
      <c r="E413" s="560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4301031359</v>
      </c>
      <c r="D414" s="559">
        <v>4607091389500</v>
      </c>
      <c r="E414" s="560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2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64"/>
      <c r="P415" s="565" t="s">
        <v>71</v>
      </c>
      <c r="Q415" s="554"/>
      <c r="R415" s="554"/>
      <c r="S415" s="554"/>
      <c r="T415" s="554"/>
      <c r="U415" s="554"/>
      <c r="V415" s="555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64"/>
      <c r="P416" s="565" t="s">
        <v>71</v>
      </c>
      <c r="Q416" s="554"/>
      <c r="R416" s="554"/>
      <c r="S416" s="554"/>
      <c r="T416" s="554"/>
      <c r="U416" s="554"/>
      <c r="V416" s="555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6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hidden="1" customHeight="1" x14ac:dyDescent="0.25">
      <c r="A418" s="568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9">
        <v>4680115885110</v>
      </c>
      <c r="E419" s="560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62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64"/>
      <c r="P420" s="565" t="s">
        <v>71</v>
      </c>
      <c r="Q420" s="554"/>
      <c r="R420" s="554"/>
      <c r="S420" s="554"/>
      <c r="T420" s="554"/>
      <c r="U420" s="554"/>
      <c r="V420" s="555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64"/>
      <c r="P421" s="565" t="s">
        <v>71</v>
      </c>
      <c r="Q421" s="554"/>
      <c r="R421" s="554"/>
      <c r="S421" s="554"/>
      <c r="T421" s="554"/>
      <c r="U421" s="554"/>
      <c r="V421" s="555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hidden="1" customHeight="1" x14ac:dyDescent="0.25">
      <c r="A422" s="566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hidden="1" customHeight="1" x14ac:dyDescent="0.25">
      <c r="A423" s="568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59">
        <v>4680115885103</v>
      </c>
      <c r="E424" s="560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2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64"/>
      <c r="P425" s="565" t="s">
        <v>71</v>
      </c>
      <c r="Q425" s="554"/>
      <c r="R425" s="554"/>
      <c r="S425" s="554"/>
      <c r="T425" s="554"/>
      <c r="U425" s="554"/>
      <c r="V425" s="555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64"/>
      <c r="P426" s="565" t="s">
        <v>71</v>
      </c>
      <c r="Q426" s="554"/>
      <c r="R426" s="554"/>
      <c r="S426" s="554"/>
      <c r="T426" s="554"/>
      <c r="U426" s="554"/>
      <c r="V426" s="555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80" t="s">
        <v>653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hidden="1" customHeight="1" x14ac:dyDescent="0.25">
      <c r="A428" s="566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hidden="1" customHeight="1" x14ac:dyDescent="0.25">
      <c r="A429" s="568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9">
        <v>4607091389067</v>
      </c>
      <c r="E430" s="560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69</v>
      </c>
      <c r="X430" s="549">
        <v>50</v>
      </c>
      <c r="Y430" s="550">
        <f t="shared" ref="Y430:Y442" si="53">IFERROR(IF(X430="",0,CEILING((X430/$H430),1)*$H430),"")</f>
        <v>52.800000000000004</v>
      </c>
      <c r="Z430" s="36">
        <f t="shared" ref="Z430:Z436" si="54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53.409090909090907</v>
      </c>
      <c r="BN430" s="64">
        <f t="shared" ref="BN430:BN442" si="56">IFERROR(Y430*I430/H430,"0")</f>
        <v>56.400000000000006</v>
      </c>
      <c r="BO430" s="64">
        <f t="shared" ref="BO430:BO442" si="57">IFERROR(1/J430*(X430/H430),"0")</f>
        <v>9.1054778554778545E-2</v>
      </c>
      <c r="BP430" s="64">
        <f t="shared" ref="BP430:BP442" si="58">IFERROR(1/J430*(Y430/H430),"0")</f>
        <v>9.6153846153846159E-2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59">
        <v>4680115885271</v>
      </c>
      <c r="E431" s="560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9">
        <v>4680115885226</v>
      </c>
      <c r="E432" s="560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69</v>
      </c>
      <c r="X432" s="549">
        <v>100</v>
      </c>
      <c r="Y432" s="550">
        <f t="shared" si="53"/>
        <v>100.32000000000001</v>
      </c>
      <c r="Z432" s="36">
        <f t="shared" si="54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106.81818181818181</v>
      </c>
      <c r="BN432" s="64">
        <f t="shared" si="56"/>
        <v>107.16</v>
      </c>
      <c r="BO432" s="64">
        <f t="shared" si="57"/>
        <v>0.18210955710955709</v>
      </c>
      <c r="BP432" s="64">
        <f t="shared" si="58"/>
        <v>0.18269230769230771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59">
        <v>4607091383522</v>
      </c>
      <c r="E433" s="560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65" t="s">
        <v>665</v>
      </c>
      <c r="Q433" s="557"/>
      <c r="R433" s="557"/>
      <c r="S433" s="557"/>
      <c r="T433" s="558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59">
        <v>4680115884502</v>
      </c>
      <c r="E434" s="560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9">
        <v>4607091389104</v>
      </c>
      <c r="E435" s="560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69</v>
      </c>
      <c r="X435" s="549">
        <v>120</v>
      </c>
      <c r="Y435" s="550">
        <f t="shared" si="53"/>
        <v>121.44000000000001</v>
      </c>
      <c r="Z435" s="36">
        <f t="shared" si="54"/>
        <v>0.27507999999999999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128.18181818181816</v>
      </c>
      <c r="BN435" s="64">
        <f t="shared" si="56"/>
        <v>129.72</v>
      </c>
      <c r="BO435" s="64">
        <f t="shared" si="57"/>
        <v>0.21853146853146854</v>
      </c>
      <c r="BP435" s="64">
        <f t="shared" si="58"/>
        <v>0.22115384615384617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59">
        <v>4680115884519</v>
      </c>
      <c r="E436" s="560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59">
        <v>4680115886391</v>
      </c>
      <c r="E437" s="560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9">
        <v>4680115880603</v>
      </c>
      <c r="E438" s="560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69</v>
      </c>
      <c r="X438" s="549">
        <v>120</v>
      </c>
      <c r="Y438" s="550">
        <f t="shared" si="53"/>
        <v>120</v>
      </c>
      <c r="Z438" s="36">
        <f>IFERROR(IF(Y438=0,"",ROUNDUP(Y438/H438,0)*0.00902),"")</f>
        <v>0.22550000000000001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173.25</v>
      </c>
      <c r="BN438" s="64">
        <f t="shared" si="56"/>
        <v>173.25</v>
      </c>
      <c r="BO438" s="64">
        <f t="shared" si="57"/>
        <v>0.18939393939393939</v>
      </c>
      <c r="BP438" s="64">
        <f t="shared" si="58"/>
        <v>0.18939393939393939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59">
        <v>4607091389999</v>
      </c>
      <c r="E439" s="560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64" t="s">
        <v>682</v>
      </c>
      <c r="Q439" s="557"/>
      <c r="R439" s="557"/>
      <c r="S439" s="557"/>
      <c r="T439" s="558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59">
        <v>4680115882782</v>
      </c>
      <c r="E440" s="560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59">
        <v>4680115885479</v>
      </c>
      <c r="E441" s="560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1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9">
        <v>4607091389982</v>
      </c>
      <c r="E442" s="560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7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9">
        <v>132</v>
      </c>
      <c r="Y442" s="550">
        <f t="shared" si="53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191.4</v>
      </c>
      <c r="BN442" s="64">
        <f t="shared" si="56"/>
        <v>194.88</v>
      </c>
      <c r="BO442" s="64">
        <f t="shared" si="57"/>
        <v>0.22916666666666666</v>
      </c>
      <c r="BP442" s="64">
        <f t="shared" si="58"/>
        <v>0.23333333333333336</v>
      </c>
    </row>
    <row r="443" spans="1:68" x14ac:dyDescent="0.2">
      <c r="A443" s="562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64"/>
      <c r="P443" s="565" t="s">
        <v>71</v>
      </c>
      <c r="Q443" s="554"/>
      <c r="R443" s="554"/>
      <c r="S443" s="554"/>
      <c r="T443" s="554"/>
      <c r="U443" s="554"/>
      <c r="V443" s="555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103.63636363636363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1.10978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64"/>
      <c r="P444" s="565" t="s">
        <v>71</v>
      </c>
      <c r="Q444" s="554"/>
      <c r="R444" s="554"/>
      <c r="S444" s="554"/>
      <c r="T444" s="554"/>
      <c r="U444" s="554"/>
      <c r="V444" s="555"/>
      <c r="W444" s="37" t="s">
        <v>69</v>
      </c>
      <c r="X444" s="551">
        <f>IFERROR(SUM(X430:X442),"0")</f>
        <v>522</v>
      </c>
      <c r="Y444" s="551">
        <f>IFERROR(SUM(Y430:Y442),"0")</f>
        <v>528.96</v>
      </c>
      <c r="Z444" s="37"/>
      <c r="AA444" s="552"/>
      <c r="AB444" s="552"/>
      <c r="AC444" s="552"/>
    </row>
    <row r="445" spans="1:68" ht="14.25" hidden="1" customHeight="1" x14ac:dyDescent="0.25">
      <c r="A445" s="568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9">
        <v>4607091388930</v>
      </c>
      <c r="E446" s="560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59">
        <v>4680115886407</v>
      </c>
      <c r="E447" s="560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59">
        <v>4680115880054</v>
      </c>
      <c r="E448" s="560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2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64"/>
      <c r="P449" s="565" t="s">
        <v>71</v>
      </c>
      <c r="Q449" s="554"/>
      <c r="R449" s="554"/>
      <c r="S449" s="554"/>
      <c r="T449" s="554"/>
      <c r="U449" s="554"/>
      <c r="V449" s="555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64"/>
      <c r="P450" s="565" t="s">
        <v>71</v>
      </c>
      <c r="Q450" s="554"/>
      <c r="R450" s="554"/>
      <c r="S450" s="554"/>
      <c r="T450" s="554"/>
      <c r="U450" s="554"/>
      <c r="V450" s="555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68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9">
        <v>4680115883116</v>
      </c>
      <c r="E452" s="560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9">
        <v>20</v>
      </c>
      <c r="Y452" s="550">
        <f t="shared" ref="Y452:Y457" si="59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21.363636363636363</v>
      </c>
      <c r="BN452" s="64">
        <f t="shared" ref="BN452:BN457" si="61">IFERROR(Y452*I452/H452,"0")</f>
        <v>22.56</v>
      </c>
      <c r="BO452" s="64">
        <f t="shared" ref="BO452:BO457" si="62">IFERROR(1/J452*(X452/H452),"0")</f>
        <v>3.6421911421911424E-2</v>
      </c>
      <c r="BP452" s="64">
        <f t="shared" ref="BP452:BP457" si="63">IFERROR(1/J452*(Y452/H452),"0")</f>
        <v>3.8461538461538464E-2</v>
      </c>
    </row>
    <row r="453" spans="1:68" ht="27" hidden="1" customHeight="1" x14ac:dyDescent="0.25">
      <c r="A453" s="54" t="s">
        <v>699</v>
      </c>
      <c r="B453" s="54" t="s">
        <v>700</v>
      </c>
      <c r="C453" s="31">
        <v>4301031350</v>
      </c>
      <c r="D453" s="559">
        <v>4680115883093</v>
      </c>
      <c r="E453" s="560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81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9">
        <v>4680115883109</v>
      </c>
      <c r="E454" s="560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69</v>
      </c>
      <c r="X454" s="549">
        <v>80</v>
      </c>
      <c r="Y454" s="550">
        <f t="shared" si="59"/>
        <v>84.48</v>
      </c>
      <c r="Z454" s="36">
        <f>IFERROR(IF(Y454=0,"",ROUNDUP(Y454/H454,0)*0.01196),"")</f>
        <v>0.19136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85.454545454545453</v>
      </c>
      <c r="BN454" s="64">
        <f t="shared" si="61"/>
        <v>90.24</v>
      </c>
      <c r="BO454" s="64">
        <f t="shared" si="62"/>
        <v>0.14568764568764569</v>
      </c>
      <c r="BP454" s="64">
        <f t="shared" si="63"/>
        <v>0.15384615384615385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9">
        <v>4680115882072</v>
      </c>
      <c r="E455" s="560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69</v>
      </c>
      <c r="X455" s="549">
        <v>42</v>
      </c>
      <c r="Y455" s="550">
        <f t="shared" si="59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60.637500000000003</v>
      </c>
      <c r="BN455" s="64">
        <f t="shared" si="61"/>
        <v>62.37</v>
      </c>
      <c r="BO455" s="64">
        <f t="shared" si="62"/>
        <v>6.6287878787878785E-2</v>
      </c>
      <c r="BP455" s="64">
        <f t="shared" si="63"/>
        <v>6.8181818181818177E-2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4301031418</v>
      </c>
      <c r="D456" s="559">
        <v>4680115882102</v>
      </c>
      <c r="E456" s="560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69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9">
        <v>4680115882096</v>
      </c>
      <c r="E457" s="560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69</v>
      </c>
      <c r="X457" s="549">
        <v>30</v>
      </c>
      <c r="Y457" s="550">
        <f t="shared" si="59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41.812500000000007</v>
      </c>
      <c r="BN457" s="64">
        <f t="shared" si="61"/>
        <v>46.830000000000005</v>
      </c>
      <c r="BO457" s="64">
        <f t="shared" si="62"/>
        <v>4.7348484848484848E-2</v>
      </c>
      <c r="BP457" s="64">
        <f t="shared" si="63"/>
        <v>5.3030303030303039E-2</v>
      </c>
    </row>
    <row r="458" spans="1:68" x14ac:dyDescent="0.2">
      <c r="A458" s="562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64"/>
      <c r="P458" s="565" t="s">
        <v>71</v>
      </c>
      <c r="Q458" s="554"/>
      <c r="R458" s="554"/>
      <c r="S458" s="554"/>
      <c r="T458" s="554"/>
      <c r="U458" s="554"/>
      <c r="V458" s="555"/>
      <c r="W458" s="37" t="s">
        <v>72</v>
      </c>
      <c r="X458" s="551">
        <f>IFERROR(X452/H452,"0")+IFERROR(X453/H453,"0")+IFERROR(X454/H454,"0")+IFERROR(X455/H455,"0")+IFERROR(X456/H456,"0")+IFERROR(X457/H457,"0")</f>
        <v>33.939393939393938</v>
      </c>
      <c r="Y458" s="551">
        <f>IFERROR(Y452/H452,"0")+IFERROR(Y453/H453,"0")+IFERROR(Y454/H454,"0")+IFERROR(Y455/H455,"0")+IFERROR(Y456/H456,"0")+IFERROR(Y457/H457,"0")</f>
        <v>36</v>
      </c>
      <c r="Z458" s="551">
        <f>IFERROR(IF(Z452="",0,Z452),"0")+IFERROR(IF(Z453="",0,Z453),"0")+IFERROR(IF(Z454="",0,Z454),"0")+IFERROR(IF(Z455="",0,Z455),"0")+IFERROR(IF(Z456="",0,Z456),"0")+IFERROR(IF(Z457="",0,Z457),"0")</f>
        <v>0.38351999999999997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64"/>
      <c r="P459" s="565" t="s">
        <v>71</v>
      </c>
      <c r="Q459" s="554"/>
      <c r="R459" s="554"/>
      <c r="S459" s="554"/>
      <c r="T459" s="554"/>
      <c r="U459" s="554"/>
      <c r="V459" s="555"/>
      <c r="W459" s="37" t="s">
        <v>69</v>
      </c>
      <c r="X459" s="551">
        <f>IFERROR(SUM(X452:X457),"0")</f>
        <v>172</v>
      </c>
      <c r="Y459" s="551">
        <f>IFERROR(SUM(Y452:Y457),"0")</f>
        <v>182.4</v>
      </c>
      <c r="Z459" s="37"/>
      <c r="AA459" s="552"/>
      <c r="AB459" s="552"/>
      <c r="AC459" s="552"/>
    </row>
    <row r="460" spans="1:68" ht="14.25" hidden="1" customHeight="1" x14ac:dyDescent="0.25">
      <c r="A460" s="568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59">
        <v>4607091383409</v>
      </c>
      <c r="E461" s="560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6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59">
        <v>4607091383416</v>
      </c>
      <c r="E462" s="560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59">
        <v>4680115883536</v>
      </c>
      <c r="E463" s="560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2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64"/>
      <c r="P464" s="565" t="s">
        <v>71</v>
      </c>
      <c r="Q464" s="554"/>
      <c r="R464" s="554"/>
      <c r="S464" s="554"/>
      <c r="T464" s="554"/>
      <c r="U464" s="554"/>
      <c r="V464" s="555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64"/>
      <c r="P465" s="565" t="s">
        <v>71</v>
      </c>
      <c r="Q465" s="554"/>
      <c r="R465" s="554"/>
      <c r="S465" s="554"/>
      <c r="T465" s="554"/>
      <c r="U465" s="554"/>
      <c r="V465" s="555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80" t="s">
        <v>720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hidden="1" customHeight="1" x14ac:dyDescent="0.25">
      <c r="A467" s="566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hidden="1" customHeight="1" x14ac:dyDescent="0.25">
      <c r="A468" s="568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59">
        <v>4640242181011</v>
      </c>
      <c r="E469" s="560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7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59">
        <v>4640242180441</v>
      </c>
      <c r="E470" s="560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9">
        <v>4640242180564</v>
      </c>
      <c r="E471" s="560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1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59">
        <v>4640242181189</v>
      </c>
      <c r="E472" s="560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69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2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64"/>
      <c r="P473" s="565" t="s">
        <v>71</v>
      </c>
      <c r="Q473" s="554"/>
      <c r="R473" s="554"/>
      <c r="S473" s="554"/>
      <c r="T473" s="554"/>
      <c r="U473" s="554"/>
      <c r="V473" s="555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64"/>
      <c r="P474" s="565" t="s">
        <v>71</v>
      </c>
      <c r="Q474" s="554"/>
      <c r="R474" s="554"/>
      <c r="S474" s="554"/>
      <c r="T474" s="554"/>
      <c r="U474" s="554"/>
      <c r="V474" s="555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hidden="1" customHeight="1" x14ac:dyDescent="0.25">
      <c r="A475" s="568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59">
        <v>4640242180519</v>
      </c>
      <c r="E476" s="560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59">
        <v>4640242180526</v>
      </c>
      <c r="E477" s="560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19" t="s">
        <v>737</v>
      </c>
      <c r="Q477" s="557"/>
      <c r="R477" s="557"/>
      <c r="S477" s="557"/>
      <c r="T477" s="558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59">
        <v>4640242181363</v>
      </c>
      <c r="E478" s="560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6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2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64"/>
      <c r="P479" s="565" t="s">
        <v>71</v>
      </c>
      <c r="Q479" s="554"/>
      <c r="R479" s="554"/>
      <c r="S479" s="554"/>
      <c r="T479" s="554"/>
      <c r="U479" s="554"/>
      <c r="V479" s="555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64"/>
      <c r="P480" s="565" t="s">
        <v>71</v>
      </c>
      <c r="Q480" s="554"/>
      <c r="R480" s="554"/>
      <c r="S480" s="554"/>
      <c r="T480" s="554"/>
      <c r="U480" s="554"/>
      <c r="V480" s="555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8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59">
        <v>4640242180816</v>
      </c>
      <c r="E482" s="560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79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59">
        <v>4640242180595</v>
      </c>
      <c r="E483" s="560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4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2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64"/>
      <c r="P484" s="565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64"/>
      <c r="P485" s="565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8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9">
        <v>4640242180533</v>
      </c>
      <c r="E487" s="560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69</v>
      </c>
      <c r="X487" s="549">
        <v>1700</v>
      </c>
      <c r="Y487" s="550">
        <f>IFERROR(IF(X487="",0,CEILING((X487/$H487),1)*$H487),"")</f>
        <v>1701</v>
      </c>
      <c r="Z487" s="36">
        <f>IFERROR(IF(Y487=0,"",ROUNDUP(Y487/H487,0)*0.01898),"")</f>
        <v>3.5872199999999999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1798.0333333333335</v>
      </c>
      <c r="BN487" s="64">
        <f>IFERROR(Y487*I487/H487,"0")</f>
        <v>1799.0909999999999</v>
      </c>
      <c r="BO487" s="64">
        <f>IFERROR(1/J487*(X487/H487),"0")</f>
        <v>2.9513888888888888</v>
      </c>
      <c r="BP487" s="64">
        <f>IFERROR(1/J487*(Y487/H487),"0")</f>
        <v>2.953125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59">
        <v>4640242181233</v>
      </c>
      <c r="E488" s="560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0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2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64"/>
      <c r="P489" s="565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51">
        <f>IFERROR(X487/H487,"0")+IFERROR(X488/H488,"0")</f>
        <v>188.88888888888889</v>
      </c>
      <c r="Y489" s="551">
        <f>IFERROR(Y487/H487,"0")+IFERROR(Y488/H488,"0")</f>
        <v>189</v>
      </c>
      <c r="Z489" s="551">
        <f>IFERROR(IF(Z487="",0,Z487),"0")+IFERROR(IF(Z488="",0,Z488),"0")</f>
        <v>3.5872199999999999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64"/>
      <c r="P490" s="565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51">
        <f>IFERROR(SUM(X487:X488),"0")</f>
        <v>1700</v>
      </c>
      <c r="Y490" s="551">
        <f>IFERROR(SUM(Y487:Y488),"0")</f>
        <v>1701</v>
      </c>
      <c r="Z490" s="37"/>
      <c r="AA490" s="552"/>
      <c r="AB490" s="552"/>
      <c r="AC490" s="552"/>
    </row>
    <row r="491" spans="1:68" ht="14.25" hidden="1" customHeight="1" x14ac:dyDescent="0.25">
      <c r="A491" s="568" t="s">
        <v>172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59">
        <v>4640242180120</v>
      </c>
      <c r="E492" s="560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79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59">
        <v>4640242180137</v>
      </c>
      <c r="E493" s="560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2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64"/>
      <c r="P494" s="565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64"/>
      <c r="P495" s="565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6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hidden="1" customHeight="1" x14ac:dyDescent="0.25">
      <c r="A497" s="568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59">
        <v>4640242180090</v>
      </c>
      <c r="E498" s="560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798" t="s">
        <v>762</v>
      </c>
      <c r="Q498" s="557"/>
      <c r="R498" s="557"/>
      <c r="S498" s="557"/>
      <c r="T498" s="558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2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64"/>
      <c r="P499" s="565" t="s">
        <v>71</v>
      </c>
      <c r="Q499" s="554"/>
      <c r="R499" s="554"/>
      <c r="S499" s="554"/>
      <c r="T499" s="554"/>
      <c r="U499" s="554"/>
      <c r="V499" s="555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64"/>
      <c r="P500" s="565" t="s">
        <v>71</v>
      </c>
      <c r="Q500" s="554"/>
      <c r="R500" s="554"/>
      <c r="S500" s="554"/>
      <c r="T500" s="554"/>
      <c r="U500" s="554"/>
      <c r="V500" s="555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645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646"/>
      <c r="P501" s="590" t="s">
        <v>764</v>
      </c>
      <c r="Q501" s="591"/>
      <c r="R501" s="591"/>
      <c r="S501" s="591"/>
      <c r="T501" s="591"/>
      <c r="U501" s="591"/>
      <c r="V501" s="585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17632.05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17787.919999999998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646"/>
      <c r="P502" s="590" t="s">
        <v>765</v>
      </c>
      <c r="Q502" s="591"/>
      <c r="R502" s="591"/>
      <c r="S502" s="591"/>
      <c r="T502" s="591"/>
      <c r="U502" s="591"/>
      <c r="V502" s="585"/>
      <c r="W502" s="37" t="s">
        <v>69</v>
      </c>
      <c r="X502" s="551">
        <f>IFERROR(SUM(BM22:BM498),"0")</f>
        <v>18815.61231032696</v>
      </c>
      <c r="Y502" s="551">
        <f>IFERROR(SUM(BN22:BN498),"0")</f>
        <v>18982.451999999997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646"/>
      <c r="P503" s="590" t="s">
        <v>766</v>
      </c>
      <c r="Q503" s="591"/>
      <c r="R503" s="591"/>
      <c r="S503" s="591"/>
      <c r="T503" s="591"/>
      <c r="U503" s="591"/>
      <c r="V503" s="585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646"/>
      <c r="P504" s="590" t="s">
        <v>768</v>
      </c>
      <c r="Q504" s="591"/>
      <c r="R504" s="591"/>
      <c r="S504" s="591"/>
      <c r="T504" s="591"/>
      <c r="U504" s="591"/>
      <c r="V504" s="585"/>
      <c r="W504" s="37" t="s">
        <v>69</v>
      </c>
      <c r="X504" s="551">
        <f>GrossWeightTotal+PalletQtyTotal*25</f>
        <v>19615.61231032696</v>
      </c>
      <c r="Y504" s="551">
        <f>GrossWeightTotalR+PalletQtyTotalR*25</f>
        <v>19782.451999999997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646"/>
      <c r="P505" s="590" t="s">
        <v>769</v>
      </c>
      <c r="Q505" s="591"/>
      <c r="R505" s="591"/>
      <c r="S505" s="591"/>
      <c r="T505" s="591"/>
      <c r="U505" s="591"/>
      <c r="V505" s="585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3726.5464262217124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3753</v>
      </c>
      <c r="Z505" s="37"/>
      <c r="AA505" s="552"/>
      <c r="AB505" s="552"/>
      <c r="AC505" s="552"/>
    </row>
    <row r="506" spans="1:68" ht="14.25" hidden="1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646"/>
      <c r="P506" s="590" t="s">
        <v>770</v>
      </c>
      <c r="Q506" s="591"/>
      <c r="R506" s="591"/>
      <c r="S506" s="591"/>
      <c r="T506" s="591"/>
      <c r="U506" s="591"/>
      <c r="V506" s="585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36.989930000000001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44"/>
      <c r="E508" s="644"/>
      <c r="F508" s="644"/>
      <c r="G508" s="644"/>
      <c r="H508" s="643"/>
      <c r="I508" s="587" t="s">
        <v>258</v>
      </c>
      <c r="J508" s="644"/>
      <c r="K508" s="644"/>
      <c r="L508" s="644"/>
      <c r="M508" s="644"/>
      <c r="N508" s="644"/>
      <c r="O508" s="644"/>
      <c r="P508" s="644"/>
      <c r="Q508" s="644"/>
      <c r="R508" s="644"/>
      <c r="S508" s="643"/>
      <c r="T508" s="587" t="s">
        <v>541</v>
      </c>
      <c r="U508" s="643"/>
      <c r="V508" s="587" t="s">
        <v>597</v>
      </c>
      <c r="W508" s="644"/>
      <c r="X508" s="644"/>
      <c r="Y508" s="643"/>
      <c r="Z508" s="546" t="s">
        <v>653</v>
      </c>
      <c r="AA508" s="587" t="s">
        <v>720</v>
      </c>
      <c r="AB508" s="643"/>
      <c r="AC508" s="52"/>
      <c r="AF508" s="547"/>
    </row>
    <row r="509" spans="1:68" ht="14.25" customHeight="1" thickTop="1" x14ac:dyDescent="0.2">
      <c r="A509" s="834" t="s">
        <v>773</v>
      </c>
      <c r="B509" s="587" t="s">
        <v>63</v>
      </c>
      <c r="C509" s="587" t="s">
        <v>102</v>
      </c>
      <c r="D509" s="587" t="s">
        <v>119</v>
      </c>
      <c r="E509" s="587" t="s">
        <v>179</v>
      </c>
      <c r="F509" s="587" t="s">
        <v>201</v>
      </c>
      <c r="G509" s="587" t="s">
        <v>234</v>
      </c>
      <c r="H509" s="587" t="s">
        <v>101</v>
      </c>
      <c r="I509" s="587" t="s">
        <v>259</v>
      </c>
      <c r="J509" s="587" t="s">
        <v>299</v>
      </c>
      <c r="K509" s="587" t="s">
        <v>359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835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582.40000000000009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1113</v>
      </c>
      <c r="E511" s="46">
        <f>IFERROR(Y89*1,"0")+IFERROR(Y90*1,"0")+IFERROR(Y91*1,"0")+IFERROR(Y95*1,"0")+IFERROR(Y96*1,"0")+IFERROR(Y97*1,"0")+IFERROR(Y98*1,"0")+IFERROR(Y99*1,"0")</f>
        <v>1091.7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1492.02</v>
      </c>
      <c r="G511" s="46">
        <f>IFERROR(Y130*1,"0")+IFERROR(Y131*1,"0")+IFERROR(Y135*1,"0")+IFERROR(Y136*1,"0")+IFERROR(Y140*1,"0")+IFERROR(Y141*1,"0")</f>
        <v>305.12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764.4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2142.3000000000002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107.1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350.4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712.8</v>
      </c>
      <c r="S511" s="46">
        <f>IFERROR(Y334*1,"0")+IFERROR(Y335*1,"0")+IFERROR(Y336*1,"0")</f>
        <v>1190.7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5219</v>
      </c>
      <c r="U511" s="46">
        <f>IFERROR(Y367*1,"0")+IFERROR(Y368*1,"0")+IFERROR(Y369*1,"0")+IFERROR(Y373*1,"0")+IFERROR(Y377*1,"0")+IFERROR(Y378*1,"0")+IFERROR(Y382*1,"0")</f>
        <v>60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90.300000000000011</v>
      </c>
      <c r="W511" s="46">
        <f>IFERROR(Y407*1,"0")+IFERROR(Y411*1,"0")+IFERROR(Y412*1,"0")+IFERROR(Y413*1,"0")+IFERROR(Y414*1,"0")</f>
        <v>0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811.68000000000018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1725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100,00"/>
        <filter val="1 170,00"/>
        <filter val="1 190,00"/>
        <filter val="1 500,00"/>
        <filter val="1 700,00"/>
        <filter val="1,67"/>
        <filter val="10,85"/>
        <filter val="100,00"/>
        <filter val="103,64"/>
        <filter val="104,63"/>
        <filter val="105,00"/>
        <filter val="108,00"/>
        <filter val="111,67"/>
        <filter val="113,15"/>
        <filter val="12,00"/>
        <filter val="12,50"/>
        <filter val="120,00"/>
        <filter val="132,00"/>
        <filter val="14,59"/>
        <filter val="140,00"/>
        <filter val="145,00"/>
        <filter val="15,00"/>
        <filter val="15,38"/>
        <filter val="15,40"/>
        <filter val="160,00"/>
        <filter val="165,00"/>
        <filter val="17 632,05"/>
        <filter val="17,50"/>
        <filter val="172,00"/>
        <filter val="174,69"/>
        <filter val="18 815,61"/>
        <filter val="18,33"/>
        <filter val="18,94"/>
        <filter val="180,00"/>
        <filter val="188,89"/>
        <filter val="19 615,61"/>
        <filter val="2,78"/>
        <filter val="20,00"/>
        <filter val="200,00"/>
        <filter val="21,00"/>
        <filter val="210,00"/>
        <filter val="225,00"/>
        <filter val="231,00"/>
        <filter val="236,73"/>
        <filter val="240,00"/>
        <filter val="244,63"/>
        <filter val="25,00"/>
        <filter val="250,00"/>
        <filter val="26,11"/>
        <filter val="260,00"/>
        <filter val="270,00"/>
        <filter val="271,43"/>
        <filter val="273,00"/>
        <filter val="28,00"/>
        <filter val="280,00"/>
        <filter val="3 726,55"/>
        <filter val="3,33"/>
        <filter val="3,50"/>
        <filter val="3,85"/>
        <filter val="30,00"/>
        <filter val="300,00"/>
        <filter val="31,25"/>
        <filter val="32"/>
        <filter val="32,90"/>
        <filter val="320,00"/>
        <filter val="33,94"/>
        <filter val="348,00"/>
        <filter val="35,00"/>
        <filter val="36,30"/>
        <filter val="39,00"/>
        <filter val="4 065,00"/>
        <filter val="40,00"/>
        <filter val="400,00"/>
        <filter val="405,00"/>
        <filter val="41,67"/>
        <filter val="412,07"/>
        <filter val="42,00"/>
        <filter val="420,00"/>
        <filter val="45,00"/>
        <filter val="470,00"/>
        <filter val="475,00"/>
        <filter val="48,00"/>
        <filter val="495,00"/>
        <filter val="50,00"/>
        <filter val="500,00"/>
        <filter val="522,00"/>
        <filter val="550,00"/>
        <filter val="566,67"/>
        <filter val="580,00"/>
        <filter val="59,62"/>
        <filter val="6,67"/>
        <filter val="60,00"/>
        <filter val="605,00"/>
        <filter val="62,50"/>
        <filter val="655,00"/>
        <filter val="68,67"/>
        <filter val="7,00"/>
        <filter val="720,00"/>
        <filter val="73,15"/>
        <filter val="770,00"/>
        <filter val="78,00"/>
        <filter val="8,00"/>
        <filter val="8,17"/>
        <filter val="80,00"/>
        <filter val="84,00"/>
        <filter val="847,00"/>
        <filter val="87,50"/>
        <filter val="88,00"/>
        <filter val="90,00"/>
        <filter val="900,00"/>
        <filter val="950,00"/>
        <filter val="97,78"/>
        <filter val="98,33"/>
      </filters>
    </filterColumn>
    <filterColumn colId="29" showButton="0"/>
    <filterColumn colId="30" showButton="0"/>
  </autoFilter>
  <mergeCells count="894"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P402:T402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D401:E401"/>
    <mergeCell ref="P358:T358"/>
    <mergeCell ref="P380:V380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D27:E27"/>
    <mergeCell ref="P408:V408"/>
    <mergeCell ref="D91:E91"/>
    <mergeCell ref="A17:A18"/>
    <mergeCell ref="C17:C18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D185:E185"/>
    <mergeCell ref="A429:Z429"/>
    <mergeCell ref="D230:E230"/>
    <mergeCell ref="D168:E168"/>
    <mergeCell ref="D180:E180"/>
    <mergeCell ref="P197:T197"/>
    <mergeCell ref="A354:O355"/>
    <mergeCell ref="D167:E167"/>
    <mergeCell ref="P289:T289"/>
    <mergeCell ref="D169:E169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D41:E41"/>
    <mergeCell ref="D118:E118"/>
    <mergeCell ref="P53:T53"/>
    <mergeCell ref="P68:T68"/>
    <mergeCell ref="P353:T353"/>
    <mergeCell ref="P204:V204"/>
    <mergeCell ref="A134:Z13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T6:U9"/>
    <mergeCell ref="Q10:R10"/>
    <mergeCell ref="K17:K18"/>
    <mergeCell ref="D388:E388"/>
    <mergeCell ref="D90:E90"/>
    <mergeCell ref="P119:T119"/>
    <mergeCell ref="P354:V354"/>
    <mergeCell ref="I17:I18"/>
    <mergeCell ref="D274:E274"/>
    <mergeCell ref="D301:E301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D245:E245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164:T164"/>
    <mergeCell ref="D299:E299"/>
    <mergeCell ref="A100:O101"/>
    <mergeCell ref="A231:O232"/>
    <mergeCell ref="P35:T35"/>
    <mergeCell ref="A295:Z295"/>
    <mergeCell ref="G17:G18"/>
    <mergeCell ref="D314:E314"/>
    <mergeCell ref="P171:V171"/>
    <mergeCell ref="P121:V121"/>
    <mergeCell ref="AA17:AA18"/>
    <mergeCell ref="P247:V247"/>
    <mergeCell ref="P390:T390"/>
    <mergeCell ref="D206:E206"/>
    <mergeCell ref="D298:E298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P462:T46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AB509:AB510"/>
    <mergeCell ref="P502:V502"/>
    <mergeCell ref="A466:Z466"/>
    <mergeCell ref="Y509:Y510"/>
    <mergeCell ref="P91:T91"/>
    <mergeCell ref="P404:V404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A499:O500"/>
    <mergeCell ref="P357:T357"/>
    <mergeCell ref="P344:T344"/>
    <mergeCell ref="D452:E452"/>
    <mergeCell ref="P371:V371"/>
    <mergeCell ref="D252:E252"/>
    <mergeCell ref="P41:T41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