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EFA54E6-CA17-4B1D-A5C6-A70FA6711B4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X350" i="1"/>
  <c r="X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X338" i="1"/>
  <c r="X337" i="1"/>
  <c r="BO336" i="1"/>
  <c r="BM336" i="1"/>
  <c r="Y336" i="1"/>
  <c r="P336" i="1"/>
  <c r="BO335" i="1"/>
  <c r="BM335" i="1"/>
  <c r="Y335" i="1"/>
  <c r="BP335" i="1" s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X325" i="1"/>
  <c r="X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Y303" i="1" s="1"/>
  <c r="P296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Q511" i="1" s="1"/>
  <c r="P283" i="1"/>
  <c r="X280" i="1"/>
  <c r="X279" i="1"/>
  <c r="BO278" i="1"/>
  <c r="BM278" i="1"/>
  <c r="Y278" i="1"/>
  <c r="Y279" i="1" s="1"/>
  <c r="P278" i="1"/>
  <c r="X276" i="1"/>
  <c r="X275" i="1"/>
  <c r="BO274" i="1"/>
  <c r="BM274" i="1"/>
  <c r="Y274" i="1"/>
  <c r="P511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Y216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3" i="1" s="1"/>
  <c r="P190" i="1"/>
  <c r="X188" i="1"/>
  <c r="X187" i="1"/>
  <c r="BO186" i="1"/>
  <c r="BM186" i="1"/>
  <c r="Y186" i="1"/>
  <c r="BP186" i="1" s="1"/>
  <c r="P186" i="1"/>
  <c r="BO185" i="1"/>
  <c r="BM185" i="1"/>
  <c r="Y185" i="1"/>
  <c r="BP185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BP151" i="1" s="1"/>
  <c r="P151" i="1"/>
  <c r="BO150" i="1"/>
  <c r="BM150" i="1"/>
  <c r="Y150" i="1"/>
  <c r="BP150" i="1" s="1"/>
  <c r="P150" i="1"/>
  <c r="X148" i="1"/>
  <c r="X147" i="1"/>
  <c r="BO146" i="1"/>
  <c r="BM146" i="1"/>
  <c r="Y146" i="1"/>
  <c r="Y147" i="1" s="1"/>
  <c r="P146" i="1"/>
  <c r="X143" i="1"/>
  <c r="X142" i="1"/>
  <c r="BO141" i="1"/>
  <c r="BM141" i="1"/>
  <c r="Y141" i="1"/>
  <c r="BP141" i="1" s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14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BP166" i="1" l="1"/>
  <c r="BN166" i="1"/>
  <c r="Z166" i="1"/>
  <c r="BP197" i="1"/>
  <c r="BN197" i="1"/>
  <c r="Z197" i="1"/>
  <c r="BP229" i="1"/>
  <c r="BN229" i="1"/>
  <c r="Z229" i="1"/>
  <c r="BP243" i="1"/>
  <c r="BN243" i="1"/>
  <c r="Z243" i="1"/>
  <c r="Z246" i="1" s="1"/>
  <c r="BP260" i="1"/>
  <c r="BN260" i="1"/>
  <c r="Z260" i="1"/>
  <c r="BP299" i="1"/>
  <c r="BN299" i="1"/>
  <c r="Z299" i="1"/>
  <c r="BP320" i="1"/>
  <c r="BN320" i="1"/>
  <c r="Z320" i="1"/>
  <c r="BP334" i="1"/>
  <c r="BN334" i="1"/>
  <c r="Z334" i="1"/>
  <c r="BP389" i="1"/>
  <c r="BN389" i="1"/>
  <c r="Z389" i="1"/>
  <c r="X511" i="1"/>
  <c r="Y420" i="1"/>
  <c r="BP419" i="1"/>
  <c r="BN419" i="1"/>
  <c r="Z419" i="1"/>
  <c r="Z420" i="1" s="1"/>
  <c r="Y511" i="1"/>
  <c r="Y425" i="1"/>
  <c r="BP424" i="1"/>
  <c r="BN424" i="1"/>
  <c r="Z424" i="1"/>
  <c r="Z425" i="1" s="1"/>
  <c r="BP430" i="1"/>
  <c r="BN430" i="1"/>
  <c r="Z430" i="1"/>
  <c r="BP446" i="1"/>
  <c r="BN446" i="1"/>
  <c r="Z446" i="1"/>
  <c r="BP476" i="1"/>
  <c r="BN476" i="1"/>
  <c r="Z476" i="1"/>
  <c r="Z30" i="1"/>
  <c r="BN30" i="1"/>
  <c r="Z57" i="1"/>
  <c r="BN57" i="1"/>
  <c r="Y65" i="1"/>
  <c r="Z75" i="1"/>
  <c r="BN75" i="1"/>
  <c r="Z90" i="1"/>
  <c r="BN90" i="1"/>
  <c r="Z95" i="1"/>
  <c r="BN95" i="1"/>
  <c r="Z106" i="1"/>
  <c r="BN106" i="1"/>
  <c r="Z124" i="1"/>
  <c r="BN124" i="1"/>
  <c r="G511" i="1"/>
  <c r="Z146" i="1"/>
  <c r="Z147" i="1" s="1"/>
  <c r="BN146" i="1"/>
  <c r="BP146" i="1"/>
  <c r="Z150" i="1"/>
  <c r="BN150" i="1"/>
  <c r="BP176" i="1"/>
  <c r="BN176" i="1"/>
  <c r="Z176" i="1"/>
  <c r="BP214" i="1"/>
  <c r="BN214" i="1"/>
  <c r="Z214" i="1"/>
  <c r="Y240" i="1"/>
  <c r="Y239" i="1"/>
  <c r="BP238" i="1"/>
  <c r="BN238" i="1"/>
  <c r="Z238" i="1"/>
  <c r="Z239" i="1" s="1"/>
  <c r="BP242" i="1"/>
  <c r="BN242" i="1"/>
  <c r="Z242" i="1"/>
  <c r="BP259" i="1"/>
  <c r="BN259" i="1"/>
  <c r="Z259" i="1"/>
  <c r="BP268" i="1"/>
  <c r="BN268" i="1"/>
  <c r="Z268" i="1"/>
  <c r="BP315" i="1"/>
  <c r="BN315" i="1"/>
  <c r="Z315" i="1"/>
  <c r="BP321" i="1"/>
  <c r="BN321" i="1"/>
  <c r="Z321" i="1"/>
  <c r="BP346" i="1"/>
  <c r="BN346" i="1"/>
  <c r="Z346" i="1"/>
  <c r="BP397" i="1"/>
  <c r="BN397" i="1"/>
  <c r="Z397" i="1"/>
  <c r="BP433" i="1"/>
  <c r="BN433" i="1"/>
  <c r="Z433" i="1"/>
  <c r="BP456" i="1"/>
  <c r="BN456" i="1"/>
  <c r="Z456" i="1"/>
  <c r="BP477" i="1"/>
  <c r="BN477" i="1"/>
  <c r="Z477" i="1"/>
  <c r="R511" i="1"/>
  <c r="BP289" i="1"/>
  <c r="BN289" i="1"/>
  <c r="BP297" i="1"/>
  <c r="BN297" i="1"/>
  <c r="Z297" i="1"/>
  <c r="BP309" i="1"/>
  <c r="BN309" i="1"/>
  <c r="Z309" i="1"/>
  <c r="BP329" i="1"/>
  <c r="BN329" i="1"/>
  <c r="Z329" i="1"/>
  <c r="BP344" i="1"/>
  <c r="BN344" i="1"/>
  <c r="Z344" i="1"/>
  <c r="BP358" i="1"/>
  <c r="BN358" i="1"/>
  <c r="Z358" i="1"/>
  <c r="BP369" i="1"/>
  <c r="BN369" i="1"/>
  <c r="Z369" i="1"/>
  <c r="Y375" i="1"/>
  <c r="Y374" i="1"/>
  <c r="BP373" i="1"/>
  <c r="BN373" i="1"/>
  <c r="Z373" i="1"/>
  <c r="Z374" i="1" s="1"/>
  <c r="BP377" i="1"/>
  <c r="BN377" i="1"/>
  <c r="Z377" i="1"/>
  <c r="BP395" i="1"/>
  <c r="BN395" i="1"/>
  <c r="Z395" i="1"/>
  <c r="BP414" i="1"/>
  <c r="BN414" i="1"/>
  <c r="Z414" i="1"/>
  <c r="BP442" i="1"/>
  <c r="BN442" i="1"/>
  <c r="Z442" i="1"/>
  <c r="BP454" i="1"/>
  <c r="BN454" i="1"/>
  <c r="Z454" i="1"/>
  <c r="BP472" i="1"/>
  <c r="BN472" i="1"/>
  <c r="Z472" i="1"/>
  <c r="BP493" i="1"/>
  <c r="BN493" i="1"/>
  <c r="Z493" i="1"/>
  <c r="X501" i="1"/>
  <c r="Y32" i="1"/>
  <c r="Z28" i="1"/>
  <c r="BN28" i="1"/>
  <c r="Z42" i="1"/>
  <c r="BN42" i="1"/>
  <c r="D511" i="1"/>
  <c r="Z55" i="1"/>
  <c r="BN55" i="1"/>
  <c r="Z61" i="1"/>
  <c r="BN61" i="1"/>
  <c r="BP61" i="1"/>
  <c r="Z69" i="1"/>
  <c r="BN69" i="1"/>
  <c r="Y81" i="1"/>
  <c r="Z77" i="1"/>
  <c r="BN77" i="1"/>
  <c r="Z83" i="1"/>
  <c r="BN83" i="1"/>
  <c r="BP83" i="1"/>
  <c r="E511" i="1"/>
  <c r="Y101" i="1"/>
  <c r="Z97" i="1"/>
  <c r="BN97" i="1"/>
  <c r="Z104" i="1"/>
  <c r="BN104" i="1"/>
  <c r="Z112" i="1"/>
  <c r="BN112" i="1"/>
  <c r="Y122" i="1"/>
  <c r="Z120" i="1"/>
  <c r="BN120" i="1"/>
  <c r="Y126" i="1"/>
  <c r="Z131" i="1"/>
  <c r="BN131" i="1"/>
  <c r="Y137" i="1"/>
  <c r="Z141" i="1"/>
  <c r="BN141" i="1"/>
  <c r="Y154" i="1"/>
  <c r="Z152" i="1"/>
  <c r="BN152" i="1"/>
  <c r="Y172" i="1"/>
  <c r="Z164" i="1"/>
  <c r="BN164" i="1"/>
  <c r="Z168" i="1"/>
  <c r="BN168" i="1"/>
  <c r="Z174" i="1"/>
  <c r="BN174" i="1"/>
  <c r="BP174" i="1"/>
  <c r="Z180" i="1"/>
  <c r="Z181" i="1" s="1"/>
  <c r="BN180" i="1"/>
  <c r="BP180" i="1"/>
  <c r="Y181" i="1"/>
  <c r="Z185" i="1"/>
  <c r="BN185" i="1"/>
  <c r="Z195" i="1"/>
  <c r="BN195" i="1"/>
  <c r="BP195" i="1"/>
  <c r="Z199" i="1"/>
  <c r="BN199" i="1"/>
  <c r="Z212" i="1"/>
  <c r="BN212" i="1"/>
  <c r="Z218" i="1"/>
  <c r="BN218" i="1"/>
  <c r="BP218" i="1"/>
  <c r="Y232" i="1"/>
  <c r="Z227" i="1"/>
  <c r="BN227" i="1"/>
  <c r="Y247" i="1"/>
  <c r="Z245" i="1"/>
  <c r="BN245" i="1"/>
  <c r="Y246" i="1"/>
  <c r="Z250" i="1"/>
  <c r="BN250" i="1"/>
  <c r="Z254" i="1"/>
  <c r="BN254" i="1"/>
  <c r="Y270" i="1"/>
  <c r="Z289" i="1"/>
  <c r="BP301" i="1"/>
  <c r="BN301" i="1"/>
  <c r="Z301" i="1"/>
  <c r="BP323" i="1"/>
  <c r="BN323" i="1"/>
  <c r="Z323" i="1"/>
  <c r="BP336" i="1"/>
  <c r="BN336" i="1"/>
  <c r="Z336" i="1"/>
  <c r="BP348" i="1"/>
  <c r="BN348" i="1"/>
  <c r="Z348" i="1"/>
  <c r="BP391" i="1"/>
  <c r="BN391" i="1"/>
  <c r="Z391" i="1"/>
  <c r="Y403" i="1"/>
  <c r="BP401" i="1"/>
  <c r="BN401" i="1"/>
  <c r="Z401" i="1"/>
  <c r="BP435" i="1"/>
  <c r="BN435" i="1"/>
  <c r="Z435" i="1"/>
  <c r="BP448" i="1"/>
  <c r="BN448" i="1"/>
  <c r="Z448" i="1"/>
  <c r="BP462" i="1"/>
  <c r="BN462" i="1"/>
  <c r="Z462" i="1"/>
  <c r="BP483" i="1"/>
  <c r="BN483" i="1"/>
  <c r="Z483" i="1"/>
  <c r="Y311" i="1"/>
  <c r="Y317" i="1"/>
  <c r="Y325" i="1"/>
  <c r="Y331" i="1"/>
  <c r="S511" i="1"/>
  <c r="Y354" i="1"/>
  <c r="U511" i="1"/>
  <c r="Y370" i="1"/>
  <c r="Y458" i="1"/>
  <c r="Y489" i="1"/>
  <c r="F9" i="1"/>
  <c r="J9" i="1"/>
  <c r="F10" i="1"/>
  <c r="Y33" i="1"/>
  <c r="Y37" i="1"/>
  <c r="Y45" i="1"/>
  <c r="Y49" i="1"/>
  <c r="Y58" i="1"/>
  <c r="Y66" i="1"/>
  <c r="Y72" i="1"/>
  <c r="Y80" i="1"/>
  <c r="Y86" i="1"/>
  <c r="Y93" i="1"/>
  <c r="Y100" i="1"/>
  <c r="Y109" i="1"/>
  <c r="Y115" i="1"/>
  <c r="Y121" i="1"/>
  <c r="Y127" i="1"/>
  <c r="Y132" i="1"/>
  <c r="Y138" i="1"/>
  <c r="Y142" i="1"/>
  <c r="Y153" i="1"/>
  <c r="Y171" i="1"/>
  <c r="Y177" i="1"/>
  <c r="Y188" i="1"/>
  <c r="Y192" i="1"/>
  <c r="Y204" i="1"/>
  <c r="Z207" i="1"/>
  <c r="BN207" i="1"/>
  <c r="Z209" i="1"/>
  <c r="BN209" i="1"/>
  <c r="Z211" i="1"/>
  <c r="BN211" i="1"/>
  <c r="BP213" i="1"/>
  <c r="BN213" i="1"/>
  <c r="Z213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H9" i="1"/>
  <c r="B511" i="1"/>
  <c r="X502" i="1"/>
  <c r="X503" i="1"/>
  <c r="X505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BN89" i="1"/>
  <c r="BP89" i="1"/>
  <c r="Z91" i="1"/>
  <c r="BN91" i="1"/>
  <c r="Y92" i="1"/>
  <c r="Z96" i="1"/>
  <c r="BN96" i="1"/>
  <c r="Z98" i="1"/>
  <c r="BN98" i="1"/>
  <c r="F511" i="1"/>
  <c r="Z105" i="1"/>
  <c r="BN105" i="1"/>
  <c r="Z107" i="1"/>
  <c r="BN107" i="1"/>
  <c r="Y108" i="1"/>
  <c r="Z111" i="1"/>
  <c r="BN111" i="1"/>
  <c r="BP111" i="1"/>
  <c r="Z113" i="1"/>
  <c r="BN113" i="1"/>
  <c r="Z117" i="1"/>
  <c r="BN117" i="1"/>
  <c r="BP117" i="1"/>
  <c r="Z119" i="1"/>
  <c r="BN119" i="1"/>
  <c r="Z125" i="1"/>
  <c r="BN125" i="1"/>
  <c r="Z130" i="1"/>
  <c r="BN130" i="1"/>
  <c r="BP130" i="1"/>
  <c r="Y133" i="1"/>
  <c r="Z136" i="1"/>
  <c r="Z137" i="1" s="1"/>
  <c r="BN136" i="1"/>
  <c r="Z140" i="1"/>
  <c r="Z142" i="1" s="1"/>
  <c r="BN140" i="1"/>
  <c r="BP140" i="1"/>
  <c r="H511" i="1"/>
  <c r="Y148" i="1"/>
  <c r="Z151" i="1"/>
  <c r="Z153" i="1" s="1"/>
  <c r="BN151" i="1"/>
  <c r="I511" i="1"/>
  <c r="Y160" i="1"/>
  <c r="Z163" i="1"/>
  <c r="BN163" i="1"/>
  <c r="Z165" i="1"/>
  <c r="BN165" i="1"/>
  <c r="Z167" i="1"/>
  <c r="BN167" i="1"/>
  <c r="Z169" i="1"/>
  <c r="BN169" i="1"/>
  <c r="Z175" i="1"/>
  <c r="BN175" i="1"/>
  <c r="J511" i="1"/>
  <c r="Z186" i="1"/>
  <c r="BN186" i="1"/>
  <c r="Y187" i="1"/>
  <c r="Z190" i="1"/>
  <c r="Z192" i="1" s="1"/>
  <c r="BN190" i="1"/>
  <c r="BP190" i="1"/>
  <c r="Z196" i="1"/>
  <c r="BN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Y215" i="1"/>
  <c r="BP219" i="1"/>
  <c r="BN219" i="1"/>
  <c r="Z219" i="1"/>
  <c r="Z220" i="1" s="1"/>
  <c r="Y221" i="1"/>
  <c r="K511" i="1"/>
  <c r="Y231" i="1"/>
  <c r="BP224" i="1"/>
  <c r="BN224" i="1"/>
  <c r="Z224" i="1"/>
  <c r="BP228" i="1"/>
  <c r="BN228" i="1"/>
  <c r="Z228" i="1"/>
  <c r="Y255" i="1"/>
  <c r="Y264" i="1"/>
  <c r="Y271" i="1"/>
  <c r="Y276" i="1"/>
  <c r="Y280" i="1"/>
  <c r="Y285" i="1"/>
  <c r="Y294" i="1"/>
  <c r="Y304" i="1"/>
  <c r="Y312" i="1"/>
  <c r="Y318" i="1"/>
  <c r="Y324" i="1"/>
  <c r="Y330" i="1"/>
  <c r="Y337" i="1"/>
  <c r="Y349" i="1"/>
  <c r="Y355" i="1"/>
  <c r="BP378" i="1"/>
  <c r="BN378" i="1"/>
  <c r="Z378" i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BP413" i="1"/>
  <c r="BN413" i="1"/>
  <c r="Z413" i="1"/>
  <c r="BP432" i="1"/>
  <c r="BN432" i="1"/>
  <c r="Z432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AB511" i="1"/>
  <c r="Y499" i="1"/>
  <c r="BP498" i="1"/>
  <c r="BN498" i="1"/>
  <c r="Z498" i="1"/>
  <c r="Z499" i="1" s="1"/>
  <c r="Y500" i="1"/>
  <c r="O511" i="1"/>
  <c r="W511" i="1"/>
  <c r="L511" i="1"/>
  <c r="Z251" i="1"/>
  <c r="BN251" i="1"/>
  <c r="Z253" i="1"/>
  <c r="BN253" i="1"/>
  <c r="Y256" i="1"/>
  <c r="M511" i="1"/>
  <c r="Z261" i="1"/>
  <c r="BN261" i="1"/>
  <c r="Z262" i="1"/>
  <c r="BN262" i="1"/>
  <c r="Y263" i="1"/>
  <c r="Z267" i="1"/>
  <c r="BN267" i="1"/>
  <c r="BP267" i="1"/>
  <c r="Z269" i="1"/>
  <c r="BN269" i="1"/>
  <c r="Z274" i="1"/>
  <c r="Z275" i="1" s="1"/>
  <c r="BN274" i="1"/>
  <c r="BP274" i="1"/>
  <c r="Y275" i="1"/>
  <c r="Z278" i="1"/>
  <c r="Z279" i="1" s="1"/>
  <c r="BN278" i="1"/>
  <c r="BP278" i="1"/>
  <c r="Z283" i="1"/>
  <c r="Z284" i="1" s="1"/>
  <c r="BN283" i="1"/>
  <c r="BP283" i="1"/>
  <c r="Y284" i="1"/>
  <c r="Z288" i="1"/>
  <c r="BN288" i="1"/>
  <c r="BP288" i="1"/>
  <c r="Z290" i="1"/>
  <c r="BN290" i="1"/>
  <c r="Z292" i="1"/>
  <c r="BN292" i="1"/>
  <c r="Y293" i="1"/>
  <c r="Z296" i="1"/>
  <c r="BN296" i="1"/>
  <c r="BP296" i="1"/>
  <c r="Z298" i="1"/>
  <c r="BN298" i="1"/>
  <c r="Z300" i="1"/>
  <c r="BN300" i="1"/>
  <c r="Z302" i="1"/>
  <c r="BN302" i="1"/>
  <c r="Z306" i="1"/>
  <c r="BN306" i="1"/>
  <c r="BP306" i="1"/>
  <c r="Z308" i="1"/>
  <c r="BN308" i="1"/>
  <c r="Z310" i="1"/>
  <c r="BN310" i="1"/>
  <c r="Z314" i="1"/>
  <c r="BN314" i="1"/>
  <c r="BP314" i="1"/>
  <c r="Z316" i="1"/>
  <c r="BN316" i="1"/>
  <c r="Z322" i="1"/>
  <c r="Z324" i="1" s="1"/>
  <c r="BN322" i="1"/>
  <c r="Z328" i="1"/>
  <c r="Z330" i="1" s="1"/>
  <c r="BN328" i="1"/>
  <c r="Z335" i="1"/>
  <c r="BN335" i="1"/>
  <c r="Y338" i="1"/>
  <c r="T511" i="1"/>
  <c r="Z343" i="1"/>
  <c r="BN343" i="1"/>
  <c r="Z345" i="1"/>
  <c r="BN345" i="1"/>
  <c r="Z347" i="1"/>
  <c r="BN347" i="1"/>
  <c r="Y350" i="1"/>
  <c r="Z353" i="1"/>
  <c r="Z354" i="1" s="1"/>
  <c r="BN353" i="1"/>
  <c r="Z357" i="1"/>
  <c r="BN357" i="1"/>
  <c r="BP357" i="1"/>
  <c r="Y360" i="1"/>
  <c r="BP368" i="1"/>
  <c r="BN368" i="1"/>
  <c r="Z368" i="1"/>
  <c r="Z370" i="1" s="1"/>
  <c r="Y379" i="1"/>
  <c r="BP390" i="1"/>
  <c r="BN390" i="1"/>
  <c r="Z390" i="1"/>
  <c r="BP394" i="1"/>
  <c r="BN394" i="1"/>
  <c r="Z394" i="1"/>
  <c r="Y398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359" i="1" l="1"/>
  <c r="Z231" i="1"/>
  <c r="Z215" i="1"/>
  <c r="Z187" i="1"/>
  <c r="Z132" i="1"/>
  <c r="Z126" i="1"/>
  <c r="Z114" i="1"/>
  <c r="Z92" i="1"/>
  <c r="Z71" i="1"/>
  <c r="Z58" i="1"/>
  <c r="Z203" i="1"/>
  <c r="Z100" i="1"/>
  <c r="Z65" i="1"/>
  <c r="Y505" i="1"/>
  <c r="Y503" i="1"/>
  <c r="Z32" i="1"/>
  <c r="Z494" i="1"/>
  <c r="Z464" i="1"/>
  <c r="Z458" i="1"/>
  <c r="Z443" i="1"/>
  <c r="Z415" i="1"/>
  <c r="Z403" i="1"/>
  <c r="Z349" i="1"/>
  <c r="Z337" i="1"/>
  <c r="Z311" i="1"/>
  <c r="Z263" i="1"/>
  <c r="Z255" i="1"/>
  <c r="Z379" i="1"/>
  <c r="Z177" i="1"/>
  <c r="Z171" i="1"/>
  <c r="Z108" i="1"/>
  <c r="Y502" i="1"/>
  <c r="Y504" i="1" s="1"/>
  <c r="Z473" i="1"/>
  <c r="X504" i="1"/>
  <c r="Z317" i="1"/>
  <c r="Z303" i="1"/>
  <c r="Z293" i="1"/>
  <c r="Z270" i="1"/>
  <c r="Z398" i="1"/>
  <c r="Z121" i="1"/>
  <c r="Z80" i="1"/>
  <c r="Z44" i="1"/>
  <c r="Y501" i="1"/>
  <c r="Z506" i="1" l="1"/>
</calcChain>
</file>

<file path=xl/sharedStrings.xml><?xml version="1.0" encoding="utf-8"?>
<sst xmlns="http://schemas.openxmlformats.org/spreadsheetml/2006/main" count="2208" uniqueCount="807">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</sst>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2"/>
      <c r="F1" s="572"/>
      <c r="G1" s="12" t="s">
        <v>1</v>
      </c>
      <c r="H1" s="631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8" t="s">
        <v>8</v>
      </c>
      <c r="B5" s="591"/>
      <c r="C5" s="592"/>
      <c r="D5" s="637"/>
      <c r="E5" s="638"/>
      <c r="F5" s="844" t="s">
        <v>9</v>
      </c>
      <c r="G5" s="592"/>
      <c r="H5" s="637" t="s">
        <v>806</v>
      </c>
      <c r="I5" s="793"/>
      <c r="J5" s="793"/>
      <c r="K5" s="793"/>
      <c r="L5" s="793"/>
      <c r="M5" s="638"/>
      <c r="N5" s="58"/>
      <c r="P5" s="24" t="s">
        <v>10</v>
      </c>
      <c r="Q5" s="850">
        <v>45901</v>
      </c>
      <c r="R5" s="647"/>
      <c r="T5" s="719" t="s">
        <v>11</v>
      </c>
      <c r="U5" s="706"/>
      <c r="V5" s="721" t="s">
        <v>12</v>
      </c>
      <c r="W5" s="647"/>
      <c r="AB5" s="51"/>
      <c r="AC5" s="51"/>
      <c r="AD5" s="51"/>
      <c r="AE5" s="51"/>
    </row>
    <row r="6" spans="1:32" s="543" customFormat="1" ht="24" customHeight="1" x14ac:dyDescent="0.2">
      <c r="A6" s="648" t="s">
        <v>13</v>
      </c>
      <c r="B6" s="591"/>
      <c r="C6" s="592"/>
      <c r="D6" s="798" t="s">
        <v>786</v>
      </c>
      <c r="E6" s="799"/>
      <c r="F6" s="799"/>
      <c r="G6" s="799"/>
      <c r="H6" s="799"/>
      <c r="I6" s="799"/>
      <c r="J6" s="799"/>
      <c r="K6" s="799"/>
      <c r="L6" s="799"/>
      <c r="M6" s="647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Понедельник</v>
      </c>
      <c r="R6" s="565"/>
      <c r="T6" s="705" t="s">
        <v>16</v>
      </c>
      <c r="U6" s="706"/>
      <c r="V6" s="774" t="s">
        <v>17</v>
      </c>
      <c r="W6" s="617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4" t="str">
        <f>IFERROR(VLOOKUP(DeliveryAddress,Table,3,0),1)</f>
        <v>6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54"/>
      <c r="U7" s="706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58"/>
      <c r="C8" s="559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12">
        <v>0.41666666666666669</v>
      </c>
      <c r="R8" s="606"/>
      <c r="T8" s="554"/>
      <c r="U8" s="706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1"/>
      <c r="E9" s="556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4"/>
      <c r="R9" s="645"/>
      <c r="T9" s="554"/>
      <c r="U9" s="706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1"/>
      <c r="E10" s="556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6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07"/>
      <c r="R10" s="708"/>
      <c r="U10" s="24" t="s">
        <v>22</v>
      </c>
      <c r="V10" s="616" t="s">
        <v>23</v>
      </c>
      <c r="W10" s="617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46"/>
      <c r="R11" s="647"/>
      <c r="U11" s="24" t="s">
        <v>26</v>
      </c>
      <c r="V11" s="810" t="s">
        <v>27</v>
      </c>
      <c r="W11" s="645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15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12"/>
      <c r="R12" s="606"/>
      <c r="S12" s="23"/>
      <c r="U12" s="24"/>
      <c r="V12" s="572"/>
      <c r="W12" s="554"/>
      <c r="AB12" s="51"/>
      <c r="AC12" s="51"/>
      <c r="AD12" s="51"/>
      <c r="AE12" s="51"/>
    </row>
    <row r="13" spans="1:32" s="543" customFormat="1" ht="23.25" customHeight="1" x14ac:dyDescent="0.2">
      <c r="A13" s="615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10"/>
      <c r="R13" s="6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15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9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83" t="s">
        <v>34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8" t="s">
        <v>37</v>
      </c>
      <c r="D17" s="588" t="s">
        <v>38</v>
      </c>
      <c r="E17" s="664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63"/>
      <c r="R17" s="663"/>
      <c r="S17" s="663"/>
      <c r="T17" s="664"/>
      <c r="U17" s="873" t="s">
        <v>50</v>
      </c>
      <c r="V17" s="592"/>
      <c r="W17" s="588" t="s">
        <v>51</v>
      </c>
      <c r="X17" s="588" t="s">
        <v>52</v>
      </c>
      <c r="Y17" s="871" t="s">
        <v>53</v>
      </c>
      <c r="Z17" s="788" t="s">
        <v>54</v>
      </c>
      <c r="AA17" s="764" t="s">
        <v>55</v>
      </c>
      <c r="AB17" s="764" t="s">
        <v>56</v>
      </c>
      <c r="AC17" s="764" t="s">
        <v>57</v>
      </c>
      <c r="AD17" s="764" t="s">
        <v>58</v>
      </c>
      <c r="AE17" s="839"/>
      <c r="AF17" s="840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65"/>
      <c r="E18" s="667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65"/>
      <c r="Q18" s="666"/>
      <c r="R18" s="666"/>
      <c r="S18" s="666"/>
      <c r="T18" s="667"/>
      <c r="U18" s="67" t="s">
        <v>60</v>
      </c>
      <c r="V18" s="67" t="s">
        <v>61</v>
      </c>
      <c r="W18" s="589"/>
      <c r="X18" s="589"/>
      <c r="Y18" s="872"/>
      <c r="Z18" s="789"/>
      <c r="AA18" s="765"/>
      <c r="AB18" s="765"/>
      <c r="AC18" s="765"/>
      <c r="AD18" s="841"/>
      <c r="AE18" s="842"/>
      <c r="AF18" s="843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600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9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9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70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9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70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97" t="s">
        <v>100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600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9">
        <v>167</v>
      </c>
      <c r="Y43" s="550">
        <f>IFERROR(IF(X43="",0,CEILING((X43/$H43),1)*$H43),"")</f>
        <v>170.20000000000002</v>
      </c>
      <c r="Z43" s="36">
        <f>IFERROR(IF(Y43=0,"",ROUNDUP(Y43/H43,0)*0.00902),"")</f>
        <v>0.41492000000000001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176.47837837837838</v>
      </c>
      <c r="BN43" s="64">
        <f>IFERROR(Y43*I43/H43,"0")</f>
        <v>179.86</v>
      </c>
      <c r="BO43" s="64">
        <f>IFERROR(1/J43*(X43/H43),"0")</f>
        <v>0.3419328419328419</v>
      </c>
      <c r="BP43" s="64">
        <f>IFERROR(1/J43*(Y43/H43),"0")</f>
        <v>0.34848484848484851</v>
      </c>
    </row>
    <row r="44" spans="1:68" x14ac:dyDescent="0.2">
      <c r="A44" s="569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45.13513513513513</v>
      </c>
      <c r="Y44" s="551">
        <f>IFERROR(Y41/H41,"0")+IFERROR(Y42/H42,"0")+IFERROR(Y43/H43,"0")</f>
        <v>46</v>
      </c>
      <c r="Z44" s="551">
        <f>IFERROR(IF(Z41="",0,Z41),"0")+IFERROR(IF(Z42="",0,Z42),"0")+IFERROR(IF(Z43="",0,Z43),"0")</f>
        <v>0.41492000000000001</v>
      </c>
      <c r="AA44" s="552"/>
      <c r="AB44" s="552"/>
      <c r="AC44" s="552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70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167</v>
      </c>
      <c r="Y45" s="551">
        <f>IFERROR(SUM(Y41:Y43),"0")</f>
        <v>170.20000000000002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9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70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600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28</v>
      </c>
      <c r="Y52" s="550">
        <f t="shared" ref="Y52:Y57" si="6">IFERROR(IF(X52="",0,CEILING((X52/$H52),1)*$H52),"")</f>
        <v>33.599999999999994</v>
      </c>
      <c r="Z52" s="36">
        <f>IFERROR(IF(Y52=0,"",ROUNDUP(Y52/H52,0)*0.01898),"")</f>
        <v>5.6940000000000004E-2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29.087499999999999</v>
      </c>
      <c r="BN52" s="64">
        <f t="shared" ref="BN52:BN57" si="8">IFERROR(Y52*I52/H52,"0")</f>
        <v>34.904999999999994</v>
      </c>
      <c r="BO52" s="64">
        <f t="shared" ref="BO52:BO57" si="9">IFERROR(1/J52*(X52/H52),"0")</f>
        <v>3.90625E-2</v>
      </c>
      <c r="BP52" s="64">
        <f t="shared" ref="BP52:BP57" si="10">IFERROR(1/J52*(Y52/H52),"0")</f>
        <v>4.6874999999999993E-2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97</v>
      </c>
      <c r="Y53" s="550">
        <f t="shared" si="6"/>
        <v>97.2</v>
      </c>
      <c r="Z53" s="36">
        <f>IFERROR(IF(Y53=0,"",ROUNDUP(Y53/H53,0)*0.01898),"")</f>
        <v>0.17082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100.90694444444442</v>
      </c>
      <c r="BN53" s="64">
        <f t="shared" si="8"/>
        <v>101.11499999999998</v>
      </c>
      <c r="BO53" s="64">
        <f t="shared" si="9"/>
        <v>0.14033564814814814</v>
      </c>
      <c r="BP53" s="64">
        <f t="shared" si="10"/>
        <v>0.140625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120</v>
      </c>
      <c r="Y55" s="550">
        <f t="shared" si="6"/>
        <v>120</v>
      </c>
      <c r="Z55" s="36">
        <f>IFERROR(IF(Y55=0,"",ROUNDUP(Y55/H55,0)*0.00902),"")</f>
        <v>0.27060000000000001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126.3</v>
      </c>
      <c r="BN55" s="64">
        <f t="shared" si="8"/>
        <v>126.3</v>
      </c>
      <c r="BO55" s="64">
        <f t="shared" si="9"/>
        <v>0.22727272727272729</v>
      </c>
      <c r="BP55" s="64">
        <f t="shared" si="10"/>
        <v>0.22727272727272729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9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41.481481481481481</v>
      </c>
      <c r="Y58" s="551">
        <f>IFERROR(Y52/H52,"0")+IFERROR(Y53/H53,"0")+IFERROR(Y54/H54,"0")+IFERROR(Y55/H55,"0")+IFERROR(Y56/H56,"0")+IFERROR(Y57/H57,"0")</f>
        <v>42</v>
      </c>
      <c r="Z58" s="551">
        <f>IFERROR(IF(Z52="",0,Z52),"0")+IFERROR(IF(Z53="",0,Z53),"0")+IFERROR(IF(Z54="",0,Z54),"0")+IFERROR(IF(Z55="",0,Z55),"0")+IFERROR(IF(Z56="",0,Z56),"0")+IFERROR(IF(Z57="",0,Z57),"0")</f>
        <v>0.49836000000000003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70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245</v>
      </c>
      <c r="Y59" s="551">
        <f>IFERROR(SUM(Y52:Y57),"0")</f>
        <v>250.8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50</v>
      </c>
      <c r="Y61" s="550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1"/>
      <c r="R64" s="561"/>
      <c r="S64" s="561"/>
      <c r="T64" s="562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9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70"/>
      <c r="P65" s="557" t="s">
        <v>70</v>
      </c>
      <c r="Q65" s="558"/>
      <c r="R65" s="558"/>
      <c r="S65" s="558"/>
      <c r="T65" s="558"/>
      <c r="U65" s="558"/>
      <c r="V65" s="559"/>
      <c r="W65" s="37" t="s">
        <v>71</v>
      </c>
      <c r="X65" s="551">
        <f>IFERROR(X61/H61,"0")+IFERROR(X62/H62,"0")+IFERROR(X63/H63,"0")+IFERROR(X64/H64,"0")</f>
        <v>4.6296296296296298</v>
      </c>
      <c r="Y65" s="551">
        <f>IFERROR(Y61/H61,"0")+IFERROR(Y62/H62,"0")+IFERROR(Y63/H63,"0")+IFERROR(Y64/H64,"0")</f>
        <v>5</v>
      </c>
      <c r="Z65" s="551">
        <f>IFERROR(IF(Z61="",0,Z61),"0")+IFERROR(IF(Z62="",0,Z62),"0")+IFERROR(IF(Z63="",0,Z63),"0")+IFERROR(IF(Z64="",0,Z64),"0")</f>
        <v>9.4899999999999998E-2</v>
      </c>
      <c r="AA65" s="552"/>
      <c r="AB65" s="552"/>
      <c r="AC65" s="552"/>
    </row>
    <row r="66" spans="1:68" x14ac:dyDescent="0.2">
      <c r="A66" s="554"/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70"/>
      <c r="P66" s="557" t="s">
        <v>70</v>
      </c>
      <c r="Q66" s="558"/>
      <c r="R66" s="558"/>
      <c r="S66" s="558"/>
      <c r="T66" s="558"/>
      <c r="U66" s="558"/>
      <c r="V66" s="559"/>
      <c r="W66" s="37" t="s">
        <v>68</v>
      </c>
      <c r="X66" s="551">
        <f>IFERROR(SUM(X61:X64),"0")</f>
        <v>50</v>
      </c>
      <c r="Y66" s="551">
        <f>IFERROR(SUM(Y61:Y64),"0")</f>
        <v>54</v>
      </c>
      <c r="Z66" s="37"/>
      <c r="AA66" s="552"/>
      <c r="AB66" s="552"/>
      <c r="AC66" s="552"/>
    </row>
    <row r="67" spans="1:68" ht="14.25" hidden="1" customHeight="1" x14ac:dyDescent="0.25">
      <c r="A67" s="553" t="s">
        <v>63</v>
      </c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4"/>
      <c r="P67" s="554"/>
      <c r="Q67" s="554"/>
      <c r="R67" s="554"/>
      <c r="S67" s="554"/>
      <c r="T67" s="554"/>
      <c r="U67" s="554"/>
      <c r="V67" s="554"/>
      <c r="W67" s="554"/>
      <c r="X67" s="554"/>
      <c r="Y67" s="554"/>
      <c r="Z67" s="554"/>
      <c r="AA67" s="545"/>
      <c r="AB67" s="545"/>
      <c r="AC67" s="54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1"/>
      <c r="R70" s="561"/>
      <c r="S70" s="561"/>
      <c r="T70" s="562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9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70"/>
      <c r="P71" s="557" t="s">
        <v>70</v>
      </c>
      <c r="Q71" s="558"/>
      <c r="R71" s="558"/>
      <c r="S71" s="558"/>
      <c r="T71" s="558"/>
      <c r="U71" s="558"/>
      <c r="V71" s="559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hidden="1" x14ac:dyDescent="0.2">
      <c r="A72" s="554"/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70"/>
      <c r="P72" s="557" t="s">
        <v>70</v>
      </c>
      <c r="Q72" s="558"/>
      <c r="R72" s="558"/>
      <c r="S72" s="558"/>
      <c r="T72" s="558"/>
      <c r="U72" s="558"/>
      <c r="V72" s="559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hidden="1" customHeight="1" x14ac:dyDescent="0.25">
      <c r="A73" s="553" t="s">
        <v>72</v>
      </c>
      <c r="B73" s="554"/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  <c r="P73" s="554"/>
      <c r="Q73" s="554"/>
      <c r="R73" s="554"/>
      <c r="S73" s="554"/>
      <c r="T73" s="554"/>
      <c r="U73" s="554"/>
      <c r="V73" s="554"/>
      <c r="W73" s="554"/>
      <c r="X73" s="554"/>
      <c r="Y73" s="554"/>
      <c r="Z73" s="554"/>
      <c r="AA73" s="545"/>
      <c r="AB73" s="545"/>
      <c r="AC73" s="54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4</v>
      </c>
      <c r="Y75" s="550">
        <f t="shared" si="11"/>
        <v>8.4</v>
      </c>
      <c r="Z75" s="36">
        <f>IFERROR(IF(Y75=0,"",ROUNDUP(Y75/H75,0)*0.01898),"")</f>
        <v>1.898E-2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4.2071428571428573</v>
      </c>
      <c r="BN75" s="64">
        <f t="shared" si="13"/>
        <v>8.8350000000000009</v>
      </c>
      <c r="BO75" s="64">
        <f t="shared" si="14"/>
        <v>7.4404761904761901E-3</v>
      </c>
      <c r="BP75" s="64">
        <f t="shared" si="15"/>
        <v>1.5625E-2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1"/>
      <c r="R78" s="561"/>
      <c r="S78" s="561"/>
      <c r="T78" s="562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1"/>
      <c r="R79" s="561"/>
      <c r="S79" s="561"/>
      <c r="T79" s="562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9"/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70"/>
      <c r="P80" s="557" t="s">
        <v>70</v>
      </c>
      <c r="Q80" s="558"/>
      <c r="R80" s="558"/>
      <c r="S80" s="558"/>
      <c r="T80" s="558"/>
      <c r="U80" s="558"/>
      <c r="V80" s="559"/>
      <c r="W80" s="37" t="s">
        <v>71</v>
      </c>
      <c r="X80" s="551">
        <f>IFERROR(X74/H74,"0")+IFERROR(X75/H75,"0")+IFERROR(X76/H76,"0")+IFERROR(X77/H77,"0")+IFERROR(X78/H78,"0")+IFERROR(X79/H79,"0")</f>
        <v>0.47619047619047616</v>
      </c>
      <c r="Y80" s="551">
        <f>IFERROR(Y74/H74,"0")+IFERROR(Y75/H75,"0")+IFERROR(Y76/H76,"0")+IFERROR(Y77/H77,"0")+IFERROR(Y78/H78,"0")+IFERROR(Y79/H79,"0")</f>
        <v>1</v>
      </c>
      <c r="Z80" s="551">
        <f>IFERROR(IF(Z74="",0,Z74),"0")+IFERROR(IF(Z75="",0,Z75),"0")+IFERROR(IF(Z76="",0,Z76),"0")+IFERROR(IF(Z77="",0,Z77),"0")+IFERROR(IF(Z78="",0,Z78),"0")+IFERROR(IF(Z79="",0,Z79),"0")</f>
        <v>1.898E-2</v>
      </c>
      <c r="AA80" s="552"/>
      <c r="AB80" s="552"/>
      <c r="AC80" s="552"/>
    </row>
    <row r="81" spans="1:68" x14ac:dyDescent="0.2">
      <c r="A81" s="554"/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70"/>
      <c r="P81" s="557" t="s">
        <v>70</v>
      </c>
      <c r="Q81" s="558"/>
      <c r="R81" s="558"/>
      <c r="S81" s="558"/>
      <c r="T81" s="558"/>
      <c r="U81" s="558"/>
      <c r="V81" s="559"/>
      <c r="W81" s="37" t="s">
        <v>68</v>
      </c>
      <c r="X81" s="551">
        <f>IFERROR(SUM(X74:X79),"0")</f>
        <v>4</v>
      </c>
      <c r="Y81" s="551">
        <f>IFERROR(SUM(Y74:Y79),"0")</f>
        <v>8.4</v>
      </c>
      <c r="Z81" s="37"/>
      <c r="AA81" s="552"/>
      <c r="AB81" s="552"/>
      <c r="AC81" s="552"/>
    </row>
    <row r="82" spans="1:68" ht="14.25" hidden="1" customHeight="1" x14ac:dyDescent="0.25">
      <c r="A82" s="553" t="s">
        <v>169</v>
      </c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4"/>
      <c r="P82" s="554"/>
      <c r="Q82" s="554"/>
      <c r="R82" s="554"/>
      <c r="S82" s="554"/>
      <c r="T82" s="554"/>
      <c r="U82" s="554"/>
      <c r="V82" s="554"/>
      <c r="W82" s="554"/>
      <c r="X82" s="554"/>
      <c r="Y82" s="554"/>
      <c r="Z82" s="554"/>
      <c r="AA82" s="545"/>
      <c r="AB82" s="545"/>
      <c r="AC82" s="545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1"/>
      <c r="R83" s="561"/>
      <c r="S83" s="561"/>
      <c r="T83" s="562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1"/>
      <c r="R84" s="561"/>
      <c r="S84" s="561"/>
      <c r="T84" s="562"/>
      <c r="U84" s="34"/>
      <c r="V84" s="34"/>
      <c r="W84" s="35" t="s">
        <v>68</v>
      </c>
      <c r="X84" s="549">
        <v>6</v>
      </c>
      <c r="Y84" s="550">
        <f>IFERROR(IF(X84="",0,CEILING((X84/$H84),1)*$H84),"")</f>
        <v>7.1999999999999993</v>
      </c>
      <c r="Z84" s="36">
        <f>IFERROR(IF(Y84=0,"",ROUNDUP(Y84/H84,0)*0.00902),"")</f>
        <v>2.7060000000000001E-2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6.5250000000000004</v>
      </c>
      <c r="BN84" s="64">
        <f>IFERROR(Y84*I84/H84,"0")</f>
        <v>7.8299999999999992</v>
      </c>
      <c r="BO84" s="64">
        <f>IFERROR(1/J84*(X84/H84),"0")</f>
        <v>1.893939393939394E-2</v>
      </c>
      <c r="BP84" s="64">
        <f>IFERROR(1/J84*(Y84/H84),"0")</f>
        <v>2.2727272727272728E-2</v>
      </c>
    </row>
    <row r="85" spans="1:68" x14ac:dyDescent="0.2">
      <c r="A85" s="569"/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70"/>
      <c r="P85" s="557" t="s">
        <v>70</v>
      </c>
      <c r="Q85" s="558"/>
      <c r="R85" s="558"/>
      <c r="S85" s="558"/>
      <c r="T85" s="558"/>
      <c r="U85" s="558"/>
      <c r="V85" s="559"/>
      <c r="W85" s="37" t="s">
        <v>71</v>
      </c>
      <c r="X85" s="551">
        <f>IFERROR(X83/H83,"0")+IFERROR(X84/H84,"0")</f>
        <v>2.5</v>
      </c>
      <c r="Y85" s="551">
        <f>IFERROR(Y83/H83,"0")+IFERROR(Y84/H84,"0")</f>
        <v>3</v>
      </c>
      <c r="Z85" s="551">
        <f>IFERROR(IF(Z83="",0,Z83),"0")+IFERROR(IF(Z84="",0,Z84),"0")</f>
        <v>2.7060000000000001E-2</v>
      </c>
      <c r="AA85" s="552"/>
      <c r="AB85" s="552"/>
      <c r="AC85" s="552"/>
    </row>
    <row r="86" spans="1:68" x14ac:dyDescent="0.2">
      <c r="A86" s="554"/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70"/>
      <c r="P86" s="557" t="s">
        <v>70</v>
      </c>
      <c r="Q86" s="558"/>
      <c r="R86" s="558"/>
      <c r="S86" s="558"/>
      <c r="T86" s="558"/>
      <c r="U86" s="558"/>
      <c r="V86" s="559"/>
      <c r="W86" s="37" t="s">
        <v>68</v>
      </c>
      <c r="X86" s="551">
        <f>IFERROR(SUM(X83:X84),"0")</f>
        <v>6</v>
      </c>
      <c r="Y86" s="551">
        <f>IFERROR(SUM(Y83:Y84),"0")</f>
        <v>7.1999999999999993</v>
      </c>
      <c r="Z86" s="37"/>
      <c r="AA86" s="552"/>
      <c r="AB86" s="552"/>
      <c r="AC86" s="552"/>
    </row>
    <row r="87" spans="1:68" ht="16.5" hidden="1" customHeight="1" x14ac:dyDescent="0.25">
      <c r="A87" s="600" t="s">
        <v>176</v>
      </c>
      <c r="B87" s="554"/>
      <c r="C87" s="554"/>
      <c r="D87" s="554"/>
      <c r="E87" s="554"/>
      <c r="F87" s="554"/>
      <c r="G87" s="554"/>
      <c r="H87" s="554"/>
      <c r="I87" s="554"/>
      <c r="J87" s="554"/>
      <c r="K87" s="554"/>
      <c r="L87" s="554"/>
      <c r="M87" s="554"/>
      <c r="N87" s="554"/>
      <c r="O87" s="554"/>
      <c r="P87" s="554"/>
      <c r="Q87" s="554"/>
      <c r="R87" s="554"/>
      <c r="S87" s="554"/>
      <c r="T87" s="554"/>
      <c r="U87" s="554"/>
      <c r="V87" s="554"/>
      <c r="W87" s="554"/>
      <c r="X87" s="554"/>
      <c r="Y87" s="554"/>
      <c r="Z87" s="554"/>
      <c r="AA87" s="544"/>
      <c r="AB87" s="544"/>
      <c r="AC87" s="544"/>
    </row>
    <row r="88" spans="1:68" ht="14.25" hidden="1" customHeight="1" x14ac:dyDescent="0.25">
      <c r="A88" s="553" t="s">
        <v>102</v>
      </c>
      <c r="B88" s="554"/>
      <c r="C88" s="554"/>
      <c r="D88" s="554"/>
      <c r="E88" s="554"/>
      <c r="F88" s="554"/>
      <c r="G88" s="554"/>
      <c r="H88" s="554"/>
      <c r="I88" s="554"/>
      <c r="J88" s="554"/>
      <c r="K88" s="554"/>
      <c r="L88" s="554"/>
      <c r="M88" s="554"/>
      <c r="N88" s="554"/>
      <c r="O88" s="554"/>
      <c r="P88" s="554"/>
      <c r="Q88" s="554"/>
      <c r="R88" s="554"/>
      <c r="S88" s="554"/>
      <c r="T88" s="554"/>
      <c r="U88" s="554"/>
      <c r="V88" s="554"/>
      <c r="W88" s="554"/>
      <c r="X88" s="554"/>
      <c r="Y88" s="554"/>
      <c r="Z88" s="554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191</v>
      </c>
      <c r="Y89" s="550">
        <f>IFERROR(IF(X89="",0,CEILING((X89/$H89),1)*$H89),"")</f>
        <v>194.4</v>
      </c>
      <c r="Z89" s="36">
        <f>IFERROR(IF(Y89=0,"",ROUNDUP(Y89/H89,0)*0.01898),"")</f>
        <v>0.34164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198.69305555555553</v>
      </c>
      <c r="BN89" s="64">
        <f>IFERROR(Y89*I89/H89,"0")</f>
        <v>202.22999999999996</v>
      </c>
      <c r="BO89" s="64">
        <f>IFERROR(1/J89*(X89/H89),"0")</f>
        <v>0.27633101851851849</v>
      </c>
      <c r="BP89" s="64">
        <f>IFERROR(1/J89*(Y89/H89),"0")</f>
        <v>0.28125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1"/>
      <c r="R90" s="561"/>
      <c r="S90" s="561"/>
      <c r="T90" s="562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1"/>
      <c r="R91" s="561"/>
      <c r="S91" s="561"/>
      <c r="T91" s="562"/>
      <c r="U91" s="34"/>
      <c r="V91" s="34"/>
      <c r="W91" s="35" t="s">
        <v>68</v>
      </c>
      <c r="X91" s="549">
        <v>203</v>
      </c>
      <c r="Y91" s="550">
        <f>IFERROR(IF(X91="",0,CEILING((X91/$H91),1)*$H91),"")</f>
        <v>207</v>
      </c>
      <c r="Z91" s="36">
        <f>IFERROR(IF(Y91=0,"",ROUNDUP(Y91/H91,0)*0.00902),"")</f>
        <v>0.41492000000000001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212.47333333333333</v>
      </c>
      <c r="BN91" s="64">
        <f>IFERROR(Y91*I91/H91,"0")</f>
        <v>216.66</v>
      </c>
      <c r="BO91" s="64">
        <f>IFERROR(1/J91*(X91/H91),"0")</f>
        <v>0.34175084175084181</v>
      </c>
      <c r="BP91" s="64">
        <f>IFERROR(1/J91*(Y91/H91),"0")</f>
        <v>0.34848484848484851</v>
      </c>
    </row>
    <row r="92" spans="1:68" x14ac:dyDescent="0.2">
      <c r="A92" s="569"/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70"/>
      <c r="P92" s="557" t="s">
        <v>70</v>
      </c>
      <c r="Q92" s="558"/>
      <c r="R92" s="558"/>
      <c r="S92" s="558"/>
      <c r="T92" s="558"/>
      <c r="U92" s="558"/>
      <c r="V92" s="559"/>
      <c r="W92" s="37" t="s">
        <v>71</v>
      </c>
      <c r="X92" s="551">
        <f>IFERROR(X89/H89,"0")+IFERROR(X90/H90,"0")+IFERROR(X91/H91,"0")</f>
        <v>62.796296296296298</v>
      </c>
      <c r="Y92" s="551">
        <f>IFERROR(Y89/H89,"0")+IFERROR(Y90/H90,"0")+IFERROR(Y91/H91,"0")</f>
        <v>64</v>
      </c>
      <c r="Z92" s="551">
        <f>IFERROR(IF(Z89="",0,Z89),"0")+IFERROR(IF(Z90="",0,Z90),"0")+IFERROR(IF(Z91="",0,Z91),"0")</f>
        <v>0.75656000000000001</v>
      </c>
      <c r="AA92" s="552"/>
      <c r="AB92" s="552"/>
      <c r="AC92" s="552"/>
    </row>
    <row r="93" spans="1:68" x14ac:dyDescent="0.2">
      <c r="A93" s="554"/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4"/>
      <c r="M93" s="554"/>
      <c r="N93" s="554"/>
      <c r="O93" s="570"/>
      <c r="P93" s="557" t="s">
        <v>70</v>
      </c>
      <c r="Q93" s="558"/>
      <c r="R93" s="558"/>
      <c r="S93" s="558"/>
      <c r="T93" s="558"/>
      <c r="U93" s="558"/>
      <c r="V93" s="559"/>
      <c r="W93" s="37" t="s">
        <v>68</v>
      </c>
      <c r="X93" s="551">
        <f>IFERROR(SUM(X89:X91),"0")</f>
        <v>394</v>
      </c>
      <c r="Y93" s="551">
        <f>IFERROR(SUM(Y89:Y91),"0")</f>
        <v>401.4</v>
      </c>
      <c r="Z93" s="37"/>
      <c r="AA93" s="552"/>
      <c r="AB93" s="552"/>
      <c r="AC93" s="552"/>
    </row>
    <row r="94" spans="1:68" ht="14.25" hidden="1" customHeight="1" x14ac:dyDescent="0.25">
      <c r="A94" s="553" t="s">
        <v>72</v>
      </c>
      <c r="B94" s="554"/>
      <c r="C94" s="554"/>
      <c r="D94" s="554"/>
      <c r="E94" s="554"/>
      <c r="F94" s="554"/>
      <c r="G94" s="554"/>
      <c r="H94" s="554"/>
      <c r="I94" s="554"/>
      <c r="J94" s="554"/>
      <c r="K94" s="554"/>
      <c r="L94" s="554"/>
      <c r="M94" s="554"/>
      <c r="N94" s="554"/>
      <c r="O94" s="554"/>
      <c r="P94" s="554"/>
      <c r="Q94" s="554"/>
      <c r="R94" s="554"/>
      <c r="S94" s="554"/>
      <c r="T94" s="554"/>
      <c r="U94" s="554"/>
      <c r="V94" s="554"/>
      <c r="W94" s="554"/>
      <c r="X94" s="554"/>
      <c r="Y94" s="554"/>
      <c r="Z94" s="554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8" t="s">
        <v>186</v>
      </c>
      <c r="Q95" s="561"/>
      <c r="R95" s="561"/>
      <c r="S95" s="561"/>
      <c r="T95" s="562"/>
      <c r="U95" s="34"/>
      <c r="V95" s="34"/>
      <c r="W95" s="35" t="s">
        <v>68</v>
      </c>
      <c r="X95" s="549">
        <v>249</v>
      </c>
      <c r="Y95" s="550">
        <f>IFERROR(IF(X95="",0,CEILING((X95/$H95),1)*$H95),"")</f>
        <v>251.1</v>
      </c>
      <c r="Z95" s="36">
        <f>IFERROR(IF(Y95=0,"",ROUNDUP(Y95/H95,0)*0.01898),"")</f>
        <v>0.58838000000000001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264.95444444444445</v>
      </c>
      <c r="BN95" s="64">
        <f>IFERROR(Y95*I95/H95,"0")</f>
        <v>267.18900000000002</v>
      </c>
      <c r="BO95" s="64">
        <f>IFERROR(1/J95*(X95/H95),"0")</f>
        <v>0.48032407407407407</v>
      </c>
      <c r="BP95" s="64">
        <f>IFERROR(1/J95*(Y95/H95),"0")</f>
        <v>0.484375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4">
        <v>4607091385731</v>
      </c>
      <c r="E97" s="565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5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61"/>
      <c r="R97" s="561"/>
      <c r="S97" s="561"/>
      <c r="T97" s="562"/>
      <c r="U97" s="34"/>
      <c r="V97" s="34"/>
      <c r="W97" s="35" t="s">
        <v>68</v>
      </c>
      <c r="X97" s="549">
        <v>76</v>
      </c>
      <c r="Y97" s="550">
        <f>IFERROR(IF(X97="",0,CEILING((X97/$H97),1)*$H97),"")</f>
        <v>78.300000000000011</v>
      </c>
      <c r="Z97" s="36">
        <f>IFERROR(IF(Y97=0,"",ROUNDUP(Y97/H97,0)*0.00651),"")</f>
        <v>0.18879000000000001</v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83.093333333333334</v>
      </c>
      <c r="BN97" s="64">
        <f>IFERROR(Y97*I97/H97,"0")</f>
        <v>85.608000000000004</v>
      </c>
      <c r="BO97" s="64">
        <f>IFERROR(1/J97*(X97/H97),"0")</f>
        <v>0.15466015466015465</v>
      </c>
      <c r="BP97" s="64">
        <f>IFERROR(1/J97*(Y97/H97),"0")</f>
        <v>0.15934065934065939</v>
      </c>
    </row>
    <row r="98" spans="1:68" ht="27" hidden="1" customHeight="1" x14ac:dyDescent="0.25">
      <c r="A98" s="54" t="s">
        <v>191</v>
      </c>
      <c r="B98" s="54" t="s">
        <v>194</v>
      </c>
      <c r="C98" s="31">
        <v>4301051718</v>
      </c>
      <c r="D98" s="564">
        <v>4607091385731</v>
      </c>
      <c r="E98" s="565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1"/>
      <c r="R98" s="561"/>
      <c r="S98" s="561"/>
      <c r="T98" s="562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1"/>
      <c r="R99" s="561"/>
      <c r="S99" s="561"/>
      <c r="T99" s="562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9"/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70"/>
      <c r="P100" s="557" t="s">
        <v>70</v>
      </c>
      <c r="Q100" s="558"/>
      <c r="R100" s="558"/>
      <c r="S100" s="558"/>
      <c r="T100" s="558"/>
      <c r="U100" s="558"/>
      <c r="V100" s="559"/>
      <c r="W100" s="37" t="s">
        <v>71</v>
      </c>
      <c r="X100" s="551">
        <f>IFERROR(X95/H95,"0")+IFERROR(X96/H96,"0")+IFERROR(X97/H97,"0")+IFERROR(X98/H98,"0")+IFERROR(X99/H99,"0")</f>
        <v>58.888888888888886</v>
      </c>
      <c r="Y100" s="551">
        <f>IFERROR(Y95/H95,"0")+IFERROR(Y96/H96,"0")+IFERROR(Y97/H97,"0")+IFERROR(Y98/H98,"0")+IFERROR(Y99/H99,"0")</f>
        <v>60</v>
      </c>
      <c r="Z100" s="551">
        <f>IFERROR(IF(Z95="",0,Z95),"0")+IFERROR(IF(Z96="",0,Z96),"0")+IFERROR(IF(Z97="",0,Z97),"0")+IFERROR(IF(Z98="",0,Z98),"0")+IFERROR(IF(Z99="",0,Z99),"0")</f>
        <v>0.77717000000000003</v>
      </c>
      <c r="AA100" s="552"/>
      <c r="AB100" s="552"/>
      <c r="AC100" s="552"/>
    </row>
    <row r="101" spans="1:68" x14ac:dyDescent="0.2">
      <c r="A101" s="554"/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70"/>
      <c r="P101" s="557" t="s">
        <v>70</v>
      </c>
      <c r="Q101" s="558"/>
      <c r="R101" s="558"/>
      <c r="S101" s="558"/>
      <c r="T101" s="558"/>
      <c r="U101" s="558"/>
      <c r="V101" s="559"/>
      <c r="W101" s="37" t="s">
        <v>68</v>
      </c>
      <c r="X101" s="551">
        <f>IFERROR(SUM(X95:X99),"0")</f>
        <v>325</v>
      </c>
      <c r="Y101" s="551">
        <f>IFERROR(SUM(Y95:Y99),"0")</f>
        <v>329.4</v>
      </c>
      <c r="Z101" s="37"/>
      <c r="AA101" s="552"/>
      <c r="AB101" s="552"/>
      <c r="AC101" s="552"/>
    </row>
    <row r="102" spans="1:68" ht="16.5" hidden="1" customHeight="1" x14ac:dyDescent="0.25">
      <c r="A102" s="600" t="s">
        <v>198</v>
      </c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554"/>
      <c r="Q102" s="554"/>
      <c r="R102" s="554"/>
      <c r="S102" s="554"/>
      <c r="T102" s="554"/>
      <c r="U102" s="554"/>
      <c r="V102" s="554"/>
      <c r="W102" s="554"/>
      <c r="X102" s="554"/>
      <c r="Y102" s="554"/>
      <c r="Z102" s="554"/>
      <c r="AA102" s="544"/>
      <c r="AB102" s="544"/>
      <c r="AC102" s="544"/>
    </row>
    <row r="103" spans="1:68" ht="14.25" hidden="1" customHeight="1" x14ac:dyDescent="0.25">
      <c r="A103" s="553" t="s">
        <v>102</v>
      </c>
      <c r="B103" s="554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554"/>
      <c r="Q103" s="554"/>
      <c r="R103" s="554"/>
      <c r="S103" s="554"/>
      <c r="T103" s="554"/>
      <c r="U103" s="554"/>
      <c r="V103" s="554"/>
      <c r="W103" s="554"/>
      <c r="X103" s="554"/>
      <c r="Y103" s="554"/>
      <c r="Z103" s="554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264</v>
      </c>
      <c r="Y104" s="550">
        <f>IFERROR(IF(X104="",0,CEILING((X104/$H104),1)*$H104),"")</f>
        <v>270</v>
      </c>
      <c r="Z104" s="36">
        <f>IFERROR(IF(Y104=0,"",ROUNDUP(Y104/H104,0)*0.01898),"")</f>
        <v>0.47450000000000003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274.63333333333333</v>
      </c>
      <c r="BN104" s="64">
        <f>IFERROR(Y104*I104/H104,"0")</f>
        <v>280.87499999999994</v>
      </c>
      <c r="BO104" s="64">
        <f>IFERROR(1/J104*(X104/H104),"0")</f>
        <v>0.38194444444444442</v>
      </c>
      <c r="BP104" s="64">
        <f>IFERROR(1/J104*(Y104/H104),"0")</f>
        <v>0.390625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1"/>
      <c r="R105" s="561"/>
      <c r="S105" s="561"/>
      <c r="T105" s="562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8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1"/>
      <c r="R106" s="561"/>
      <c r="S106" s="561"/>
      <c r="T106" s="562"/>
      <c r="U106" s="34"/>
      <c r="V106" s="34"/>
      <c r="W106" s="35" t="s">
        <v>68</v>
      </c>
      <c r="X106" s="549">
        <v>135</v>
      </c>
      <c r="Y106" s="550">
        <f>IFERROR(IF(X106="",0,CEILING((X106/$H106),1)*$H106),"")</f>
        <v>135</v>
      </c>
      <c r="Z106" s="36">
        <f>IFERROR(IF(Y106=0,"",ROUNDUP(Y106/H106,0)*0.00902),"")</f>
        <v>0.27060000000000001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141.30000000000001</v>
      </c>
      <c r="BN106" s="64">
        <f>IFERROR(Y106*I106/H106,"0")</f>
        <v>141.30000000000001</v>
      </c>
      <c r="BO106" s="64">
        <f>IFERROR(1/J106*(X106/H106),"0")</f>
        <v>0.22727272727272729</v>
      </c>
      <c r="BP106" s="64">
        <f>IFERROR(1/J106*(Y106/H106),"0")</f>
        <v>0.22727272727272729</v>
      </c>
    </row>
    <row r="107" spans="1:68" ht="27" hidden="1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1"/>
      <c r="R107" s="561"/>
      <c r="S107" s="561"/>
      <c r="T107" s="562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9"/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70"/>
      <c r="P108" s="557" t="s">
        <v>70</v>
      </c>
      <c r="Q108" s="558"/>
      <c r="R108" s="558"/>
      <c r="S108" s="558"/>
      <c r="T108" s="558"/>
      <c r="U108" s="558"/>
      <c r="V108" s="559"/>
      <c r="W108" s="37" t="s">
        <v>71</v>
      </c>
      <c r="X108" s="551">
        <f>IFERROR(X104/H104,"0")+IFERROR(X105/H105,"0")+IFERROR(X106/H106,"0")+IFERROR(X107/H107,"0")</f>
        <v>54.444444444444443</v>
      </c>
      <c r="Y108" s="551">
        <f>IFERROR(Y104/H104,"0")+IFERROR(Y105/H105,"0")+IFERROR(Y106/H106,"0")+IFERROR(Y107/H107,"0")</f>
        <v>55</v>
      </c>
      <c r="Z108" s="551">
        <f>IFERROR(IF(Z104="",0,Z104),"0")+IFERROR(IF(Z105="",0,Z105),"0")+IFERROR(IF(Z106="",0,Z106),"0")+IFERROR(IF(Z107="",0,Z107),"0")</f>
        <v>0.7451000000000001</v>
      </c>
      <c r="AA108" s="552"/>
      <c r="AB108" s="552"/>
      <c r="AC108" s="552"/>
    </row>
    <row r="109" spans="1:68" x14ac:dyDescent="0.2">
      <c r="A109" s="554"/>
      <c r="B109" s="554"/>
      <c r="C109" s="554"/>
      <c r="D109" s="554"/>
      <c r="E109" s="554"/>
      <c r="F109" s="554"/>
      <c r="G109" s="554"/>
      <c r="H109" s="554"/>
      <c r="I109" s="554"/>
      <c r="J109" s="554"/>
      <c r="K109" s="554"/>
      <c r="L109" s="554"/>
      <c r="M109" s="554"/>
      <c r="N109" s="554"/>
      <c r="O109" s="570"/>
      <c r="P109" s="557" t="s">
        <v>70</v>
      </c>
      <c r="Q109" s="558"/>
      <c r="R109" s="558"/>
      <c r="S109" s="558"/>
      <c r="T109" s="558"/>
      <c r="U109" s="558"/>
      <c r="V109" s="559"/>
      <c r="W109" s="37" t="s">
        <v>68</v>
      </c>
      <c r="X109" s="551">
        <f>IFERROR(SUM(X104:X107),"0")</f>
        <v>399</v>
      </c>
      <c r="Y109" s="551">
        <f>IFERROR(SUM(Y104:Y107),"0")</f>
        <v>405</v>
      </c>
      <c r="Z109" s="37"/>
      <c r="AA109" s="552"/>
      <c r="AB109" s="552"/>
      <c r="AC109" s="552"/>
    </row>
    <row r="110" spans="1:68" ht="14.25" hidden="1" customHeight="1" x14ac:dyDescent="0.25">
      <c r="A110" s="553" t="s">
        <v>134</v>
      </c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554"/>
      <c r="Q110" s="554"/>
      <c r="R110" s="554"/>
      <c r="S110" s="554"/>
      <c r="T110" s="554"/>
      <c r="U110" s="554"/>
      <c r="V110" s="554"/>
      <c r="W110" s="554"/>
      <c r="X110" s="554"/>
      <c r="Y110" s="554"/>
      <c r="Z110" s="554"/>
      <c r="AA110" s="545"/>
      <c r="AB110" s="545"/>
      <c r="AC110" s="54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1"/>
      <c r="R111" s="561"/>
      <c r="S111" s="561"/>
      <c r="T111" s="562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1"/>
      <c r="R112" s="561"/>
      <c r="S112" s="561"/>
      <c r="T112" s="562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1"/>
      <c r="R113" s="561"/>
      <c r="S113" s="561"/>
      <c r="T113" s="562"/>
      <c r="U113" s="34"/>
      <c r="V113" s="34"/>
      <c r="W113" s="35" t="s">
        <v>68</v>
      </c>
      <c r="X113" s="549">
        <v>196</v>
      </c>
      <c r="Y113" s="550">
        <f>IFERROR(IF(X113="",0,CEILING((X113/$H113),1)*$H113),"")</f>
        <v>196.79999999999998</v>
      </c>
      <c r="Z113" s="36">
        <f>IFERROR(IF(Y113=0,"",ROUNDUP(Y113/H113,0)*0.00651),"")</f>
        <v>0.53381999999999996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210.70000000000002</v>
      </c>
      <c r="BN113" s="64">
        <f>IFERROR(Y113*I113/H113,"0")</f>
        <v>211.56</v>
      </c>
      <c r="BO113" s="64">
        <f>IFERROR(1/J113*(X113/H113),"0")</f>
        <v>0.44871794871794879</v>
      </c>
      <c r="BP113" s="64">
        <f>IFERROR(1/J113*(Y113/H113),"0")</f>
        <v>0.45054945054945056</v>
      </c>
    </row>
    <row r="114" spans="1:68" x14ac:dyDescent="0.2">
      <c r="A114" s="569"/>
      <c r="B114" s="554"/>
      <c r="C114" s="554"/>
      <c r="D114" s="554"/>
      <c r="E114" s="554"/>
      <c r="F114" s="554"/>
      <c r="G114" s="554"/>
      <c r="H114" s="554"/>
      <c r="I114" s="554"/>
      <c r="J114" s="554"/>
      <c r="K114" s="554"/>
      <c r="L114" s="554"/>
      <c r="M114" s="554"/>
      <c r="N114" s="554"/>
      <c r="O114" s="570"/>
      <c r="P114" s="557" t="s">
        <v>70</v>
      </c>
      <c r="Q114" s="558"/>
      <c r="R114" s="558"/>
      <c r="S114" s="558"/>
      <c r="T114" s="558"/>
      <c r="U114" s="558"/>
      <c r="V114" s="559"/>
      <c r="W114" s="37" t="s">
        <v>71</v>
      </c>
      <c r="X114" s="551">
        <f>IFERROR(X111/H111,"0")+IFERROR(X112/H112,"0")+IFERROR(X113/H113,"0")</f>
        <v>81.666666666666671</v>
      </c>
      <c r="Y114" s="551">
        <f>IFERROR(Y111/H111,"0")+IFERROR(Y112/H112,"0")+IFERROR(Y113/H113,"0")</f>
        <v>82</v>
      </c>
      <c r="Z114" s="551">
        <f>IFERROR(IF(Z111="",0,Z111),"0")+IFERROR(IF(Z112="",0,Z112),"0")+IFERROR(IF(Z113="",0,Z113),"0")</f>
        <v>0.53381999999999996</v>
      </c>
      <c r="AA114" s="552"/>
      <c r="AB114" s="552"/>
      <c r="AC114" s="552"/>
    </row>
    <row r="115" spans="1:68" x14ac:dyDescent="0.2">
      <c r="A115" s="554"/>
      <c r="B115" s="554"/>
      <c r="C115" s="554"/>
      <c r="D115" s="554"/>
      <c r="E115" s="554"/>
      <c r="F115" s="554"/>
      <c r="G115" s="554"/>
      <c r="H115" s="554"/>
      <c r="I115" s="554"/>
      <c r="J115" s="554"/>
      <c r="K115" s="554"/>
      <c r="L115" s="554"/>
      <c r="M115" s="554"/>
      <c r="N115" s="554"/>
      <c r="O115" s="570"/>
      <c r="P115" s="557" t="s">
        <v>70</v>
      </c>
      <c r="Q115" s="558"/>
      <c r="R115" s="558"/>
      <c r="S115" s="558"/>
      <c r="T115" s="558"/>
      <c r="U115" s="558"/>
      <c r="V115" s="559"/>
      <c r="W115" s="37" t="s">
        <v>68</v>
      </c>
      <c r="X115" s="551">
        <f>IFERROR(SUM(X111:X113),"0")</f>
        <v>196</v>
      </c>
      <c r="Y115" s="551">
        <f>IFERROR(SUM(Y111:Y113),"0")</f>
        <v>196.79999999999998</v>
      </c>
      <c r="Z115" s="37"/>
      <c r="AA115" s="552"/>
      <c r="AB115" s="552"/>
      <c r="AC115" s="552"/>
    </row>
    <row r="116" spans="1:68" ht="14.25" hidden="1" customHeight="1" x14ac:dyDescent="0.25">
      <c r="A116" s="553" t="s">
        <v>72</v>
      </c>
      <c r="B116" s="554"/>
      <c r="C116" s="554"/>
      <c r="D116" s="554"/>
      <c r="E116" s="554"/>
      <c r="F116" s="554"/>
      <c r="G116" s="554"/>
      <c r="H116" s="554"/>
      <c r="I116" s="554"/>
      <c r="J116" s="554"/>
      <c r="K116" s="554"/>
      <c r="L116" s="554"/>
      <c r="M116" s="554"/>
      <c r="N116" s="554"/>
      <c r="O116" s="554"/>
      <c r="P116" s="554"/>
      <c r="Q116" s="554"/>
      <c r="R116" s="554"/>
      <c r="S116" s="554"/>
      <c r="T116" s="554"/>
      <c r="U116" s="554"/>
      <c r="V116" s="554"/>
      <c r="W116" s="554"/>
      <c r="X116" s="554"/>
      <c r="Y116" s="554"/>
      <c r="Z116" s="554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163</v>
      </c>
      <c r="Y117" s="550">
        <f>IFERROR(IF(X117="",0,CEILING((X117/$H117),1)*$H117),"")</f>
        <v>170.1</v>
      </c>
      <c r="Z117" s="36">
        <f>IFERROR(IF(Y117=0,"",ROUNDUP(Y117/H117,0)*0.01898),"")</f>
        <v>0.39857999999999999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173.32333333333332</v>
      </c>
      <c r="BN117" s="64">
        <f>IFERROR(Y117*I117/H117,"0")</f>
        <v>180.87299999999999</v>
      </c>
      <c r="BO117" s="64">
        <f>IFERROR(1/J117*(X117/H117),"0")</f>
        <v>0.31442901234567905</v>
      </c>
      <c r="BP117" s="64">
        <f>IFERROR(1/J117*(Y117/H117),"0")</f>
        <v>0.328125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1"/>
      <c r="R118" s="561"/>
      <c r="S118" s="561"/>
      <c r="T118" s="562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1"/>
      <c r="R119" s="561"/>
      <c r="S119" s="561"/>
      <c r="T119" s="562"/>
      <c r="U119" s="34"/>
      <c r="V119" s="34"/>
      <c r="W119" s="35" t="s">
        <v>68</v>
      </c>
      <c r="X119" s="549">
        <v>180</v>
      </c>
      <c r="Y119" s="550">
        <f>IFERROR(IF(X119="",0,CEILING((X119/$H119),1)*$H119),"")</f>
        <v>180.9</v>
      </c>
      <c r="Z119" s="36">
        <f>IFERROR(IF(Y119=0,"",ROUNDUP(Y119/H119,0)*0.00651),"")</f>
        <v>0.43617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196.79999999999998</v>
      </c>
      <c r="BN119" s="64">
        <f>IFERROR(Y119*I119/H119,"0")</f>
        <v>197.78399999999999</v>
      </c>
      <c r="BO119" s="64">
        <f>IFERROR(1/J119*(X119/H119),"0")</f>
        <v>0.36630036630036628</v>
      </c>
      <c r="BP119" s="64">
        <f>IFERROR(1/J119*(Y119/H119),"0")</f>
        <v>0.36813186813186816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1"/>
      <c r="R120" s="561"/>
      <c r="S120" s="561"/>
      <c r="T120" s="562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51">
        <f>IFERROR(X117/H117,"0")+IFERROR(X118/H118,"0")+IFERROR(X119/H119,"0")+IFERROR(X120/H120,"0")</f>
        <v>86.790123456790113</v>
      </c>
      <c r="Y121" s="551">
        <f>IFERROR(Y117/H117,"0")+IFERROR(Y118/H118,"0")+IFERROR(Y119/H119,"0")+IFERROR(Y120/H120,"0")</f>
        <v>88</v>
      </c>
      <c r="Z121" s="551">
        <f>IFERROR(IF(Z117="",0,Z117),"0")+IFERROR(IF(Z118="",0,Z118),"0")+IFERROR(IF(Z119="",0,Z119),"0")+IFERROR(IF(Z120="",0,Z120),"0")</f>
        <v>0.83474999999999999</v>
      </c>
      <c r="AA121" s="552"/>
      <c r="AB121" s="552"/>
      <c r="AC121" s="552"/>
    </row>
    <row r="122" spans="1:68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51">
        <f>IFERROR(SUM(X117:X120),"0")</f>
        <v>343</v>
      </c>
      <c r="Y122" s="551">
        <f>IFERROR(SUM(Y117:Y120),"0")</f>
        <v>351</v>
      </c>
      <c r="Z122" s="37"/>
      <c r="AA122" s="552"/>
      <c r="AB122" s="552"/>
      <c r="AC122" s="552"/>
    </row>
    <row r="123" spans="1:68" ht="14.25" hidden="1" customHeight="1" x14ac:dyDescent="0.25">
      <c r="A123" s="553" t="s">
        <v>169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45"/>
      <c r="AB123" s="545"/>
      <c r="AC123" s="54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1"/>
      <c r="R124" s="561"/>
      <c r="S124" s="561"/>
      <c r="T124" s="562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7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1"/>
      <c r="R125" s="561"/>
      <c r="S125" s="561"/>
      <c r="T125" s="562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9"/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70"/>
      <c r="P126" s="557" t="s">
        <v>70</v>
      </c>
      <c r="Q126" s="558"/>
      <c r="R126" s="558"/>
      <c r="S126" s="558"/>
      <c r="T126" s="558"/>
      <c r="U126" s="558"/>
      <c r="V126" s="559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hidden="1" x14ac:dyDescent="0.2">
      <c r="A127" s="554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hidden="1" customHeight="1" x14ac:dyDescent="0.25">
      <c r="A128" s="600" t="s">
        <v>231</v>
      </c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4"/>
      <c r="P128" s="554"/>
      <c r="Q128" s="554"/>
      <c r="R128" s="554"/>
      <c r="S128" s="554"/>
      <c r="T128" s="554"/>
      <c r="U128" s="554"/>
      <c r="V128" s="554"/>
      <c r="W128" s="554"/>
      <c r="X128" s="554"/>
      <c r="Y128" s="554"/>
      <c r="Z128" s="554"/>
      <c r="AA128" s="544"/>
      <c r="AB128" s="544"/>
      <c r="AC128" s="544"/>
    </row>
    <row r="129" spans="1:68" ht="14.25" hidden="1" customHeight="1" x14ac:dyDescent="0.25">
      <c r="A129" s="553" t="s">
        <v>102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45"/>
      <c r="AB129" s="545"/>
      <c r="AC129" s="545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64">
        <v>4680115882577</v>
      </c>
      <c r="E130" s="565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1"/>
      <c r="R130" s="561"/>
      <c r="S130" s="561"/>
      <c r="T130" s="562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64">
        <v>4680115882577</v>
      </c>
      <c r="E131" s="565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1"/>
      <c r="R131" s="561"/>
      <c r="S131" s="561"/>
      <c r="T131" s="562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9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hidden="1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hidden="1" customHeight="1" x14ac:dyDescent="0.25">
      <c r="A134" s="553" t="s">
        <v>63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45"/>
      <c r="AB134" s="545"/>
      <c r="AC134" s="545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64">
        <v>4680115883444</v>
      </c>
      <c r="E135" s="565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1"/>
      <c r="R135" s="561"/>
      <c r="S135" s="561"/>
      <c r="T135" s="562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64">
        <v>4680115883444</v>
      </c>
      <c r="E136" s="565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1"/>
      <c r="R136" s="561"/>
      <c r="S136" s="561"/>
      <c r="T136" s="562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9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hidden="1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hidden="1" customHeight="1" x14ac:dyDescent="0.25">
      <c r="A139" s="553" t="s">
        <v>72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45"/>
      <c r="AB139" s="545"/>
      <c r="AC139" s="54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1"/>
      <c r="R140" s="561"/>
      <c r="S140" s="561"/>
      <c r="T140" s="562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1"/>
      <c r="R141" s="561"/>
      <c r="S141" s="561"/>
      <c r="T141" s="562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9"/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70"/>
      <c r="P142" s="557" t="s">
        <v>70</v>
      </c>
      <c r="Q142" s="558"/>
      <c r="R142" s="558"/>
      <c r="S142" s="558"/>
      <c r="T142" s="558"/>
      <c r="U142" s="558"/>
      <c r="V142" s="559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hidden="1" x14ac:dyDescent="0.2">
      <c r="A143" s="554"/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hidden="1" customHeight="1" x14ac:dyDescent="0.25">
      <c r="A144" s="600" t="s">
        <v>100</v>
      </c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4"/>
      <c r="P144" s="554"/>
      <c r="Q144" s="554"/>
      <c r="R144" s="554"/>
      <c r="S144" s="554"/>
      <c r="T144" s="554"/>
      <c r="U144" s="554"/>
      <c r="V144" s="554"/>
      <c r="W144" s="554"/>
      <c r="X144" s="554"/>
      <c r="Y144" s="554"/>
      <c r="Z144" s="554"/>
      <c r="AA144" s="544"/>
      <c r="AB144" s="544"/>
      <c r="AC144" s="544"/>
    </row>
    <row r="145" spans="1:68" ht="14.25" hidden="1" customHeight="1" x14ac:dyDescent="0.25">
      <c r="A145" s="553" t="s">
        <v>102</v>
      </c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4"/>
      <c r="Y145" s="554"/>
      <c r="Z145" s="554"/>
      <c r="AA145" s="545"/>
      <c r="AB145" s="545"/>
      <c r="AC145" s="54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1"/>
      <c r="R146" s="561"/>
      <c r="S146" s="561"/>
      <c r="T146" s="562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9"/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70"/>
      <c r="P147" s="557" t="s">
        <v>70</v>
      </c>
      <c r="Q147" s="558"/>
      <c r="R147" s="558"/>
      <c r="S147" s="558"/>
      <c r="T147" s="558"/>
      <c r="U147" s="558"/>
      <c r="V147" s="559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hidden="1" x14ac:dyDescent="0.2">
      <c r="A148" s="554"/>
      <c r="B148" s="554"/>
      <c r="C148" s="554"/>
      <c r="D148" s="554"/>
      <c r="E148" s="554"/>
      <c r="F148" s="554"/>
      <c r="G148" s="554"/>
      <c r="H148" s="554"/>
      <c r="I148" s="554"/>
      <c r="J148" s="554"/>
      <c r="K148" s="554"/>
      <c r="L148" s="554"/>
      <c r="M148" s="554"/>
      <c r="N148" s="554"/>
      <c r="O148" s="570"/>
      <c r="P148" s="557" t="s">
        <v>70</v>
      </c>
      <c r="Q148" s="558"/>
      <c r="R148" s="558"/>
      <c r="S148" s="558"/>
      <c r="T148" s="558"/>
      <c r="U148" s="558"/>
      <c r="V148" s="559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hidden="1" customHeight="1" x14ac:dyDescent="0.25">
      <c r="A149" s="553" t="s">
        <v>63</v>
      </c>
      <c r="B149" s="554"/>
      <c r="C149" s="554"/>
      <c r="D149" s="554"/>
      <c r="E149" s="554"/>
      <c r="F149" s="554"/>
      <c r="G149" s="554"/>
      <c r="H149" s="554"/>
      <c r="I149" s="554"/>
      <c r="J149" s="554"/>
      <c r="K149" s="554"/>
      <c r="L149" s="554"/>
      <c r="M149" s="554"/>
      <c r="N149" s="554"/>
      <c r="O149" s="554"/>
      <c r="P149" s="554"/>
      <c r="Q149" s="554"/>
      <c r="R149" s="554"/>
      <c r="S149" s="554"/>
      <c r="T149" s="554"/>
      <c r="U149" s="554"/>
      <c r="V149" s="554"/>
      <c r="W149" s="554"/>
      <c r="X149" s="554"/>
      <c r="Y149" s="554"/>
      <c r="Z149" s="554"/>
      <c r="AA149" s="545"/>
      <c r="AB149" s="545"/>
      <c r="AC149" s="54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1"/>
      <c r="R151" s="561"/>
      <c r="S151" s="561"/>
      <c r="T151" s="562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1"/>
      <c r="R152" s="561"/>
      <c r="S152" s="561"/>
      <c r="T152" s="562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9"/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70"/>
      <c r="P153" s="557" t="s">
        <v>70</v>
      </c>
      <c r="Q153" s="558"/>
      <c r="R153" s="558"/>
      <c r="S153" s="558"/>
      <c r="T153" s="558"/>
      <c r="U153" s="558"/>
      <c r="V153" s="559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hidden="1" x14ac:dyDescent="0.2">
      <c r="A154" s="554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70"/>
      <c r="P154" s="557" t="s">
        <v>70</v>
      </c>
      <c r="Q154" s="558"/>
      <c r="R154" s="558"/>
      <c r="S154" s="558"/>
      <c r="T154" s="558"/>
      <c r="U154" s="558"/>
      <c r="V154" s="559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hidden="1" customHeight="1" x14ac:dyDescent="0.2">
      <c r="A155" s="597" t="s">
        <v>255</v>
      </c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598"/>
      <c r="P155" s="598"/>
      <c r="Q155" s="598"/>
      <c r="R155" s="598"/>
      <c r="S155" s="598"/>
      <c r="T155" s="598"/>
      <c r="U155" s="598"/>
      <c r="V155" s="598"/>
      <c r="W155" s="598"/>
      <c r="X155" s="598"/>
      <c r="Y155" s="598"/>
      <c r="Z155" s="598"/>
      <c r="AA155" s="48"/>
      <c r="AB155" s="48"/>
      <c r="AC155" s="48"/>
    </row>
    <row r="156" spans="1:68" ht="16.5" hidden="1" customHeight="1" x14ac:dyDescent="0.25">
      <c r="A156" s="600" t="s">
        <v>256</v>
      </c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54"/>
      <c r="P156" s="554"/>
      <c r="Q156" s="554"/>
      <c r="R156" s="554"/>
      <c r="S156" s="554"/>
      <c r="T156" s="554"/>
      <c r="U156" s="554"/>
      <c r="V156" s="554"/>
      <c r="W156" s="554"/>
      <c r="X156" s="554"/>
      <c r="Y156" s="554"/>
      <c r="Z156" s="554"/>
      <c r="AA156" s="544"/>
      <c r="AB156" s="544"/>
      <c r="AC156" s="544"/>
    </row>
    <row r="157" spans="1:68" ht="14.25" hidden="1" customHeight="1" x14ac:dyDescent="0.25">
      <c r="A157" s="553" t="s">
        <v>134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45"/>
      <c r="AB157" s="545"/>
      <c r="AC157" s="545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1"/>
      <c r="R158" s="561"/>
      <c r="S158" s="561"/>
      <c r="T158" s="562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9"/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70"/>
      <c r="P159" s="557" t="s">
        <v>70</v>
      </c>
      <c r="Q159" s="558"/>
      <c r="R159" s="558"/>
      <c r="S159" s="558"/>
      <c r="T159" s="558"/>
      <c r="U159" s="558"/>
      <c r="V159" s="559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hidden="1" x14ac:dyDescent="0.2">
      <c r="A160" s="554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70"/>
      <c r="P160" s="557" t="s">
        <v>70</v>
      </c>
      <c r="Q160" s="558"/>
      <c r="R160" s="558"/>
      <c r="S160" s="558"/>
      <c r="T160" s="558"/>
      <c r="U160" s="558"/>
      <c r="V160" s="559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hidden="1" customHeight="1" x14ac:dyDescent="0.25">
      <c r="A161" s="553" t="s">
        <v>63</v>
      </c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  <c r="P161" s="554"/>
      <c r="Q161" s="554"/>
      <c r="R161" s="554"/>
      <c r="S161" s="554"/>
      <c r="T161" s="554"/>
      <c r="U161" s="554"/>
      <c r="V161" s="554"/>
      <c r="W161" s="554"/>
      <c r="X161" s="554"/>
      <c r="Y161" s="554"/>
      <c r="Z161" s="554"/>
      <c r="AA161" s="545"/>
      <c r="AB161" s="545"/>
      <c r="AC161" s="54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17</v>
      </c>
      <c r="Y162" s="550">
        <f t="shared" ref="Y162:Y170" si="16">IFERROR(IF(X162="",0,CEILING((X162/$H162),1)*$H162),"")</f>
        <v>21</v>
      </c>
      <c r="Z162" s="36">
        <f>IFERROR(IF(Y162=0,"",ROUNDUP(Y162/H162,0)*0.00902),"")</f>
        <v>4.5100000000000001E-2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18.092857142857142</v>
      </c>
      <c r="BN162" s="64">
        <f t="shared" ref="BN162:BN170" si="18">IFERROR(Y162*I162/H162,"0")</f>
        <v>22.349999999999998</v>
      </c>
      <c r="BO162" s="64">
        <f t="shared" ref="BO162:BO170" si="19">IFERROR(1/J162*(X162/H162),"0")</f>
        <v>3.0663780663780664E-2</v>
      </c>
      <c r="BP162" s="64">
        <f t="shared" ref="BP162:BP170" si="20">IFERROR(1/J162*(Y162/H162),"0")</f>
        <v>3.787878787878788E-2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31</v>
      </c>
      <c r="Y164" s="550">
        <f t="shared" si="16"/>
        <v>33.6</v>
      </c>
      <c r="Z164" s="36">
        <f>IFERROR(IF(Y164=0,"",ROUNDUP(Y164/H164,0)*0.00902),"")</f>
        <v>7.2160000000000002E-2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32.549999999999997</v>
      </c>
      <c r="BN164" s="64">
        <f t="shared" si="18"/>
        <v>35.28</v>
      </c>
      <c r="BO164" s="64">
        <f t="shared" si="19"/>
        <v>5.5916305916305913E-2</v>
      </c>
      <c r="BP164" s="64">
        <f t="shared" si="20"/>
        <v>6.0606060606060608E-2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51</v>
      </c>
      <c r="Y165" s="550">
        <f t="shared" si="16"/>
        <v>52.5</v>
      </c>
      <c r="Z165" s="36">
        <f>IFERROR(IF(Y165=0,"",ROUNDUP(Y165/H165,0)*0.00502),"")</f>
        <v>0.1255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54.157142857142858</v>
      </c>
      <c r="BN165" s="64">
        <f t="shared" si="18"/>
        <v>55.75</v>
      </c>
      <c r="BO165" s="64">
        <f t="shared" si="19"/>
        <v>0.10378510378510379</v>
      </c>
      <c r="BP165" s="64">
        <f t="shared" si="20"/>
        <v>0.10683760683760685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5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1"/>
      <c r="R168" s="561"/>
      <c r="S168" s="561"/>
      <c r="T168" s="562"/>
      <c r="U168" s="34"/>
      <c r="V168" s="34"/>
      <c r="W168" s="35" t="s">
        <v>68</v>
      </c>
      <c r="X168" s="549">
        <v>78</v>
      </c>
      <c r="Y168" s="550">
        <f t="shared" si="16"/>
        <v>79.8</v>
      </c>
      <c r="Z168" s="36">
        <f>IFERROR(IF(Y168=0,"",ROUNDUP(Y168/H168,0)*0.00502),"")</f>
        <v>0.19076000000000001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81.714285714285722</v>
      </c>
      <c r="BN168" s="64">
        <f t="shared" si="18"/>
        <v>83.6</v>
      </c>
      <c r="BO168" s="64">
        <f t="shared" si="19"/>
        <v>0.15873015873015872</v>
      </c>
      <c r="BP168" s="64">
        <f t="shared" si="20"/>
        <v>0.1623931623931624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1"/>
      <c r="R169" s="561"/>
      <c r="S169" s="561"/>
      <c r="T169" s="562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1"/>
      <c r="R170" s="561"/>
      <c r="S170" s="561"/>
      <c r="T170" s="562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9"/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70"/>
      <c r="P171" s="557" t="s">
        <v>70</v>
      </c>
      <c r="Q171" s="558"/>
      <c r="R171" s="558"/>
      <c r="S171" s="558"/>
      <c r="T171" s="558"/>
      <c r="U171" s="558"/>
      <c r="V171" s="559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72.857142857142847</v>
      </c>
      <c r="Y171" s="551">
        <f>IFERROR(Y162/H162,"0")+IFERROR(Y163/H163,"0")+IFERROR(Y164/H164,"0")+IFERROR(Y165/H165,"0")+IFERROR(Y166/H166,"0")+IFERROR(Y167/H167,"0")+IFERROR(Y168/H168,"0")+IFERROR(Y169/H169,"0")+IFERROR(Y170/H170,"0")</f>
        <v>76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0.43352000000000002</v>
      </c>
      <c r="AA171" s="552"/>
      <c r="AB171" s="552"/>
      <c r="AC171" s="552"/>
    </row>
    <row r="172" spans="1:68" x14ac:dyDescent="0.2">
      <c r="A172" s="554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70"/>
      <c r="P172" s="557" t="s">
        <v>70</v>
      </c>
      <c r="Q172" s="558"/>
      <c r="R172" s="558"/>
      <c r="S172" s="558"/>
      <c r="T172" s="558"/>
      <c r="U172" s="558"/>
      <c r="V172" s="559"/>
      <c r="W172" s="37" t="s">
        <v>68</v>
      </c>
      <c r="X172" s="551">
        <f>IFERROR(SUM(X162:X170),"0")</f>
        <v>177</v>
      </c>
      <c r="Y172" s="551">
        <f>IFERROR(SUM(Y162:Y170),"0")</f>
        <v>186.89999999999998</v>
      </c>
      <c r="Z172" s="37"/>
      <c r="AA172" s="552"/>
      <c r="AB172" s="552"/>
      <c r="AC172" s="552"/>
    </row>
    <row r="173" spans="1:68" ht="14.25" hidden="1" customHeight="1" x14ac:dyDescent="0.25">
      <c r="A173" s="553" t="s">
        <v>94</v>
      </c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4"/>
      <c r="P173" s="554"/>
      <c r="Q173" s="554"/>
      <c r="R173" s="554"/>
      <c r="S173" s="554"/>
      <c r="T173" s="554"/>
      <c r="U173" s="554"/>
      <c r="V173" s="554"/>
      <c r="W173" s="554"/>
      <c r="X173" s="554"/>
      <c r="Y173" s="554"/>
      <c r="Z173" s="554"/>
      <c r="AA173" s="545"/>
      <c r="AB173" s="545"/>
      <c r="AC173" s="54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0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1"/>
      <c r="R175" s="561"/>
      <c r="S175" s="561"/>
      <c r="T175" s="562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2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1"/>
      <c r="R176" s="561"/>
      <c r="S176" s="561"/>
      <c r="T176" s="562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9"/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hidden="1" x14ac:dyDescent="0.2">
      <c r="A178" s="554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hidden="1" customHeight="1" x14ac:dyDescent="0.25">
      <c r="A179" s="553" t="s">
        <v>293</v>
      </c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4"/>
      <c r="P179" s="554"/>
      <c r="Q179" s="554"/>
      <c r="R179" s="554"/>
      <c r="S179" s="554"/>
      <c r="T179" s="554"/>
      <c r="U179" s="554"/>
      <c r="V179" s="554"/>
      <c r="W179" s="554"/>
      <c r="X179" s="554"/>
      <c r="Y179" s="554"/>
      <c r="Z179" s="554"/>
      <c r="AA179" s="545"/>
      <c r="AB179" s="545"/>
      <c r="AC179" s="54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1"/>
      <c r="R180" s="561"/>
      <c r="S180" s="561"/>
      <c r="T180" s="562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9"/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70"/>
      <c r="P181" s="557" t="s">
        <v>70</v>
      </c>
      <c r="Q181" s="558"/>
      <c r="R181" s="558"/>
      <c r="S181" s="558"/>
      <c r="T181" s="558"/>
      <c r="U181" s="558"/>
      <c r="V181" s="559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hidden="1" x14ac:dyDescent="0.2">
      <c r="A182" s="554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70"/>
      <c r="P182" s="557" t="s">
        <v>70</v>
      </c>
      <c r="Q182" s="558"/>
      <c r="R182" s="558"/>
      <c r="S182" s="558"/>
      <c r="T182" s="558"/>
      <c r="U182" s="558"/>
      <c r="V182" s="559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hidden="1" customHeight="1" x14ac:dyDescent="0.25">
      <c r="A183" s="600" t="s">
        <v>296</v>
      </c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4"/>
      <c r="P183" s="554"/>
      <c r="Q183" s="554"/>
      <c r="R183" s="554"/>
      <c r="S183" s="554"/>
      <c r="T183" s="554"/>
      <c r="U183" s="554"/>
      <c r="V183" s="554"/>
      <c r="W183" s="554"/>
      <c r="X183" s="554"/>
      <c r="Y183" s="554"/>
      <c r="Z183" s="554"/>
      <c r="AA183" s="544"/>
      <c r="AB183" s="544"/>
      <c r="AC183" s="544"/>
    </row>
    <row r="184" spans="1:68" ht="14.25" hidden="1" customHeight="1" x14ac:dyDescent="0.25">
      <c r="A184" s="553" t="s">
        <v>102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45"/>
      <c r="AB184" s="545"/>
      <c r="AC184" s="54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6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1"/>
      <c r="R185" s="561"/>
      <c r="S185" s="561"/>
      <c r="T185" s="562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1"/>
      <c r="R186" s="561"/>
      <c r="S186" s="561"/>
      <c r="T186" s="562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9"/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70"/>
      <c r="P187" s="557" t="s">
        <v>70</v>
      </c>
      <c r="Q187" s="558"/>
      <c r="R187" s="558"/>
      <c r="S187" s="558"/>
      <c r="T187" s="558"/>
      <c r="U187" s="558"/>
      <c r="V187" s="559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hidden="1" x14ac:dyDescent="0.2">
      <c r="A188" s="554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hidden="1" customHeight="1" x14ac:dyDescent="0.25">
      <c r="A189" s="553" t="s">
        <v>134</v>
      </c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4"/>
      <c r="P189" s="554"/>
      <c r="Q189" s="554"/>
      <c r="R189" s="554"/>
      <c r="S189" s="554"/>
      <c r="T189" s="554"/>
      <c r="U189" s="554"/>
      <c r="V189" s="554"/>
      <c r="W189" s="554"/>
      <c r="X189" s="554"/>
      <c r="Y189" s="554"/>
      <c r="Z189" s="554"/>
      <c r="AA189" s="545"/>
      <c r="AB189" s="545"/>
      <c r="AC189" s="54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1"/>
      <c r="R190" s="561"/>
      <c r="S190" s="561"/>
      <c r="T190" s="562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1"/>
      <c r="R191" s="561"/>
      <c r="S191" s="561"/>
      <c r="T191" s="562"/>
      <c r="U191" s="34"/>
      <c r="V191" s="34"/>
      <c r="W191" s="35" t="s">
        <v>68</v>
      </c>
      <c r="X191" s="549">
        <v>42</v>
      </c>
      <c r="Y191" s="550">
        <f>IFERROR(IF(X191="",0,CEILING((X191/$H191),1)*$H191),"")</f>
        <v>42</v>
      </c>
      <c r="Z191" s="36">
        <f>IFERROR(IF(Y191=0,"",ROUNDUP(Y191/H191,0)*0.00651),"")</f>
        <v>0.13020000000000001</v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45.599999999999994</v>
      </c>
      <c r="BN191" s="64">
        <f>IFERROR(Y191*I191/H191,"0")</f>
        <v>45.599999999999994</v>
      </c>
      <c r="BO191" s="64">
        <f>IFERROR(1/J191*(X191/H191),"0")</f>
        <v>0.1098901098901099</v>
      </c>
      <c r="BP191" s="64">
        <f>IFERROR(1/J191*(Y191/H191),"0")</f>
        <v>0.1098901098901099</v>
      </c>
    </row>
    <row r="192" spans="1:68" x14ac:dyDescent="0.2">
      <c r="A192" s="569"/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70"/>
      <c r="P192" s="557" t="s">
        <v>70</v>
      </c>
      <c r="Q192" s="558"/>
      <c r="R192" s="558"/>
      <c r="S192" s="558"/>
      <c r="T192" s="558"/>
      <c r="U192" s="558"/>
      <c r="V192" s="559"/>
      <c r="W192" s="37" t="s">
        <v>71</v>
      </c>
      <c r="X192" s="551">
        <f>IFERROR(X190/H190,"0")+IFERROR(X191/H191,"0")</f>
        <v>20</v>
      </c>
      <c r="Y192" s="551">
        <f>IFERROR(Y190/H190,"0")+IFERROR(Y191/H191,"0")</f>
        <v>20</v>
      </c>
      <c r="Z192" s="551">
        <f>IFERROR(IF(Z190="",0,Z190),"0")+IFERROR(IF(Z191="",0,Z191),"0")</f>
        <v>0.13020000000000001</v>
      </c>
      <c r="AA192" s="552"/>
      <c r="AB192" s="552"/>
      <c r="AC192" s="552"/>
    </row>
    <row r="193" spans="1:68" x14ac:dyDescent="0.2">
      <c r="A193" s="554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70"/>
      <c r="P193" s="557" t="s">
        <v>70</v>
      </c>
      <c r="Q193" s="558"/>
      <c r="R193" s="558"/>
      <c r="S193" s="558"/>
      <c r="T193" s="558"/>
      <c r="U193" s="558"/>
      <c r="V193" s="559"/>
      <c r="W193" s="37" t="s">
        <v>68</v>
      </c>
      <c r="X193" s="551">
        <f>IFERROR(SUM(X190:X191),"0")</f>
        <v>42</v>
      </c>
      <c r="Y193" s="551">
        <f>IFERROR(SUM(Y190:Y191),"0")</f>
        <v>42</v>
      </c>
      <c r="Z193" s="37"/>
      <c r="AA193" s="552"/>
      <c r="AB193" s="552"/>
      <c r="AC193" s="552"/>
    </row>
    <row r="194" spans="1:68" ht="14.25" hidden="1" customHeight="1" x14ac:dyDescent="0.25">
      <c r="A194" s="553" t="s">
        <v>63</v>
      </c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4"/>
      <c r="P194" s="554"/>
      <c r="Q194" s="554"/>
      <c r="R194" s="554"/>
      <c r="S194" s="554"/>
      <c r="T194" s="554"/>
      <c r="U194" s="554"/>
      <c r="V194" s="554"/>
      <c r="W194" s="554"/>
      <c r="X194" s="554"/>
      <c r="Y194" s="554"/>
      <c r="Z194" s="554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272</v>
      </c>
      <c r="Y195" s="550">
        <f t="shared" ref="Y195:Y202" si="21">IFERROR(IF(X195="",0,CEILING((X195/$H195),1)*$H195),"")</f>
        <v>275.40000000000003</v>
      </c>
      <c r="Z195" s="36">
        <f>IFERROR(IF(Y195=0,"",ROUNDUP(Y195/H195,0)*0.00902),"")</f>
        <v>0.46001999999999998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282.57777777777778</v>
      </c>
      <c r="BN195" s="64">
        <f t="shared" ref="BN195:BN202" si="23">IFERROR(Y195*I195/H195,"0")</f>
        <v>286.11000000000007</v>
      </c>
      <c r="BO195" s="64">
        <f t="shared" ref="BO195:BO202" si="24">IFERROR(1/J195*(X195/H195),"0")</f>
        <v>0.38159371492704824</v>
      </c>
      <c r="BP195" s="64">
        <f t="shared" ref="BP195:BP202" si="25">IFERROR(1/J195*(Y195/H195),"0")</f>
        <v>0.38636363636363635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245</v>
      </c>
      <c r="Y196" s="550">
        <f t="shared" si="21"/>
        <v>248.4</v>
      </c>
      <c r="Z196" s="36">
        <f>IFERROR(IF(Y196=0,"",ROUNDUP(Y196/H196,0)*0.00902),"")</f>
        <v>0.41492000000000001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254.52777777777777</v>
      </c>
      <c r="BN196" s="64">
        <f t="shared" si="23"/>
        <v>258.06</v>
      </c>
      <c r="BO196" s="64">
        <f t="shared" si="24"/>
        <v>0.34371492704826034</v>
      </c>
      <c r="BP196" s="64">
        <f t="shared" si="25"/>
        <v>0.34848484848484851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270</v>
      </c>
      <c r="Y198" s="550">
        <f t="shared" si="21"/>
        <v>270</v>
      </c>
      <c r="Z198" s="36">
        <f>IFERROR(IF(Y198=0,"",ROUNDUP(Y198/H198,0)*0.00902),"")</f>
        <v>0.45100000000000001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280.5</v>
      </c>
      <c r="BN198" s="64">
        <f t="shared" si="23"/>
        <v>280.5</v>
      </c>
      <c r="BO198" s="64">
        <f t="shared" si="24"/>
        <v>0.37878787878787878</v>
      </c>
      <c r="BP198" s="64">
        <f t="shared" si="25"/>
        <v>0.37878787878787878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26</v>
      </c>
      <c r="Y199" s="550">
        <f t="shared" si="21"/>
        <v>27</v>
      </c>
      <c r="Z199" s="36">
        <f>IFERROR(IF(Y199=0,"",ROUNDUP(Y199/H199,0)*0.00502),"")</f>
        <v>7.5300000000000006E-2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27.877777777777776</v>
      </c>
      <c r="BN199" s="64">
        <f t="shared" si="23"/>
        <v>28.95</v>
      </c>
      <c r="BO199" s="64">
        <f t="shared" si="24"/>
        <v>6.1728395061728406E-2</v>
      </c>
      <c r="BP199" s="64">
        <f t="shared" si="25"/>
        <v>6.4102564102564111E-2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9">
        <v>22</v>
      </c>
      <c r="Y200" s="550">
        <f t="shared" si="21"/>
        <v>23.400000000000002</v>
      </c>
      <c r="Z200" s="36">
        <f>IFERROR(IF(Y200=0,"",ROUNDUP(Y200/H200,0)*0.00502),"")</f>
        <v>6.5259999999999999E-2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23.222222222222221</v>
      </c>
      <c r="BN200" s="64">
        <f t="shared" si="23"/>
        <v>24.7</v>
      </c>
      <c r="BO200" s="64">
        <f t="shared" si="24"/>
        <v>5.2231718898385564E-2</v>
      </c>
      <c r="BP200" s="64">
        <f t="shared" si="25"/>
        <v>5.5555555555555559E-2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1"/>
      <c r="R201" s="561"/>
      <c r="S201" s="561"/>
      <c r="T201" s="562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1"/>
      <c r="R202" s="561"/>
      <c r="S202" s="561"/>
      <c r="T202" s="562"/>
      <c r="U202" s="34"/>
      <c r="V202" s="34"/>
      <c r="W202" s="35" t="s">
        <v>68</v>
      </c>
      <c r="X202" s="549">
        <v>16</v>
      </c>
      <c r="Y202" s="550">
        <f t="shared" si="21"/>
        <v>16.2</v>
      </c>
      <c r="Z202" s="36">
        <f>IFERROR(IF(Y202=0,"",ROUNDUP(Y202/H202,0)*0.00502),"")</f>
        <v>4.5179999999999998E-2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16.888888888888889</v>
      </c>
      <c r="BN202" s="64">
        <f t="shared" si="23"/>
        <v>17.099999999999998</v>
      </c>
      <c r="BO202" s="64">
        <f t="shared" si="24"/>
        <v>3.7986704653371325E-2</v>
      </c>
      <c r="BP202" s="64">
        <f t="shared" si="25"/>
        <v>3.8461538461538464E-2</v>
      </c>
    </row>
    <row r="203" spans="1:68" x14ac:dyDescent="0.2">
      <c r="A203" s="569"/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70"/>
      <c r="P203" s="557" t="s">
        <v>70</v>
      </c>
      <c r="Q203" s="558"/>
      <c r="R203" s="558"/>
      <c r="S203" s="558"/>
      <c r="T203" s="558"/>
      <c r="U203" s="558"/>
      <c r="V203" s="559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181.2962962962963</v>
      </c>
      <c r="Y203" s="551">
        <f>IFERROR(Y195/H195,"0")+IFERROR(Y196/H196,"0")+IFERROR(Y197/H197,"0")+IFERROR(Y198/H198,"0")+IFERROR(Y199/H199,"0")+IFERROR(Y200/H200,"0")+IFERROR(Y201/H201,"0")+IFERROR(Y202/H202,"0")</f>
        <v>184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1.5116800000000001</v>
      </c>
      <c r="AA203" s="552"/>
      <c r="AB203" s="552"/>
      <c r="AC203" s="552"/>
    </row>
    <row r="204" spans="1:68" x14ac:dyDescent="0.2">
      <c r="A204" s="554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70"/>
      <c r="P204" s="557" t="s">
        <v>70</v>
      </c>
      <c r="Q204" s="558"/>
      <c r="R204" s="558"/>
      <c r="S204" s="558"/>
      <c r="T204" s="558"/>
      <c r="U204" s="558"/>
      <c r="V204" s="559"/>
      <c r="W204" s="37" t="s">
        <v>68</v>
      </c>
      <c r="X204" s="551">
        <f>IFERROR(SUM(X195:X202),"0")</f>
        <v>851</v>
      </c>
      <c r="Y204" s="551">
        <f>IFERROR(SUM(Y195:Y202),"0")</f>
        <v>860.40000000000009</v>
      </c>
      <c r="Z204" s="37"/>
      <c r="AA204" s="552"/>
      <c r="AB204" s="552"/>
      <c r="AC204" s="552"/>
    </row>
    <row r="205" spans="1:68" ht="14.25" hidden="1" customHeight="1" x14ac:dyDescent="0.25">
      <c r="A205" s="553" t="s">
        <v>72</v>
      </c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4"/>
      <c r="P205" s="554"/>
      <c r="Q205" s="554"/>
      <c r="R205" s="554"/>
      <c r="S205" s="554"/>
      <c r="T205" s="554"/>
      <c r="U205" s="554"/>
      <c r="V205" s="554"/>
      <c r="W205" s="554"/>
      <c r="X205" s="554"/>
      <c r="Y205" s="554"/>
      <c r="Z205" s="554"/>
      <c r="AA205" s="545"/>
      <c r="AB205" s="545"/>
      <c r="AC205" s="54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156</v>
      </c>
      <c r="Y208" s="550">
        <f t="shared" si="26"/>
        <v>156.6</v>
      </c>
      <c r="Z208" s="36">
        <f>IFERROR(IF(Y208=0,"",ROUNDUP(Y208/H208,0)*0.01898),"")</f>
        <v>0.34164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165.30620689655174</v>
      </c>
      <c r="BN208" s="64">
        <f t="shared" si="28"/>
        <v>165.94200000000001</v>
      </c>
      <c r="BO208" s="64">
        <f t="shared" si="29"/>
        <v>0.28017241379310348</v>
      </c>
      <c r="BP208" s="64">
        <f t="shared" si="30"/>
        <v>0.28125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236</v>
      </c>
      <c r="Y209" s="550">
        <f t="shared" si="26"/>
        <v>237.6</v>
      </c>
      <c r="Z209" s="36">
        <f t="shared" ref="Z209:Z214" si="31">IFERROR(IF(Y209=0,"",ROUNDUP(Y209/H209,0)*0.00651),"")</f>
        <v>0.64449000000000001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262.55</v>
      </c>
      <c r="BN209" s="64">
        <f t="shared" si="28"/>
        <v>264.33</v>
      </c>
      <c r="BO209" s="64">
        <f t="shared" si="29"/>
        <v>0.54029304029304037</v>
      </c>
      <c r="BP209" s="64">
        <f t="shared" si="30"/>
        <v>0.54395604395604402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322</v>
      </c>
      <c r="Y211" s="550">
        <f t="shared" si="26"/>
        <v>324</v>
      </c>
      <c r="Z211" s="36">
        <f t="shared" si="31"/>
        <v>0.87885000000000002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355.81000000000006</v>
      </c>
      <c r="BN211" s="64">
        <f t="shared" si="28"/>
        <v>358.02000000000004</v>
      </c>
      <c r="BO211" s="64">
        <f t="shared" si="29"/>
        <v>0.73717948717948734</v>
      </c>
      <c r="BP211" s="64">
        <f t="shared" si="30"/>
        <v>0.74175824175824179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9">
        <v>322</v>
      </c>
      <c r="Y212" s="550">
        <f t="shared" si="26"/>
        <v>324</v>
      </c>
      <c r="Z212" s="36">
        <f t="shared" si="31"/>
        <v>0.87885000000000002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355.81000000000006</v>
      </c>
      <c r="BN212" s="64">
        <f t="shared" si="28"/>
        <v>358.02000000000004</v>
      </c>
      <c r="BO212" s="64">
        <f t="shared" si="29"/>
        <v>0.73717948717948734</v>
      </c>
      <c r="BP212" s="64">
        <f t="shared" si="30"/>
        <v>0.74175824175824179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1"/>
      <c r="R213" s="561"/>
      <c r="S213" s="561"/>
      <c r="T213" s="562"/>
      <c r="U213" s="34"/>
      <c r="V213" s="34"/>
      <c r="W213" s="35" t="s">
        <v>68</v>
      </c>
      <c r="X213" s="549">
        <v>225</v>
      </c>
      <c r="Y213" s="550">
        <f t="shared" si="26"/>
        <v>225.6</v>
      </c>
      <c r="Z213" s="36">
        <f t="shared" si="31"/>
        <v>0.61194000000000004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248.62500000000003</v>
      </c>
      <c r="BN213" s="64">
        <f t="shared" si="28"/>
        <v>249.28800000000001</v>
      </c>
      <c r="BO213" s="64">
        <f t="shared" si="29"/>
        <v>0.51510989010989017</v>
      </c>
      <c r="BP213" s="64">
        <f t="shared" si="30"/>
        <v>0.51648351648351654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1"/>
      <c r="R214" s="561"/>
      <c r="S214" s="561"/>
      <c r="T214" s="562"/>
      <c r="U214" s="34"/>
      <c r="V214" s="34"/>
      <c r="W214" s="35" t="s">
        <v>68</v>
      </c>
      <c r="X214" s="549">
        <v>172</v>
      </c>
      <c r="Y214" s="550">
        <f t="shared" si="26"/>
        <v>172.79999999999998</v>
      </c>
      <c r="Z214" s="36">
        <f t="shared" si="31"/>
        <v>0.46872000000000003</v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190.49</v>
      </c>
      <c r="BN214" s="64">
        <f t="shared" si="28"/>
        <v>191.37599999999998</v>
      </c>
      <c r="BO214" s="64">
        <f t="shared" si="29"/>
        <v>0.39377289377289382</v>
      </c>
      <c r="BP214" s="64">
        <f t="shared" si="30"/>
        <v>0.39560439560439564</v>
      </c>
    </row>
    <row r="215" spans="1:68" x14ac:dyDescent="0.2">
      <c r="A215" s="569"/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70"/>
      <c r="P215" s="557" t="s">
        <v>70</v>
      </c>
      <c r="Q215" s="558"/>
      <c r="R215" s="558"/>
      <c r="S215" s="558"/>
      <c r="T215" s="558"/>
      <c r="U215" s="558"/>
      <c r="V215" s="559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550.01436781609198</v>
      </c>
      <c r="Y215" s="551">
        <f>IFERROR(Y206/H206,"0")+IFERROR(Y207/H207,"0")+IFERROR(Y208/H208,"0")+IFERROR(Y209/H209,"0")+IFERROR(Y210/H210,"0")+IFERROR(Y211/H211,"0")+IFERROR(Y212/H212,"0")+IFERROR(Y213/H213,"0")+IFERROR(Y214/H214,"0")</f>
        <v>553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3.8244899999999999</v>
      </c>
      <c r="AA215" s="552"/>
      <c r="AB215" s="552"/>
      <c r="AC215" s="552"/>
    </row>
    <row r="216" spans="1:68" x14ac:dyDescent="0.2">
      <c r="A216" s="554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68</v>
      </c>
      <c r="X216" s="551">
        <f>IFERROR(SUM(X206:X214),"0")</f>
        <v>1433</v>
      </c>
      <c r="Y216" s="551">
        <f>IFERROR(SUM(Y206:Y214),"0")</f>
        <v>1440.6</v>
      </c>
      <c r="Z216" s="37"/>
      <c r="AA216" s="552"/>
      <c r="AB216" s="552"/>
      <c r="AC216" s="552"/>
    </row>
    <row r="217" spans="1:68" ht="14.25" hidden="1" customHeight="1" x14ac:dyDescent="0.25">
      <c r="A217" s="553" t="s">
        <v>169</v>
      </c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4"/>
      <c r="P217" s="554"/>
      <c r="Q217" s="554"/>
      <c r="R217" s="554"/>
      <c r="S217" s="554"/>
      <c r="T217" s="554"/>
      <c r="U217" s="554"/>
      <c r="V217" s="554"/>
      <c r="W217" s="554"/>
      <c r="X217" s="554"/>
      <c r="Y217" s="554"/>
      <c r="Z217" s="554"/>
      <c r="AA217" s="545"/>
      <c r="AB217" s="545"/>
      <c r="AC217" s="545"/>
    </row>
    <row r="218" spans="1:68" ht="27" hidden="1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1"/>
      <c r="R218" s="561"/>
      <c r="S218" s="561"/>
      <c r="T218" s="562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1"/>
      <c r="R219" s="561"/>
      <c r="S219" s="561"/>
      <c r="T219" s="562"/>
      <c r="U219" s="34"/>
      <c r="V219" s="34"/>
      <c r="W219" s="35" t="s">
        <v>68</v>
      </c>
      <c r="X219" s="549">
        <v>37</v>
      </c>
      <c r="Y219" s="550">
        <f>IFERROR(IF(X219="",0,CEILING((X219/$H219),1)*$H219),"")</f>
        <v>38.4</v>
      </c>
      <c r="Z219" s="36">
        <f>IFERROR(IF(Y219=0,"",ROUNDUP(Y219/H219,0)*0.00651),"")</f>
        <v>0.10416</v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40.885000000000005</v>
      </c>
      <c r="BN219" s="64">
        <f>IFERROR(Y219*I219/H219,"0")</f>
        <v>42.432000000000002</v>
      </c>
      <c r="BO219" s="64">
        <f>IFERROR(1/J219*(X219/H219),"0")</f>
        <v>8.4706959706959725E-2</v>
      </c>
      <c r="BP219" s="64">
        <f>IFERROR(1/J219*(Y219/H219),"0")</f>
        <v>8.7912087912087919E-2</v>
      </c>
    </row>
    <row r="220" spans="1:68" x14ac:dyDescent="0.2">
      <c r="A220" s="569"/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70"/>
      <c r="P220" s="557" t="s">
        <v>70</v>
      </c>
      <c r="Q220" s="558"/>
      <c r="R220" s="558"/>
      <c r="S220" s="558"/>
      <c r="T220" s="558"/>
      <c r="U220" s="558"/>
      <c r="V220" s="559"/>
      <c r="W220" s="37" t="s">
        <v>71</v>
      </c>
      <c r="X220" s="551">
        <f>IFERROR(X218/H218,"0")+IFERROR(X219/H219,"0")</f>
        <v>15.416666666666668</v>
      </c>
      <c r="Y220" s="551">
        <f>IFERROR(Y218/H218,"0")+IFERROR(Y219/H219,"0")</f>
        <v>16</v>
      </c>
      <c r="Z220" s="551">
        <f>IFERROR(IF(Z218="",0,Z218),"0")+IFERROR(IF(Z219="",0,Z219),"0")</f>
        <v>0.10416</v>
      </c>
      <c r="AA220" s="552"/>
      <c r="AB220" s="552"/>
      <c r="AC220" s="552"/>
    </row>
    <row r="221" spans="1:68" x14ac:dyDescent="0.2">
      <c r="A221" s="554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70"/>
      <c r="P221" s="557" t="s">
        <v>70</v>
      </c>
      <c r="Q221" s="558"/>
      <c r="R221" s="558"/>
      <c r="S221" s="558"/>
      <c r="T221" s="558"/>
      <c r="U221" s="558"/>
      <c r="V221" s="559"/>
      <c r="W221" s="37" t="s">
        <v>68</v>
      </c>
      <c r="X221" s="551">
        <f>IFERROR(SUM(X218:X219),"0")</f>
        <v>37</v>
      </c>
      <c r="Y221" s="551">
        <f>IFERROR(SUM(Y218:Y219),"0")</f>
        <v>38.4</v>
      </c>
      <c r="Z221" s="37"/>
      <c r="AA221" s="552"/>
      <c r="AB221" s="552"/>
      <c r="AC221" s="552"/>
    </row>
    <row r="222" spans="1:68" ht="16.5" hidden="1" customHeight="1" x14ac:dyDescent="0.25">
      <c r="A222" s="600" t="s">
        <v>356</v>
      </c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4"/>
      <c r="P222" s="554"/>
      <c r="Q222" s="554"/>
      <c r="R222" s="554"/>
      <c r="S222" s="554"/>
      <c r="T222" s="554"/>
      <c r="U222" s="554"/>
      <c r="V222" s="554"/>
      <c r="W222" s="554"/>
      <c r="X222" s="554"/>
      <c r="Y222" s="554"/>
      <c r="Z222" s="554"/>
      <c r="AA222" s="544"/>
      <c r="AB222" s="544"/>
      <c r="AC222" s="544"/>
    </row>
    <row r="223" spans="1:68" ht="14.25" hidden="1" customHeight="1" x14ac:dyDescent="0.25">
      <c r="A223" s="553" t="s">
        <v>102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45"/>
      <c r="AB223" s="545"/>
      <c r="AC223" s="545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300</v>
      </c>
      <c r="Y224" s="550">
        <f t="shared" ref="Y224:Y230" si="32">IFERROR(IF(X224="",0,CEILING((X224/$H224),1)*$H224),"")</f>
        <v>301.59999999999997</v>
      </c>
      <c r="Z224" s="36">
        <f>IFERROR(IF(Y224=0,"",ROUNDUP(Y224/H224,0)*0.01898),"")</f>
        <v>0.49348000000000003</v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311.25</v>
      </c>
      <c r="BN224" s="64">
        <f t="shared" ref="BN224:BN230" si="34">IFERROR(Y224*I224/H224,"0")</f>
        <v>312.91000000000003</v>
      </c>
      <c r="BO224" s="64">
        <f t="shared" ref="BO224:BO230" si="35">IFERROR(1/J224*(X224/H224),"0")</f>
        <v>0.40409482758620691</v>
      </c>
      <c r="BP224" s="64">
        <f t="shared" ref="BP224:BP230" si="36">IFERROR(1/J224*(Y224/H224),"0")</f>
        <v>0.40624999999999994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1"/>
      <c r="R230" s="561"/>
      <c r="S230" s="561"/>
      <c r="T230" s="562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9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70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51">
        <f>IFERROR(X224/H224,"0")+IFERROR(X225/H225,"0")+IFERROR(X226/H226,"0")+IFERROR(X227/H227,"0")+IFERROR(X228/H228,"0")+IFERROR(X229/H229,"0")+IFERROR(X230/H230,"0")</f>
        <v>25.862068965517242</v>
      </c>
      <c r="Y231" s="551">
        <f>IFERROR(Y224/H224,"0")+IFERROR(Y225/H225,"0")+IFERROR(Y226/H226,"0")+IFERROR(Y227/H227,"0")+IFERROR(Y228/H228,"0")+IFERROR(Y229/H229,"0")+IFERROR(Y230/H230,"0")</f>
        <v>25.999999999999996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0.49348000000000003</v>
      </c>
      <c r="AA231" s="552"/>
      <c r="AB231" s="552"/>
      <c r="AC231" s="552"/>
    </row>
    <row r="232" spans="1:68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70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51">
        <f>IFERROR(SUM(X224:X230),"0")</f>
        <v>300</v>
      </c>
      <c r="Y232" s="551">
        <f>IFERROR(SUM(Y224:Y230),"0")</f>
        <v>301.59999999999997</v>
      </c>
      <c r="Z232" s="37"/>
      <c r="AA232" s="552"/>
      <c r="AB232" s="552"/>
      <c r="AC232" s="552"/>
    </row>
    <row r="233" spans="1:68" ht="14.25" hidden="1" customHeight="1" x14ac:dyDescent="0.25">
      <c r="A233" s="553" t="s">
        <v>134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59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9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70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70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3" t="s">
        <v>379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27" t="s">
        <v>382</v>
      </c>
      <c r="Q238" s="561"/>
      <c r="R238" s="561"/>
      <c r="S238" s="561"/>
      <c r="T238" s="562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9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70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70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53" t="s">
        <v>384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1" t="s">
        <v>390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8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9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70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600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9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70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600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61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17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9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70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600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86</v>
      </c>
      <c r="Y268" s="550">
        <f>IFERROR(IF(X268="",0,CEILING((X268/$H268),1)*$H268),"")</f>
        <v>86.399999999999991</v>
      </c>
      <c r="Z268" s="36">
        <f>IFERROR(IF(Y268=0,"",ROUNDUP(Y268/H268,0)*0.00651),"")</f>
        <v>0.23436000000000001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95.03</v>
      </c>
      <c r="BN268" s="64">
        <f>IFERROR(Y268*I268/H268,"0")</f>
        <v>95.472000000000008</v>
      </c>
      <c r="BO268" s="64">
        <f>IFERROR(1/J268*(X268/H268),"0")</f>
        <v>0.19688644688644691</v>
      </c>
      <c r="BP268" s="64">
        <f>IFERROR(1/J268*(Y268/H268),"0")</f>
        <v>0.19780219780219782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123</v>
      </c>
      <c r="Y269" s="550">
        <f>IFERROR(IF(X269="",0,CEILING((X269/$H269),1)*$H269),"")</f>
        <v>124.8</v>
      </c>
      <c r="Z269" s="36">
        <f>IFERROR(IF(Y269=0,"",ROUNDUP(Y269/H269,0)*0.00651),"")</f>
        <v>0.33851999999999999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132.22500000000002</v>
      </c>
      <c r="BN269" s="64">
        <f>IFERROR(Y269*I269/H269,"0")</f>
        <v>134.16</v>
      </c>
      <c r="BO269" s="64">
        <f>IFERROR(1/J269*(X269/H269),"0")</f>
        <v>0.28159340659340659</v>
      </c>
      <c r="BP269" s="64">
        <f>IFERROR(1/J269*(Y269/H269),"0")</f>
        <v>0.28571428571428575</v>
      </c>
    </row>
    <row r="270" spans="1:68" x14ac:dyDescent="0.2">
      <c r="A270" s="569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87.083333333333343</v>
      </c>
      <c r="Y270" s="551">
        <f>IFERROR(Y267/H267,"0")+IFERROR(Y268/H268,"0")+IFERROR(Y269/H269,"0")</f>
        <v>88</v>
      </c>
      <c r="Z270" s="551">
        <f>IFERROR(IF(Z267="",0,Z267),"0")+IFERROR(IF(Z268="",0,Z268),"0")+IFERROR(IF(Z269="",0,Z269),"0")</f>
        <v>0.57288000000000006</v>
      </c>
      <c r="AA270" s="552"/>
      <c r="AB270" s="552"/>
      <c r="AC270" s="552"/>
    </row>
    <row r="271" spans="1:68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70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209</v>
      </c>
      <c r="Y271" s="551">
        <f>IFERROR(SUM(Y267:Y269),"0")</f>
        <v>211.2</v>
      </c>
      <c r="Z271" s="37"/>
      <c r="AA271" s="552"/>
      <c r="AB271" s="552"/>
      <c r="AC271" s="552"/>
    </row>
    <row r="272" spans="1:68" ht="16.5" hidden="1" customHeight="1" x14ac:dyDescent="0.25">
      <c r="A272" s="600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9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70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9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70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600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9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70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600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9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70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6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hidden="1" x14ac:dyDescent="0.2">
      <c r="A303" s="569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70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9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70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169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60</v>
      </c>
      <c r="Y314" s="550">
        <f>IFERROR(IF(X314="",0,CEILING((X314/$H314),1)*$H314),"")</f>
        <v>67.2</v>
      </c>
      <c r="Z314" s="36">
        <f>IFERROR(IF(Y314=0,"",ROUNDUP(Y314/H314,0)*0.01898),"")</f>
        <v>0.15184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63.707142857142856</v>
      </c>
      <c r="BN314" s="64">
        <f>IFERROR(Y314*I314/H314,"0")</f>
        <v>71.352000000000004</v>
      </c>
      <c r="BO314" s="64">
        <f>IFERROR(1/J314*(X314/H314),"0")</f>
        <v>0.11160714285714285</v>
      </c>
      <c r="BP314" s="64">
        <f>IFERROR(1/J314*(Y314/H314),"0")</f>
        <v>0.125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35</v>
      </c>
      <c r="Y316" s="550">
        <f>IFERROR(IF(X316="",0,CEILING((X316/$H316),1)*$H316),"")</f>
        <v>42</v>
      </c>
      <c r="Z316" s="36">
        <f>IFERROR(IF(Y316=0,"",ROUNDUP(Y316/H316,0)*0.01898),"")</f>
        <v>9.4899999999999998E-2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37.162500000000001</v>
      </c>
      <c r="BN316" s="64">
        <f>IFERROR(Y316*I316/H316,"0")</f>
        <v>44.594999999999999</v>
      </c>
      <c r="BO316" s="64">
        <f>IFERROR(1/J316*(X316/H316),"0")</f>
        <v>6.5104166666666657E-2</v>
      </c>
      <c r="BP316" s="64">
        <f>IFERROR(1/J316*(Y316/H316),"0")</f>
        <v>7.8125E-2</v>
      </c>
    </row>
    <row r="317" spans="1:68" x14ac:dyDescent="0.2">
      <c r="A317" s="569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11.309523809523808</v>
      </c>
      <c r="Y317" s="551">
        <f>IFERROR(Y314/H314,"0")+IFERROR(Y315/H315,"0")+IFERROR(Y316/H316,"0")</f>
        <v>13</v>
      </c>
      <c r="Z317" s="551">
        <f>IFERROR(IF(Z314="",0,Z314),"0")+IFERROR(IF(Z315="",0,Z315),"0")+IFERROR(IF(Z316="",0,Z316),"0")</f>
        <v>0.24674000000000001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70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95</v>
      </c>
      <c r="Y318" s="551">
        <f>IFERROR(SUM(Y314:Y316),"0")</f>
        <v>109.2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34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11</v>
      </c>
      <c r="Y322" s="550">
        <f>IFERROR(IF(X322="",0,CEILING((X322/$H322),1)*$H322),"")</f>
        <v>12.75</v>
      </c>
      <c r="Z322" s="36">
        <f>IFERROR(IF(Y322=0,"",ROUNDUP(Y322/H322,0)*0.00651),"")</f>
        <v>3.2550000000000003E-2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12.747058823529414</v>
      </c>
      <c r="BN322" s="64">
        <f>IFERROR(Y322*I322/H322,"0")</f>
        <v>14.775000000000002</v>
      </c>
      <c r="BO322" s="64">
        <f>IFERROR(1/J322*(X322/H322),"0")</f>
        <v>2.3701788407670767E-2</v>
      </c>
      <c r="BP322" s="64">
        <f>IFERROR(1/J322*(Y322/H322),"0")</f>
        <v>2.7472527472527476E-2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18</v>
      </c>
      <c r="Y323" s="550">
        <f>IFERROR(IF(X323="",0,CEILING((X323/$H323),1)*$H323),"")</f>
        <v>20.399999999999999</v>
      </c>
      <c r="Z323" s="36">
        <f>IFERROR(IF(Y323=0,"",ROUNDUP(Y323/H323,0)*0.00651),"")</f>
        <v>5.2080000000000001E-2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20.329411764705881</v>
      </c>
      <c r="BN323" s="64">
        <f>IFERROR(Y323*I323/H323,"0")</f>
        <v>23.04</v>
      </c>
      <c r="BO323" s="64">
        <f>IFERROR(1/J323*(X323/H323),"0")</f>
        <v>3.8784744667097616E-2</v>
      </c>
      <c r="BP323" s="64">
        <f>IFERROR(1/J323*(Y323/H323),"0")</f>
        <v>4.3956043956043959E-2</v>
      </c>
    </row>
    <row r="324" spans="1:68" x14ac:dyDescent="0.2">
      <c r="A324" s="569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11.372549019607845</v>
      </c>
      <c r="Y324" s="551">
        <f>IFERROR(Y320/H320,"0")+IFERROR(Y321/H321,"0")+IFERROR(Y322/H322,"0")+IFERROR(Y323/H323,"0")</f>
        <v>13</v>
      </c>
      <c r="Z324" s="551">
        <f>IFERROR(IF(Z320="",0,Z320),"0")+IFERROR(IF(Z321="",0,Z321),"0")+IFERROR(IF(Z322="",0,Z322),"0")+IFERROR(IF(Z323="",0,Z323),"0")</f>
        <v>8.4630000000000011E-2</v>
      </c>
      <c r="AA324" s="552"/>
      <c r="AB324" s="552"/>
      <c r="AC324" s="552"/>
    </row>
    <row r="325" spans="1:68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70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29</v>
      </c>
      <c r="Y325" s="551">
        <f>IFERROR(SUM(Y320:Y323),"0")</f>
        <v>33.15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9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70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600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9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70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597" t="s">
        <v>536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600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520</v>
      </c>
      <c r="Y342" s="550">
        <f t="shared" ref="Y342:Y348" si="42">IFERROR(IF(X342="",0,CEILING((X342/$H342),1)*$H342),"")</f>
        <v>525</v>
      </c>
      <c r="Z342" s="36">
        <f>IFERROR(IF(Y342=0,"",ROUNDUP(Y342/H342,0)*0.02175),"")</f>
        <v>0.76124999999999998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536.64</v>
      </c>
      <c r="BN342" s="64">
        <f t="shared" ref="BN342:BN348" si="44">IFERROR(Y342*I342/H342,"0")</f>
        <v>541.79999999999995</v>
      </c>
      <c r="BO342" s="64">
        <f t="shared" ref="BO342:BO348" si="45">IFERROR(1/J342*(X342/H342),"0")</f>
        <v>0.7222222222222221</v>
      </c>
      <c r="BP342" s="64">
        <f t="shared" ref="BP342:BP348" si="46">IFERROR(1/J342*(Y342/H342),"0")</f>
        <v>0.72916666666666663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799</v>
      </c>
      <c r="Y343" s="550">
        <f t="shared" si="42"/>
        <v>810</v>
      </c>
      <c r="Z343" s="36">
        <f>IFERROR(IF(Y343=0,"",ROUNDUP(Y343/H343,0)*0.02175),"")</f>
        <v>1.1744999999999999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824.56799999999998</v>
      </c>
      <c r="BN343" s="64">
        <f t="shared" si="44"/>
        <v>835.92000000000007</v>
      </c>
      <c r="BO343" s="64">
        <f t="shared" si="45"/>
        <v>1.1097222222222221</v>
      </c>
      <c r="BP343" s="64">
        <f t="shared" si="46"/>
        <v>1.125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168</v>
      </c>
      <c r="Y344" s="550">
        <f t="shared" si="42"/>
        <v>180</v>
      </c>
      <c r="Z344" s="36">
        <f>IFERROR(IF(Y344=0,"",ROUNDUP(Y344/H344,0)*0.02175),"")</f>
        <v>0.26100000000000001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173.376</v>
      </c>
      <c r="BN344" s="64">
        <f t="shared" si="44"/>
        <v>185.76000000000002</v>
      </c>
      <c r="BO344" s="64">
        <f t="shared" si="45"/>
        <v>0.23333333333333331</v>
      </c>
      <c r="BP344" s="64">
        <f t="shared" si="46"/>
        <v>0.25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675</v>
      </c>
      <c r="Y345" s="550">
        <f t="shared" si="42"/>
        <v>675</v>
      </c>
      <c r="Z345" s="36">
        <f>IFERROR(IF(Y345=0,"",ROUNDUP(Y345/H345,0)*0.02175),"")</f>
        <v>0.9787499999999999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696.6</v>
      </c>
      <c r="BN345" s="64">
        <f t="shared" si="44"/>
        <v>696.6</v>
      </c>
      <c r="BO345" s="64">
        <f t="shared" si="45"/>
        <v>0.9375</v>
      </c>
      <c r="BP345" s="64">
        <f t="shared" si="46"/>
        <v>0.9375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5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69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144.13333333333333</v>
      </c>
      <c r="Y349" s="551">
        <f>IFERROR(Y342/H342,"0")+IFERROR(Y343/H343,"0")+IFERROR(Y344/H344,"0")+IFERROR(Y345/H345,"0")+IFERROR(Y346/H346,"0")+IFERROR(Y347/H347,"0")+IFERROR(Y348/H348,"0")</f>
        <v>146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3.1754999999999995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70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2162</v>
      </c>
      <c r="Y350" s="551">
        <f>IFERROR(SUM(Y342:Y348),"0")</f>
        <v>2190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669</v>
      </c>
      <c r="Y352" s="550">
        <f>IFERROR(IF(X352="",0,CEILING((X352/$H352),1)*$H352),"")</f>
        <v>675</v>
      </c>
      <c r="Z352" s="36">
        <f>IFERROR(IF(Y352=0,"",ROUNDUP(Y352/H352,0)*0.02175),"")</f>
        <v>0.9787499999999999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690.40800000000002</v>
      </c>
      <c r="BN352" s="64">
        <f>IFERROR(Y352*I352/H352,"0")</f>
        <v>696.6</v>
      </c>
      <c r="BO352" s="64">
        <f>IFERROR(1/J352*(X352/H352),"0")</f>
        <v>0.9291666666666667</v>
      </c>
      <c r="BP352" s="64">
        <f>IFERROR(1/J352*(Y352/H352),"0")</f>
        <v>0.9375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44.6</v>
      </c>
      <c r="Y354" s="551">
        <f>IFERROR(Y352/H352,"0")+IFERROR(Y353/H353,"0")</f>
        <v>45</v>
      </c>
      <c r="Z354" s="551">
        <f>IFERROR(IF(Z352="",0,Z352),"0")+IFERROR(IF(Z353="",0,Z353),"0")</f>
        <v>0.9787499999999999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70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669</v>
      </c>
      <c r="Y355" s="551">
        <f>IFERROR(SUM(Y352:Y353),"0")</f>
        <v>675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9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70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169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7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163</v>
      </c>
      <c r="Y362" s="550">
        <f>IFERROR(IF(X362="",0,CEILING((X362/$H362),1)*$H362),"")</f>
        <v>171</v>
      </c>
      <c r="Z362" s="36">
        <f>IFERROR(IF(Y362=0,"",ROUNDUP(Y362/H362,0)*0.01898),"")</f>
        <v>0.36062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172.39966666666666</v>
      </c>
      <c r="BN362" s="64">
        <f>IFERROR(Y362*I362/H362,"0")</f>
        <v>180.86099999999999</v>
      </c>
      <c r="BO362" s="64">
        <f>IFERROR(1/J362*(X362/H362),"0")</f>
        <v>0.2829861111111111</v>
      </c>
      <c r="BP362" s="64">
        <f>IFERROR(1/J362*(Y362/H362),"0")</f>
        <v>0.296875</v>
      </c>
    </row>
    <row r="363" spans="1:68" x14ac:dyDescent="0.2">
      <c r="A363" s="569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18.111111111111111</v>
      </c>
      <c r="Y363" s="551">
        <f>IFERROR(Y362/H362,"0")</f>
        <v>19</v>
      </c>
      <c r="Z363" s="551">
        <f>IFERROR(IF(Z362="",0,Z362),"0")</f>
        <v>0.36062</v>
      </c>
      <c r="AA363" s="552"/>
      <c r="AB363" s="552"/>
      <c r="AC363" s="552"/>
    </row>
    <row r="364" spans="1:68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70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163</v>
      </c>
      <c r="Y364" s="551">
        <f>IFERROR(SUM(Y362:Y362),"0")</f>
        <v>171</v>
      </c>
      <c r="Z364" s="37"/>
      <c r="AA364" s="552"/>
      <c r="AB364" s="552"/>
      <c r="AC364" s="552"/>
    </row>
    <row r="365" spans="1:68" ht="16.5" hidden="1" customHeight="1" x14ac:dyDescent="0.25">
      <c r="A365" s="600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36</v>
      </c>
      <c r="Y368" s="550">
        <f>IFERROR(IF(X368="",0,CEILING((X368/$H368),1)*$H368),"")</f>
        <v>36</v>
      </c>
      <c r="Z368" s="36">
        <f>IFERROR(IF(Y368=0,"",ROUNDUP(Y368/H368,0)*0.01898),"")</f>
        <v>5.6940000000000004E-2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37.305</v>
      </c>
      <c r="BN368" s="64">
        <f>IFERROR(Y368*I368/H368,"0")</f>
        <v>37.305</v>
      </c>
      <c r="BO368" s="64">
        <f>IFERROR(1/J368*(X368/H368),"0")</f>
        <v>4.6875E-2</v>
      </c>
      <c r="BP368" s="64">
        <f>IFERROR(1/J368*(Y368/H368),"0")</f>
        <v>4.6875E-2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9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3</v>
      </c>
      <c r="Y370" s="551">
        <f>IFERROR(Y367/H367,"0")+IFERROR(Y368/H368,"0")+IFERROR(Y369/H369,"0")</f>
        <v>3</v>
      </c>
      <c r="Z370" s="551">
        <f>IFERROR(IF(Z367="",0,Z367),"0")+IFERROR(IF(Z368="",0,Z368),"0")+IFERROR(IF(Z369="",0,Z369),"0")</f>
        <v>5.6940000000000004E-2</v>
      </c>
      <c r="AA370" s="552"/>
      <c r="AB370" s="552"/>
      <c r="AC370" s="552"/>
    </row>
    <row r="371" spans="1:68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70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36</v>
      </c>
      <c r="Y371" s="551">
        <f>IFERROR(SUM(Y367:Y369),"0")</f>
        <v>36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9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70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894</v>
      </c>
      <c r="Y377" s="550">
        <f>IFERROR(IF(X377="",0,CEILING((X377/$H377),1)*$H377),"")</f>
        <v>900</v>
      </c>
      <c r="Z377" s="36">
        <f>IFERROR(IF(Y377=0,"",ROUNDUP(Y377/H377,0)*0.01898),"")</f>
        <v>1.8980000000000001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945.55400000000009</v>
      </c>
      <c r="BN377" s="64">
        <f>IFERROR(Y377*I377/H377,"0")</f>
        <v>951.90000000000009</v>
      </c>
      <c r="BO377" s="64">
        <f>IFERROR(1/J377*(X377/H377),"0")</f>
        <v>1.5520833333333333</v>
      </c>
      <c r="BP377" s="64">
        <f>IFERROR(1/J377*(Y377/H377),"0")</f>
        <v>1.5625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9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99.333333333333329</v>
      </c>
      <c r="Y379" s="551">
        <f>IFERROR(Y377/H377,"0")+IFERROR(Y378/H378,"0")</f>
        <v>100</v>
      </c>
      <c r="Z379" s="551">
        <f>IFERROR(IF(Z377="",0,Z377),"0")+IFERROR(IF(Z378="",0,Z378),"0")</f>
        <v>1.8980000000000001</v>
      </c>
      <c r="AA379" s="552"/>
      <c r="AB379" s="552"/>
      <c r="AC379" s="552"/>
    </row>
    <row r="380" spans="1:68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70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894</v>
      </c>
      <c r="Y380" s="551">
        <f>IFERROR(SUM(Y377:Y378),"0")</f>
        <v>900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169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9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70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97" t="s">
        <v>592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600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hidden="1" x14ac:dyDescent="0.2">
      <c r="A398" s="569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70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9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70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600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9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70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0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9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70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600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9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70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600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9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70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97" t="s">
        <v>648</v>
      </c>
      <c r="B427" s="598"/>
      <c r="C427" s="598"/>
      <c r="D427" s="598"/>
      <c r="E427" s="598"/>
      <c r="F427" s="598"/>
      <c r="G427" s="598"/>
      <c r="H427" s="598"/>
      <c r="I427" s="598"/>
      <c r="J427" s="598"/>
      <c r="K427" s="598"/>
      <c r="L427" s="598"/>
      <c r="M427" s="598"/>
      <c r="N427" s="598"/>
      <c r="O427" s="598"/>
      <c r="P427" s="598"/>
      <c r="Q427" s="598"/>
      <c r="R427" s="598"/>
      <c r="S427" s="598"/>
      <c r="T427" s="598"/>
      <c r="U427" s="598"/>
      <c r="V427" s="598"/>
      <c r="W427" s="598"/>
      <c r="X427" s="598"/>
      <c r="Y427" s="598"/>
      <c r="Z427" s="598"/>
      <c r="AA427" s="48"/>
      <c r="AB427" s="48"/>
      <c r="AC427" s="48"/>
    </row>
    <row r="428" spans="1:68" ht="16.5" hidden="1" customHeight="1" x14ac:dyDescent="0.25">
      <c r="A428" s="600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80</v>
      </c>
      <c r="Y430" s="550">
        <f t="shared" ref="Y430:Y442" si="53">IFERROR(IF(X430="",0,CEILING((X430/$H430),1)*$H430),"")</f>
        <v>84.48</v>
      </c>
      <c r="Z430" s="36">
        <f t="shared" ref="Z430:Z436" si="54">IFERROR(IF(Y430=0,"",ROUNDUP(Y430/H430,0)*0.01196),"")</f>
        <v>0.19136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85.454545454545453</v>
      </c>
      <c r="BN430" s="64">
        <f t="shared" ref="BN430:BN442" si="56">IFERROR(Y430*I430/H430,"0")</f>
        <v>90.24</v>
      </c>
      <c r="BO430" s="64">
        <f t="shared" ref="BO430:BO442" si="57">IFERROR(1/J430*(X430/H430),"0")</f>
        <v>0.14568764568764569</v>
      </c>
      <c r="BP430" s="64">
        <f t="shared" ref="BP430:BP442" si="58">IFERROR(1/J430*(Y430/H430),"0")</f>
        <v>0.15384615384615385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73</v>
      </c>
      <c r="Y431" s="550">
        <f t="shared" si="53"/>
        <v>73.92</v>
      </c>
      <c r="Z431" s="36">
        <f t="shared" si="54"/>
        <v>0.16744000000000001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77.97727272727272</v>
      </c>
      <c r="BN431" s="64">
        <f t="shared" si="56"/>
        <v>78.959999999999994</v>
      </c>
      <c r="BO431" s="64">
        <f t="shared" si="57"/>
        <v>0.13293997668997667</v>
      </c>
      <c r="BP431" s="64">
        <f t="shared" si="58"/>
        <v>0.13461538461538464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64">
        <v>4607091383522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0" t="s">
        <v>657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4">
        <v>4680115885226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7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173</v>
      </c>
      <c r="Y433" s="550">
        <f t="shared" si="53"/>
        <v>174.24</v>
      </c>
      <c r="Z433" s="36">
        <f t="shared" si="54"/>
        <v>0.39468000000000003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184.79545454545453</v>
      </c>
      <c r="BN433" s="64">
        <f t="shared" si="56"/>
        <v>186.12</v>
      </c>
      <c r="BO433" s="64">
        <f t="shared" si="57"/>
        <v>0.31504953379953382</v>
      </c>
      <c r="BP433" s="64">
        <f t="shared" si="58"/>
        <v>0.31730769230769235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224</v>
      </c>
      <c r="Y435" s="550">
        <f t="shared" si="53"/>
        <v>227.04000000000002</v>
      </c>
      <c r="Z435" s="36">
        <f t="shared" si="54"/>
        <v>0.51427999999999996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239.27272727272725</v>
      </c>
      <c r="BN435" s="64">
        <f t="shared" si="56"/>
        <v>242.51999999999998</v>
      </c>
      <c r="BO435" s="64">
        <f t="shared" si="57"/>
        <v>0.40792540792540793</v>
      </c>
      <c r="BP435" s="64">
        <f t="shared" si="58"/>
        <v>0.41346153846153849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30</v>
      </c>
      <c r="Y438" s="550">
        <f t="shared" si="53"/>
        <v>33.6</v>
      </c>
      <c r="Z438" s="36">
        <f>IFERROR(IF(Y438=0,"",ROUNDUP(Y438/H438,0)*0.00902),"")</f>
        <v>6.3140000000000002E-2</v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43.3125</v>
      </c>
      <c r="BN438" s="64">
        <f t="shared" si="56"/>
        <v>48.510000000000005</v>
      </c>
      <c r="BO438" s="64">
        <f t="shared" si="57"/>
        <v>4.7348484848484848E-2</v>
      </c>
      <c r="BP438" s="64">
        <f t="shared" si="58"/>
        <v>5.3030303030303039E-2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15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69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70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110.41666666666666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113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1.3309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70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580</v>
      </c>
      <c r="Y444" s="551">
        <f>IFERROR(SUM(Y430:Y442),"0")</f>
        <v>593.28000000000009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159</v>
      </c>
      <c r="Y446" s="550">
        <f>IFERROR(IF(X446="",0,CEILING((X446/$H446),1)*$H446),"")</f>
        <v>163.68</v>
      </c>
      <c r="Z446" s="36">
        <f>IFERROR(IF(Y446=0,"",ROUNDUP(Y446/H446,0)*0.01196),"")</f>
        <v>0.37075999999999998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169.84090909090909</v>
      </c>
      <c r="BN446" s="64">
        <f>IFERROR(Y446*I446/H446,"0")</f>
        <v>174.84</v>
      </c>
      <c r="BO446" s="64">
        <f>IFERROR(1/J446*(X446/H446),"0")</f>
        <v>0.28955419580419584</v>
      </c>
      <c r="BP446" s="64">
        <f>IFERROR(1/J446*(Y446/H446),"0")</f>
        <v>0.29807692307692307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60</v>
      </c>
      <c r="Y448" s="550">
        <f>IFERROR(IF(X448="",0,CEILING((X448/$H448),1)*$H448),"")</f>
        <v>62.4</v>
      </c>
      <c r="Z448" s="36">
        <f>IFERROR(IF(Y448=0,"",ROUNDUP(Y448/H448,0)*0.00902),"")</f>
        <v>0.11726</v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86.625</v>
      </c>
      <c r="BN448" s="64">
        <f>IFERROR(Y448*I448/H448,"0")</f>
        <v>90.089999999999989</v>
      </c>
      <c r="BO448" s="64">
        <f>IFERROR(1/J448*(X448/H448),"0")</f>
        <v>9.4696969696969696E-2</v>
      </c>
      <c r="BP448" s="64">
        <f>IFERROR(1/J448*(Y448/H448),"0")</f>
        <v>9.8484848484848481E-2</v>
      </c>
    </row>
    <row r="449" spans="1:68" x14ac:dyDescent="0.2">
      <c r="A449" s="569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70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42.61363636363636</v>
      </c>
      <c r="Y449" s="551">
        <f>IFERROR(Y446/H446,"0")+IFERROR(Y447/H447,"0")+IFERROR(Y448/H448,"0")</f>
        <v>44</v>
      </c>
      <c r="Z449" s="551">
        <f>IFERROR(IF(Z446="",0,Z446),"0")+IFERROR(IF(Z447="",0,Z447),"0")+IFERROR(IF(Z448="",0,Z448),"0")</f>
        <v>0.48802000000000001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70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219</v>
      </c>
      <c r="Y450" s="551">
        <f>IFERROR(SUM(Y446:Y448),"0")</f>
        <v>226.08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76</v>
      </c>
      <c r="Y452" s="550">
        <f t="shared" ref="Y452:Y457" si="59">IFERROR(IF(X452="",0,CEILING((X452/$H452),1)*$H452),"")</f>
        <v>79.2</v>
      </c>
      <c r="Z452" s="36">
        <f>IFERROR(IF(Y452=0,"",ROUNDUP(Y452/H452,0)*0.01196),"")</f>
        <v>0.1794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81.181818181818173</v>
      </c>
      <c r="BN452" s="64">
        <f t="shared" ref="BN452:BN457" si="61">IFERROR(Y452*I452/H452,"0")</f>
        <v>84.6</v>
      </c>
      <c r="BO452" s="64">
        <f t="shared" ref="BO452:BO457" si="62">IFERROR(1/J452*(X452/H452),"0")</f>
        <v>0.13840326340326339</v>
      </c>
      <c r="BP452" s="64">
        <f t="shared" ref="BP452:BP457" si="63">IFERROR(1/J452*(Y452/H452),"0")</f>
        <v>0.14423076923076925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199</v>
      </c>
      <c r="Y453" s="550">
        <f t="shared" si="59"/>
        <v>200.64000000000001</v>
      </c>
      <c r="Z453" s="36">
        <f>IFERROR(IF(Y453=0,"",ROUNDUP(Y453/H453,0)*0.01196),"")</f>
        <v>0.45448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212.56818181818178</v>
      </c>
      <c r="BN453" s="64">
        <f t="shared" si="61"/>
        <v>214.32</v>
      </c>
      <c r="BO453" s="64">
        <f t="shared" si="62"/>
        <v>0.36239801864801863</v>
      </c>
      <c r="BP453" s="64">
        <f t="shared" si="63"/>
        <v>0.36538461538461542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99</v>
      </c>
      <c r="Y454" s="550">
        <f t="shared" si="59"/>
        <v>100.32000000000001</v>
      </c>
      <c r="Z454" s="36">
        <f>IFERROR(IF(Y454=0,"",ROUNDUP(Y454/H454,0)*0.01196),"")</f>
        <v>0.22724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105.75</v>
      </c>
      <c r="BN454" s="64">
        <f t="shared" si="61"/>
        <v>107.16</v>
      </c>
      <c r="BO454" s="64">
        <f t="shared" si="62"/>
        <v>0.18028846153846154</v>
      </c>
      <c r="BP454" s="64">
        <f t="shared" si="63"/>
        <v>0.18269230769230771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69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70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70.833333333333329</v>
      </c>
      <c r="Y458" s="551">
        <f>IFERROR(Y452/H452,"0")+IFERROR(Y453/H453,"0")+IFERROR(Y454/H454,"0")+IFERROR(Y455/H455,"0")+IFERROR(Y456/H456,"0")+IFERROR(Y457/H457,"0")</f>
        <v>72</v>
      </c>
      <c r="Z458" s="551">
        <f>IFERROR(IF(Z452="",0,Z452),"0")+IFERROR(IF(Z453="",0,Z453),"0")+IFERROR(IF(Z454="",0,Z454),"0")+IFERROR(IF(Z455="",0,Z455),"0")+IFERROR(IF(Z456="",0,Z456),"0")+IFERROR(IF(Z457="",0,Z457),"0")</f>
        <v>0.86112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70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374</v>
      </c>
      <c r="Y459" s="551">
        <f>IFERROR(SUM(Y452:Y457),"0")</f>
        <v>380.16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9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70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70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97" t="s">
        <v>715</v>
      </c>
      <c r="B466" s="598"/>
      <c r="C466" s="598"/>
      <c r="D466" s="598"/>
      <c r="E466" s="598"/>
      <c r="F466" s="598"/>
      <c r="G466" s="598"/>
      <c r="H466" s="598"/>
      <c r="I466" s="598"/>
      <c r="J466" s="598"/>
      <c r="K466" s="598"/>
      <c r="L466" s="598"/>
      <c r="M466" s="598"/>
      <c r="N466" s="598"/>
      <c r="O466" s="598"/>
      <c r="P466" s="598"/>
      <c r="Q466" s="598"/>
      <c r="R466" s="598"/>
      <c r="S466" s="598"/>
      <c r="T466" s="598"/>
      <c r="U466" s="598"/>
      <c r="V466" s="598"/>
      <c r="W466" s="598"/>
      <c r="X466" s="598"/>
      <c r="Y466" s="598"/>
      <c r="Z466" s="598"/>
      <c r="AA466" s="48"/>
      <c r="AB466" s="48"/>
      <c r="AC466" s="48"/>
    </row>
    <row r="467" spans="1:68" ht="16.5" hidden="1" customHeight="1" x14ac:dyDescent="0.25">
      <c r="A467" s="600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7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4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9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70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70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8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9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70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70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7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9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70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70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9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70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70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169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9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70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70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600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5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9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70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70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827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06"/>
      <c r="P501" s="590" t="s">
        <v>759</v>
      </c>
      <c r="Q501" s="591"/>
      <c r="R501" s="591"/>
      <c r="S501" s="591"/>
      <c r="T501" s="591"/>
      <c r="U501" s="591"/>
      <c r="V501" s="592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10399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10569.17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06"/>
      <c r="P502" s="590" t="s">
        <v>760</v>
      </c>
      <c r="Q502" s="591"/>
      <c r="R502" s="591"/>
      <c r="S502" s="591"/>
      <c r="T502" s="591"/>
      <c r="U502" s="591"/>
      <c r="V502" s="592"/>
      <c r="W502" s="37" t="s">
        <v>68</v>
      </c>
      <c r="X502" s="551">
        <f>IFERROR(SUM(BM22:BM498),"0")</f>
        <v>11024.754814160426</v>
      </c>
      <c r="Y502" s="551">
        <f>IFERROR(SUM(BN22:BN498),"0")</f>
        <v>11206.917000000001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06"/>
      <c r="P503" s="590" t="s">
        <v>761</v>
      </c>
      <c r="Q503" s="591"/>
      <c r="R503" s="591"/>
      <c r="S503" s="591"/>
      <c r="T503" s="591"/>
      <c r="U503" s="591"/>
      <c r="V503" s="592"/>
      <c r="W503" s="37" t="s">
        <v>762</v>
      </c>
      <c r="X503" s="38">
        <f>ROUNDUP(SUM(BO22:BO498),0)</f>
        <v>18</v>
      </c>
      <c r="Y503" s="38">
        <f>ROUNDUP(SUM(BP22:BP498),0)</f>
        <v>19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06"/>
      <c r="P504" s="590" t="s">
        <v>763</v>
      </c>
      <c r="Q504" s="591"/>
      <c r="R504" s="591"/>
      <c r="S504" s="591"/>
      <c r="T504" s="591"/>
      <c r="U504" s="591"/>
      <c r="V504" s="592"/>
      <c r="W504" s="37" t="s">
        <v>68</v>
      </c>
      <c r="X504" s="551">
        <f>GrossWeightTotal+PalletQtyTotal*25</f>
        <v>11474.754814160426</v>
      </c>
      <c r="Y504" s="551">
        <f>GrossWeightTotalR+PalletQtyTotalR*25</f>
        <v>11681.917000000001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06"/>
      <c r="P505" s="590" t="s">
        <v>764</v>
      </c>
      <c r="Q505" s="591"/>
      <c r="R505" s="591"/>
      <c r="S505" s="591"/>
      <c r="T505" s="591"/>
      <c r="U505" s="591"/>
      <c r="V505" s="592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1947.0622193811171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1977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06"/>
      <c r="P506" s="590" t="s">
        <v>765</v>
      </c>
      <c r="Q506" s="591"/>
      <c r="R506" s="591"/>
      <c r="S506" s="591"/>
      <c r="T506" s="591"/>
      <c r="U506" s="591"/>
      <c r="V506" s="592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21.253250000000001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3" t="s">
        <v>100</v>
      </c>
      <c r="D508" s="670"/>
      <c r="E508" s="670"/>
      <c r="F508" s="670"/>
      <c r="G508" s="670"/>
      <c r="H508" s="671"/>
      <c r="I508" s="573" t="s">
        <v>255</v>
      </c>
      <c r="J508" s="670"/>
      <c r="K508" s="670"/>
      <c r="L508" s="670"/>
      <c r="M508" s="670"/>
      <c r="N508" s="670"/>
      <c r="O508" s="670"/>
      <c r="P508" s="670"/>
      <c r="Q508" s="670"/>
      <c r="R508" s="670"/>
      <c r="S508" s="671"/>
      <c r="T508" s="573" t="s">
        <v>536</v>
      </c>
      <c r="U508" s="671"/>
      <c r="V508" s="573" t="s">
        <v>592</v>
      </c>
      <c r="W508" s="670"/>
      <c r="X508" s="670"/>
      <c r="Y508" s="671"/>
      <c r="Z508" s="546" t="s">
        <v>648</v>
      </c>
      <c r="AA508" s="573" t="s">
        <v>715</v>
      </c>
      <c r="AB508" s="671"/>
      <c r="AC508" s="52"/>
      <c r="AF508" s="547"/>
    </row>
    <row r="509" spans="1:68" ht="14.25" customHeight="1" thickTop="1" x14ac:dyDescent="0.2">
      <c r="A509" s="629" t="s">
        <v>768</v>
      </c>
      <c r="B509" s="573" t="s">
        <v>62</v>
      </c>
      <c r="C509" s="573" t="s">
        <v>101</v>
      </c>
      <c r="D509" s="573" t="s">
        <v>116</v>
      </c>
      <c r="E509" s="573" t="s">
        <v>176</v>
      </c>
      <c r="F509" s="573" t="s">
        <v>198</v>
      </c>
      <c r="G509" s="573" t="s">
        <v>231</v>
      </c>
      <c r="H509" s="573" t="s">
        <v>100</v>
      </c>
      <c r="I509" s="573" t="s">
        <v>256</v>
      </c>
      <c r="J509" s="573" t="s">
        <v>296</v>
      </c>
      <c r="K509" s="573" t="s">
        <v>356</v>
      </c>
      <c r="L509" s="573" t="s">
        <v>395</v>
      </c>
      <c r="M509" s="573" t="s">
        <v>411</v>
      </c>
      <c r="N509" s="547"/>
      <c r="O509" s="573" t="s">
        <v>425</v>
      </c>
      <c r="P509" s="573" t="s">
        <v>435</v>
      </c>
      <c r="Q509" s="573" t="s">
        <v>442</v>
      </c>
      <c r="R509" s="573" t="s">
        <v>447</v>
      </c>
      <c r="S509" s="573" t="s">
        <v>526</v>
      </c>
      <c r="T509" s="573" t="s">
        <v>537</v>
      </c>
      <c r="U509" s="573" t="s">
        <v>572</v>
      </c>
      <c r="V509" s="573" t="s">
        <v>593</v>
      </c>
      <c r="W509" s="573" t="s">
        <v>625</v>
      </c>
      <c r="X509" s="573" t="s">
        <v>640</v>
      </c>
      <c r="Y509" s="573" t="s">
        <v>644</v>
      </c>
      <c r="Z509" s="573" t="s">
        <v>648</v>
      </c>
      <c r="AA509" s="573" t="s">
        <v>715</v>
      </c>
      <c r="AB509" s="573" t="s">
        <v>754</v>
      </c>
      <c r="AC509" s="52"/>
      <c r="AF509" s="547"/>
    </row>
    <row r="510" spans="1:68" ht="13.5" customHeight="1" thickBot="1" x14ac:dyDescent="0.25">
      <c r="A510" s="630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47"/>
      <c r="O510" s="574"/>
      <c r="P510" s="574"/>
      <c r="Q510" s="574"/>
      <c r="R510" s="574"/>
      <c r="S510" s="574"/>
      <c r="T510" s="574"/>
      <c r="U510" s="574"/>
      <c r="V510" s="574"/>
      <c r="W510" s="574"/>
      <c r="X510" s="574"/>
      <c r="Y510" s="574"/>
      <c r="Z510" s="574"/>
      <c r="AA510" s="574"/>
      <c r="AB510" s="574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170.20000000000002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320.39999999999998</v>
      </c>
      <c r="E511" s="46">
        <f>IFERROR(Y89*1,"0")+IFERROR(Y90*1,"0")+IFERROR(Y91*1,"0")+IFERROR(Y95*1,"0")+IFERROR(Y96*1,"0")+IFERROR(Y97*1,"0")+IFERROR(Y98*1,"0")+IFERROR(Y99*1,"0")</f>
        <v>730.8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952.8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186.89999999999998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2381.4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301.59999999999997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211.2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142.35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3036</v>
      </c>
      <c r="U511" s="46">
        <f>IFERROR(Y367*1,"0")+IFERROR(Y368*1,"0")+IFERROR(Y369*1,"0")+IFERROR(Y373*1,"0")+IFERROR(Y377*1,"0")+IFERROR(Y378*1,"0")+IFERROR(Y382*1,"0")</f>
        <v>936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1199.52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8"/>
        <filter val="1 433,00"/>
        <filter val="1 947,06"/>
        <filter val="10 399,00"/>
        <filter val="11 024,75"/>
        <filter val="11 474,75"/>
        <filter val="11,00"/>
        <filter val="11,31"/>
        <filter val="11,37"/>
        <filter val="110,42"/>
        <filter val="120,00"/>
        <filter val="123,00"/>
        <filter val="135,00"/>
        <filter val="144,13"/>
        <filter val="15,42"/>
        <filter val="156,00"/>
        <filter val="159,00"/>
        <filter val="16,00"/>
        <filter val="163,00"/>
        <filter val="167,00"/>
        <filter val="168,00"/>
        <filter val="17,00"/>
        <filter val="172,00"/>
        <filter val="173,00"/>
        <filter val="177,00"/>
        <filter val="18"/>
        <filter val="18,00"/>
        <filter val="18,11"/>
        <filter val="180,00"/>
        <filter val="181,30"/>
        <filter val="191,00"/>
        <filter val="196,00"/>
        <filter val="199,00"/>
        <filter val="2 162,00"/>
        <filter val="2,50"/>
        <filter val="20,00"/>
        <filter val="203,00"/>
        <filter val="209,00"/>
        <filter val="219,00"/>
        <filter val="22,00"/>
        <filter val="224,00"/>
        <filter val="225,00"/>
        <filter val="236,00"/>
        <filter val="245,00"/>
        <filter val="249,00"/>
        <filter val="25,86"/>
        <filter val="26,00"/>
        <filter val="264,00"/>
        <filter val="270,00"/>
        <filter val="272,00"/>
        <filter val="28,00"/>
        <filter val="29,00"/>
        <filter val="3,00"/>
        <filter val="30,00"/>
        <filter val="300,00"/>
        <filter val="31,00"/>
        <filter val="322,00"/>
        <filter val="325,00"/>
        <filter val="343,00"/>
        <filter val="35,00"/>
        <filter val="36,00"/>
        <filter val="37,00"/>
        <filter val="374,00"/>
        <filter val="394,00"/>
        <filter val="399,00"/>
        <filter val="4,00"/>
        <filter val="4,63"/>
        <filter val="41,48"/>
        <filter val="42,00"/>
        <filter val="42,61"/>
        <filter val="44,60"/>
        <filter val="45,14"/>
        <filter val="50,00"/>
        <filter val="51,00"/>
        <filter val="520,00"/>
        <filter val="54,44"/>
        <filter val="550,01"/>
        <filter val="58,89"/>
        <filter val="580,00"/>
        <filter val="6,00"/>
        <filter val="60,00"/>
        <filter val="62,80"/>
        <filter val="669,00"/>
        <filter val="675,00"/>
        <filter val="70,83"/>
        <filter val="72,86"/>
        <filter val="73,00"/>
        <filter val="76,00"/>
        <filter val="78,00"/>
        <filter val="799,00"/>
        <filter val="80,00"/>
        <filter val="81,67"/>
        <filter val="851,00"/>
        <filter val="86,00"/>
        <filter val="86,79"/>
        <filter val="87,08"/>
        <filter val="894,00"/>
        <filter val="95,00"/>
        <filter val="97,00"/>
        <filter val="99,00"/>
        <filter val="99,33"/>
      </filters>
    </filterColumn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Z509:Z510"/>
    <mergeCell ref="P494:V494"/>
    <mergeCell ref="A484:O485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P436:T436"/>
    <mergeCell ref="P292:T292"/>
    <mergeCell ref="P81:V81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P430:T430"/>
    <mergeCell ref="P350:V350"/>
    <mergeCell ref="A248:Z248"/>
    <mergeCell ref="P196:T196"/>
    <mergeCell ref="D226:E226"/>
    <mergeCell ref="D164:E164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78:T478"/>
    <mergeCell ref="Q509:Q510"/>
    <mergeCell ref="S509:S510"/>
    <mergeCell ref="A284:O285"/>
    <mergeCell ref="F509:F510"/>
    <mergeCell ref="H509:H510"/>
    <mergeCell ref="R509:R510"/>
    <mergeCell ref="T509:T510"/>
    <mergeCell ref="AA508:AB508"/>
    <mergeCell ref="P505:V505"/>
    <mergeCell ref="I508:S508"/>
    <mergeCell ref="A501:O506"/>
    <mergeCell ref="P495:V495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D321:E321"/>
    <mergeCell ref="P278:T278"/>
    <mergeCell ref="D198:E198"/>
    <mergeCell ref="D440:E440"/>
    <mergeCell ref="D296:E296"/>
    <mergeCell ref="D269:E269"/>
    <mergeCell ref="P275:V275"/>
    <mergeCell ref="P27:T27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P346:T346"/>
    <mergeCell ref="D227:E227"/>
    <mergeCell ref="P220:V220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D219:E219"/>
    <mergeCell ref="D104:E104"/>
    <mergeCell ref="P90:T90"/>
    <mergeCell ref="H17:H18"/>
    <mergeCell ref="P388:T388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P474:V474"/>
    <mergeCell ref="D389:E389"/>
    <mergeCell ref="P62:T62"/>
    <mergeCell ref="P146:T146"/>
    <mergeCell ref="D152:E152"/>
    <mergeCell ref="D29:E29"/>
    <mergeCell ref="A20:Z20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D267:E267"/>
    <mergeCell ref="A220:O221"/>
    <mergeCell ref="P261:T261"/>
    <mergeCell ref="P309:T309"/>
    <mergeCell ref="P126:V126"/>
    <mergeCell ref="D424:E424"/>
    <mergeCell ref="D342:E342"/>
    <mergeCell ref="D336:E336"/>
    <mergeCell ref="D407:E407"/>
    <mergeCell ref="P379:V379"/>
    <mergeCell ref="P450:V450"/>
    <mergeCell ref="D196:E196"/>
    <mergeCell ref="A126:O127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A486:Z486"/>
    <mergeCell ref="P479:V479"/>
    <mergeCell ref="P66:V66"/>
    <mergeCell ref="P449:V449"/>
    <mergeCell ref="D335:E335"/>
    <mergeCell ref="D68:E68"/>
    <mergeCell ref="P245:T245"/>
    <mergeCell ref="A359:O360"/>
    <mergeCell ref="D346:E346"/>
    <mergeCell ref="P229:T229"/>
    <mergeCell ref="D477:E477"/>
    <mergeCell ref="A153:O154"/>
    <mergeCell ref="P77:T77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P26:T26"/>
    <mergeCell ref="D463:E463"/>
    <mergeCell ref="A270:O271"/>
    <mergeCell ref="P338:V338"/>
    <mergeCell ref="P71:V71"/>
    <mergeCell ref="P444:V444"/>
    <mergeCell ref="A15:M15"/>
    <mergeCell ref="D125:E125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A494:O495"/>
    <mergeCell ref="L509:L510"/>
    <mergeCell ref="P304:V304"/>
    <mergeCell ref="D492:E492"/>
    <mergeCell ref="P181:V181"/>
    <mergeCell ref="D96:E96"/>
    <mergeCell ref="D52:E52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A349:O350"/>
    <mergeCell ref="P239:V239"/>
    <mergeCell ref="A257:Z257"/>
    <mergeCell ref="P439:T439"/>
    <mergeCell ref="P433:T433"/>
    <mergeCell ref="P262:T262"/>
    <mergeCell ref="D105:E105"/>
    <mergeCell ref="P70:T70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425:O426"/>
    <mergeCell ref="P411:T411"/>
    <mergeCell ref="P442:T442"/>
    <mergeCell ref="P489:V489"/>
    <mergeCell ref="D448:E448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D388:E388"/>
    <mergeCell ref="D90:E90"/>
    <mergeCell ref="P119:T119"/>
    <mergeCell ref="P354:V35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I509:I510"/>
    <mergeCell ref="P52:T52"/>
    <mergeCell ref="K509:K510"/>
    <mergeCell ref="X509:X510"/>
    <mergeCell ref="D210:E210"/>
    <mergeCell ref="D308:E308"/>
    <mergeCell ref="A468:Z468"/>
    <mergeCell ref="D498:E498"/>
    <mergeCell ref="P482:T482"/>
    <mergeCell ref="A475:Z475"/>
    <mergeCell ref="P490:V490"/>
    <mergeCell ref="P492:T492"/>
    <mergeCell ref="P465:V465"/>
    <mergeCell ref="D442:E442"/>
    <mergeCell ref="D493:E493"/>
    <mergeCell ref="D431:E431"/>
    <mergeCell ref="A422:Z422"/>
    <mergeCell ref="A458:O459"/>
    <mergeCell ref="P85:V85"/>
    <mergeCell ref="P383:V383"/>
    <mergeCell ref="A145:Z145"/>
    <mergeCell ref="A272:Z272"/>
    <mergeCell ref="A406:Z406"/>
    <mergeCell ref="J509:J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P399:V399"/>
    <mergeCell ref="A87:Z87"/>
    <mergeCell ref="D316:E316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P402:T402"/>
    <mergeCell ref="D274:E274"/>
    <mergeCell ref="D301:E301"/>
    <mergeCell ref="D245:E245"/>
    <mergeCell ref="A376:Z376"/>
    <mergeCell ref="D224:E224"/>
    <mergeCell ref="A398:O399"/>
    <mergeCell ref="P401:T401"/>
    <mergeCell ref="D382:E382"/>
    <mergeCell ref="P268:T268"/>
    <mergeCell ref="P230:T230"/>
    <mergeCell ref="P398:V398"/>
    <mergeCell ref="D251:E251"/>
    <mergeCell ref="A381:Z381"/>
    <mergeCell ref="P360:V360"/>
    <mergeCell ref="P36:V36"/>
    <mergeCell ref="P78:T78"/>
    <mergeCell ref="D302:E302"/>
    <mergeCell ref="A159:O160"/>
    <mergeCell ref="A386:Z386"/>
    <mergeCell ref="D378:E378"/>
    <mergeCell ref="D253:E253"/>
    <mergeCell ref="D53:E53"/>
    <mergeCell ref="P232:V232"/>
    <mergeCell ref="D47:E47"/>
    <mergeCell ref="A46:Z46"/>
    <mergeCell ref="D209:E209"/>
    <mergeCell ref="P166:T166"/>
    <mergeCell ref="A282:Z282"/>
    <mergeCell ref="P188:V188"/>
    <mergeCell ref="A187:O188"/>
    <mergeCell ref="P177:V177"/>
    <mergeCell ref="A50:Z50"/>
    <mergeCell ref="A139:Z139"/>
    <mergeCell ref="D130:E130"/>
    <mergeCell ref="D201:E201"/>
    <mergeCell ref="D43:E43"/>
    <mergeCell ref="D63:E63"/>
    <mergeCell ref="P96:T96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P33:V33"/>
    <mergeCell ref="P264:V264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P99:T99"/>
    <mergeCell ref="P170:T170"/>
    <mergeCell ref="P316:T316"/>
    <mergeCell ref="D197:E197"/>
    <mergeCell ref="D482:E482"/>
    <mergeCell ref="P330:V330"/>
    <mergeCell ref="D289:E289"/>
    <mergeCell ref="P159:V159"/>
    <mergeCell ref="P209:T209"/>
    <mergeCell ref="A149:Z149"/>
    <mergeCell ref="A385:Z385"/>
    <mergeCell ref="P234:T234"/>
    <mergeCell ref="A330:O331"/>
    <mergeCell ref="A365:Z365"/>
    <mergeCell ref="D357:E357"/>
    <mergeCell ref="P315:T315"/>
    <mergeCell ref="P302:T302"/>
    <mergeCell ref="D174:E174"/>
    <mergeCell ref="D472:E472"/>
    <mergeCell ref="P455:T455"/>
    <mergeCell ref="D208:E208"/>
    <mergeCell ref="A387:Z387"/>
    <mergeCell ref="A287:Z287"/>
    <mergeCell ref="A281:Z281"/>
    <mergeCell ref="D211:E211"/>
    <mergeCell ref="P168:T168"/>
    <mergeCell ref="A313:Z313"/>
    <mergeCell ref="D369:E369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A473:O474"/>
    <mergeCell ref="D411:E411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A379:O380"/>
    <mergeCell ref="W17:W18"/>
    <mergeCell ref="A258:Z258"/>
    <mergeCell ref="P29:T29"/>
    <mergeCell ref="P93:V93"/>
    <mergeCell ref="P97:T97"/>
    <mergeCell ref="P59:V59"/>
    <mergeCell ref="P47:T47"/>
    <mergeCell ref="P131:T1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2025-08-29T11:35:15Z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