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564C49-10B0-4C58-8E70-D997BF780D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Z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N208" i="1"/>
  <c r="BM208" i="1"/>
  <c r="Z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A10" i="1" s="1"/>
  <c r="D7" i="1"/>
  <c r="Q6" i="1"/>
  <c r="P2" i="1"/>
  <c r="BP107" i="1" l="1"/>
  <c r="BN107" i="1"/>
  <c r="Z107" i="1"/>
  <c r="BP140" i="1"/>
  <c r="BN140" i="1"/>
  <c r="Z140" i="1"/>
  <c r="BP190" i="1"/>
  <c r="BN190" i="1"/>
  <c r="Z190" i="1"/>
  <c r="BP213" i="1"/>
  <c r="BN213" i="1"/>
  <c r="Z213" i="1"/>
  <c r="BP253" i="1"/>
  <c r="BN253" i="1"/>
  <c r="Z253" i="1"/>
  <c r="BP262" i="1"/>
  <c r="BN262" i="1"/>
  <c r="Z262" i="1"/>
  <c r="BP298" i="1"/>
  <c r="BN298" i="1"/>
  <c r="Z298" i="1"/>
  <c r="BP322" i="1"/>
  <c r="BN322" i="1"/>
  <c r="Z322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31" i="1"/>
  <c r="BN31" i="1"/>
  <c r="Z54" i="1"/>
  <c r="BN54" i="1"/>
  <c r="Z68" i="1"/>
  <c r="BN68" i="1"/>
  <c r="Y71" i="1"/>
  <c r="Z78" i="1"/>
  <c r="BN78" i="1"/>
  <c r="Y101" i="1"/>
  <c r="BP119" i="1"/>
  <c r="BN119" i="1"/>
  <c r="Z119" i="1"/>
  <c r="BP167" i="1"/>
  <c r="BN167" i="1"/>
  <c r="Z167" i="1"/>
  <c r="BP202" i="1"/>
  <c r="BN202" i="1"/>
  <c r="Z202" i="1"/>
  <c r="BP228" i="1"/>
  <c r="BN228" i="1"/>
  <c r="Z228" i="1"/>
  <c r="BP261" i="1"/>
  <c r="BN261" i="1"/>
  <c r="Z261" i="1"/>
  <c r="BP290" i="1"/>
  <c r="BN290" i="1"/>
  <c r="Z290" i="1"/>
  <c r="BP308" i="1"/>
  <c r="BN308" i="1"/>
  <c r="Z308" i="1"/>
  <c r="T511" i="1"/>
  <c r="BP345" i="1"/>
  <c r="BN345" i="1"/>
  <c r="Z345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143" i="1"/>
  <c r="Y193" i="1"/>
  <c r="Y203" i="1"/>
  <c r="M511" i="1"/>
  <c r="Y325" i="1"/>
  <c r="Y312" i="1"/>
  <c r="BP306" i="1"/>
  <c r="BN306" i="1"/>
  <c r="Z306" i="1"/>
  <c r="BP316" i="1"/>
  <c r="BN316" i="1"/>
  <c r="Z316" i="1"/>
  <c r="BP343" i="1"/>
  <c r="BN343" i="1"/>
  <c r="Z343" i="1"/>
  <c r="Y379" i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BP357" i="1"/>
  <c r="BN357" i="1"/>
  <c r="Z357" i="1"/>
  <c r="Y375" i="1"/>
  <c r="Y374" i="1"/>
  <c r="BP373" i="1"/>
  <c r="BN373" i="1"/>
  <c r="Z373" i="1"/>
  <c r="Z374" i="1" s="1"/>
  <c r="B511" i="1"/>
  <c r="X503" i="1"/>
  <c r="X504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5" i="1"/>
  <c r="BN105" i="1"/>
  <c r="Z111" i="1"/>
  <c r="BN111" i="1"/>
  <c r="BP111" i="1"/>
  <c r="Y114" i="1"/>
  <c r="Z117" i="1"/>
  <c r="BN117" i="1"/>
  <c r="BP117" i="1"/>
  <c r="Y122" i="1"/>
  <c r="Z125" i="1"/>
  <c r="BN125" i="1"/>
  <c r="Z136" i="1"/>
  <c r="BN136" i="1"/>
  <c r="Y142" i="1"/>
  <c r="Z151" i="1"/>
  <c r="BN151" i="1"/>
  <c r="I511" i="1"/>
  <c r="Y172" i="1"/>
  <c r="Z165" i="1"/>
  <c r="BN165" i="1"/>
  <c r="Z169" i="1"/>
  <c r="BN169" i="1"/>
  <c r="Y178" i="1"/>
  <c r="Z186" i="1"/>
  <c r="BN186" i="1"/>
  <c r="Y192" i="1"/>
  <c r="Z196" i="1"/>
  <c r="BN196" i="1"/>
  <c r="Z200" i="1"/>
  <c r="BN200" i="1"/>
  <c r="Z206" i="1"/>
  <c r="BN206" i="1"/>
  <c r="Z211" i="1"/>
  <c r="BN211" i="1"/>
  <c r="Z219" i="1"/>
  <c r="BN219" i="1"/>
  <c r="Z226" i="1"/>
  <c r="BN226" i="1"/>
  <c r="Z230" i="1"/>
  <c r="BN230" i="1"/>
  <c r="Z251" i="1"/>
  <c r="BN251" i="1"/>
  <c r="Z267" i="1"/>
  <c r="BN267" i="1"/>
  <c r="BP267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Y293" i="1"/>
  <c r="Z292" i="1"/>
  <c r="BN292" i="1"/>
  <c r="Y304" i="1"/>
  <c r="BP296" i="1"/>
  <c r="BN296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Y443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03" i="1"/>
  <c r="Y311" i="1"/>
  <c r="Y318" i="1"/>
  <c r="S511" i="1"/>
  <c r="Y370" i="1"/>
  <c r="W511" i="1"/>
  <c r="Y458" i="1"/>
  <c r="Y489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1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5" i="1"/>
  <c r="Z207" i="1"/>
  <c r="BN207" i="1"/>
  <c r="BP212" i="1"/>
  <c r="BN212" i="1"/>
  <c r="Z212" i="1"/>
  <c r="BP225" i="1"/>
  <c r="BN225" i="1"/>
  <c r="Z225" i="1"/>
  <c r="BP229" i="1"/>
  <c r="BN229" i="1"/>
  <c r="Z229" i="1"/>
  <c r="H9" i="1"/>
  <c r="Y24" i="1"/>
  <c r="Y108" i="1"/>
  <c r="Y148" i="1"/>
  <c r="Y160" i="1"/>
  <c r="Y187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1" i="1"/>
  <c r="K511" i="1"/>
  <c r="Y232" i="1"/>
  <c r="Z238" i="1"/>
  <c r="Z239" i="1" s="1"/>
  <c r="BN238" i="1"/>
  <c r="BP238" i="1"/>
  <c r="Y239" i="1"/>
  <c r="Z242" i="1"/>
  <c r="Z246" i="1" s="1"/>
  <c r="BN242" i="1"/>
  <c r="BP242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0" i="1"/>
  <c r="BN260" i="1"/>
  <c r="Y264" i="1"/>
  <c r="Z268" i="1"/>
  <c r="Z270" i="1" s="1"/>
  <c r="BN268" i="1"/>
  <c r="BP268" i="1"/>
  <c r="Y271" i="1"/>
  <c r="Y276" i="1"/>
  <c r="Y285" i="1"/>
  <c r="R511" i="1"/>
  <c r="Z289" i="1"/>
  <c r="BN289" i="1"/>
  <c r="BP289" i="1"/>
  <c r="Z291" i="1"/>
  <c r="BN291" i="1"/>
  <c r="Y294" i="1"/>
  <c r="Z297" i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Z317" i="1" s="1"/>
  <c r="BN315" i="1"/>
  <c r="BP315" i="1"/>
  <c r="Z320" i="1"/>
  <c r="Z324" i="1" s="1"/>
  <c r="BN320" i="1"/>
  <c r="BP320" i="1"/>
  <c r="Z321" i="1"/>
  <c r="BN321" i="1"/>
  <c r="Z323" i="1"/>
  <c r="BN323" i="1"/>
  <c r="Y324" i="1"/>
  <c r="Z327" i="1"/>
  <c r="Z330" i="1" s="1"/>
  <c r="BN327" i="1"/>
  <c r="BP327" i="1"/>
  <c r="Z329" i="1"/>
  <c r="BN329" i="1"/>
  <c r="Y330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Z359" i="1" s="1"/>
  <c r="BN358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BP447" i="1"/>
  <c r="BN447" i="1"/>
  <c r="Z447" i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Z370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79" i="1"/>
  <c r="Z415" i="1"/>
  <c r="Z449" i="1"/>
  <c r="Z220" i="1"/>
  <c r="Z142" i="1"/>
  <c r="Z121" i="1"/>
  <c r="Z71" i="1"/>
  <c r="Z58" i="1"/>
  <c r="Z464" i="1"/>
  <c r="Z458" i="1"/>
  <c r="Z443" i="1"/>
  <c r="Z303" i="1"/>
  <c r="Z293" i="1"/>
  <c r="Z215" i="1"/>
  <c r="Z177" i="1"/>
  <c r="Z171" i="1"/>
  <c r="Z153" i="1"/>
  <c r="Z108" i="1"/>
  <c r="Z100" i="1"/>
  <c r="Z80" i="1"/>
  <c r="Z231" i="1"/>
  <c r="Z473" i="1"/>
  <c r="Y503" i="1"/>
  <c r="Z398" i="1"/>
  <c r="Y501" i="1"/>
  <c r="Z203" i="1"/>
  <c r="Z65" i="1"/>
  <c r="Z32" i="1"/>
  <c r="Y505" i="1"/>
  <c r="Y502" i="1"/>
  <c r="Y504" i="1" s="1"/>
  <c r="Z506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<sst xmlns="http://schemas.openxmlformats.org/spreadsheetml/2006/main" count="2208" uniqueCount="807">
  <si>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</si>
  <si>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</si>
  <si>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</si>
  <si>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</si>
  <si>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</si>
  <si>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</si>
  <si>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</si>
  <si>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</si>
  <si>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</si>
  <si>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</si>
  <si>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</si>
  <si>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</si>
  <si>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</si>
  <si>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</si>
  <si>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</si>
  <si>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</si>
  <si>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</si>
  <si>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</si>
  <si>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</si>
  <si>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</si>
  <si>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</si>
  <si>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</si>
  <si>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</si>
  <si>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</si>
  <si>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</si>
  <si>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</si>
  <si>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</si>
  <si>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</si>
  <si>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</si>
  <si>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</si>
  <si>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</si>
  <si>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</si>
  <si>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</si>
  <si>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</si>
  <si>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</si>
  <si>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</si>
  <si>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</si>
  <si>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</si>
  <si>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</si>
  <si>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</si>
  <si>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</si>
  <si>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</si>
  <si>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</si>
  <si>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</si>
  <si>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</si>
  <si>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</si>
  <si>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</si>
  <si>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</si>
  <si>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</si>
  <si>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</si>
  <si>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</si>
  <si>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</si>
  <si>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</si>
  <si>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</si>
  <si>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</si>
  <si>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</si>
  <si>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</si>
  <si>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</si>
  <si>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</si>
  <si>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</si>
  <si>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</si>
  <si>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</si>
  <si>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</si>
  <si>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</si>
  <si>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</si>
  <si>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</si>
  <si>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</si>
  <si>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</si>
  <si>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</si>
  <si>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</si>
  <si>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</si>
  <si>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</si>
  <si>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</si>
  <si>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</si>
  <si>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</si>
  <si>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</si>
  <si>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</si>
  <si>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</si>
  <si>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</si>
  <si>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</si>
  <si>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</si>
  <si>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</si>
  <si>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</si>
  <si>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</si>
  <si>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</si>
  <si>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</si>
  <si>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</si>
  <si>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</si>
  <si>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</si>
  <si>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</si>
  <si>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</si>
  <si>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</si>
  <si>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</si>
  <si>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</si>
  <si>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</si>
  <si>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</si>
  <si>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</si>
  <si>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</si>
  <si>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</si>
  <si>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</si>
  <si>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</si>
  <si>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</si>
  <si>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</si>
  <si>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</si>
  <si>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</si>
  <si>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</si>
  <si>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</si>
  <si>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</si>
  <si>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</si>
  <si>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</si>
  <si>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</si>
  <si>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</si>
  <si>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</si>
  <si>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</si>
  <si>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</si>
  <si>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</si>
  <si>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</si>
  <si>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</si>
  <si>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</si>
  <si>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</si>
  <si>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</si>
  <si>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</si>
  <si>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</si>
  <si>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</si>
  <si>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</si>
  <si>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</si>
  <si>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</si>
  <si>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</si>
  <si>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</si>
  <si>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</si>
  <si>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</si>
  <si>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</si>
  <si>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</si>
  <si>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</si>
  <si>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</si>
  <si>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</si>
  <si>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</si>
  <si>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</si>
  <si>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</si>
  <si>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</si>
  <si>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</si>
  <si>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</si>
  <si>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</si>
  <si>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</si>
  <si>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</si>
  <si>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</si>
  <si>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</si>
  <si>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</si>
  <si>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</si>
  <si>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</si>
  <si>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</si>
  <si>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</si>
  <si>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</si>
  <si>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</si>
  <si>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</si>
  <si>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</si>
  <si>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</si>
  <si>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</si>
  <si>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</si>
  <si>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</si>
  <si>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</si>
  <si>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</si>
  <si>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</si>
  <si>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</si>
  <si>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</si>
  <si>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</si>
  <si>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</si>
  <si>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</si>
  <si>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</si>
  <si>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</si>
  <si>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</si>
  <si>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</si>
  <si>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</si>
  <si>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</si>
  <si>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</si>
  <si>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</si>
  <si>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</si>
  <si>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</si>
  <si>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</si>
  <si>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</si>
  <si>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</si>
  <si>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</si>
  <si>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</si>
  <si>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</si>
  <si>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</si>
  <si>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</si>
  <si>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</si>
  <si>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</si>
  <si>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</si>
  <si>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</si>
  <si>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</si>
  <si>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</si>
  <si>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</si>
  <si>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</si>
  <si>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</si>
  <si>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</si>
  <si>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</si>
  <si>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</si>
  <si>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</si>
  <si>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</si>
  <si>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</si>
  <si>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</si>
  <si>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</si>
  <si>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</si>
  <si>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</si>
  <si>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</si>
  <si>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</si>
  <si>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</si>
  <si>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</si>
  <si>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</si>
  <si>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</si>
  <si>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</si>
  <si>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</si>
  <si>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</si>
  <si>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</si>
  <si>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</si>
  <si>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</si>
  <si>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</si>
  <si>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</si>
  <si>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</si>
  <si>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</si>
  <si>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</si>
  <si>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</si>
  <si>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</si>
  <si>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</si>
  <si>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</si>
  <si>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</si>
  <si>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</si>
  <si>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</si>
  <si>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</si>
  <si>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</si>
  <si>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</si>
  <si>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</si>
  <si>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</si>
  <si>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</si>
  <si>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</si>
  <si>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</si>
  <si>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</si>
  <si>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</si>
  <si>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</si>
  <si>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</si>
  <si>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</si>
  <si>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</si>
  <si>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</si>
  <si>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</si>
  <si>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</si>
  <si>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</si>
  <si>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</si>
  <si>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</si>
  <si>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</si>
  <si>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</si>
  <si>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</si>
  <si>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</si>
  <si>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</si>
  <si>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</si>
  <si>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</si>
  <si>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</si>
  <si>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</si>
  <si>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</si>
  <si>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</si>
  <si>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</si>
  <si>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</si>
  <si>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</si>
  <si>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</si>
  <si>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</si>
  <si>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</si>
  <si>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</si>
  <si>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</si>
  <si>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</si>
  <si>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</si>
  <si>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</si>
  <si>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</si>
  <si>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</si>
  <si>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</si>
  <si>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</si>
  <si>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</si>
  <si>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</si>
  <si>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</si>
  <si>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</si>
  <si>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</si>
  <si>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</si>
  <si>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</si>
  <si>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</si>
  <si>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</si>
  <si>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</si>
  <si>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</si>
  <si>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</si>
  <si>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</si>
  <si>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</si>
  <si>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</si>
  <si>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</si>
  <si>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</si>
  <si>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</si>
  <si>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</si>
  <si>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</si>
  <si>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</si>
  <si>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</si>
  <si>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</si>
  <si>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</si>
  <si>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</si>
  <si>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</si>
  <si>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</si>
  <si>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</si>
  <si>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</si>
  <si>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</si>
  <si>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</si>
  <si>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</si>
  <si>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</si>
  <si>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</si>
  <si>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</si>
  <si>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</si>
  <si>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</si>
  <si>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</si>
  <si>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</si>
  <si>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</si>
  <si>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</si>
  <si>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</si>
  <si>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</si>
  <si>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</si>
  <si>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</si>
  <si>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</si>
  <si>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</si>
  <si>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</si>
  <si>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</si>
  <si>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</si>
  <si>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</si>
  <si>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</si>
  <si>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</si>
  <si>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</si>
  <si>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</si>
  <si>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</si>
  <si>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</si>
  <si>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</si>
  <si>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</si>
  <si>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</si>
  <si>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</si>
  <si>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</si>
  <si>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</si>
  <si>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</si>
  <si>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</si>
  <si>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</si>
  <si>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</si>
  <si>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</si>
  <si>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</si>
  <si>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</si>
  <si>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</si>
  <si>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</si>
  <si>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</si>
  <si>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</si>
  <si>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</si>
  <si>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</si>
  <si>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</si>
  <si>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</si>
  <si>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</si>
  <si>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</si>
  <si>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</si>
  <si>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</si>
  <si>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</si>
  <si>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</si>
  <si>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</si>
  <si>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</si>
  <si>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</si>
  <si>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</si>
  <si>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</si>
  <si>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</si>
  <si>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</si>
  <si>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</si>
  <si>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</si>
  <si>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</si>
  <si>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</si>
  <si>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</si>
  <si>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</si>
  <si>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</si>
  <si>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</si>
  <si>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</si>
  <si>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</si>
  <si>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</si>
  <si>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</si>
  <si>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</si>
  <si>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</si>
  <si>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</si>
  <si>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</si>
  <si>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</si>
  <si>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</si>
  <si>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</si>
  <si>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</si>
  <si>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</si>
  <si>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</si>
  <si>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</si>
  <si>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</si>
  <si>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</si>
  <si>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</si>
  <si>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</si>
  <si>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</si>
  <si>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</si>
  <si>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</si>
  <si>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</si>
  <si>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</si>
  <si>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</si>
  <si>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</si>
  <si>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</si>
  <si>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</si>
  <si>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</si>
  <si>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</si>
  <si>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</si>
  <si>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</si>
  <si>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</si>
  <si>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</si>
  <si>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</si>
  <si>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</si>
  <si>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</si>
  <si>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</si>
  <si>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</si>
  <si>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</si>
  <si>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</si>
  <si>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</si>
  <si>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</si>
  <si>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</si>
  <si>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</si>
  <si>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</si>
  <si>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</si>
  <si>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</si>
  <si>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</si>
  <si>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</si>
  <si>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</si>
  <si>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</si>
  <si>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</si>
  <si>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</si>
  <si>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</si>
  <si>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</si>
  <si>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</si>
  <si>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</si>
  <si>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</si>
  <si>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</si>
  <si>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</si>
  <si>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</si>
  <si>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</si>
  <si>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</si>
  <si>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</si>
  <si>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</si>
  <si>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</si>
  <si>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</si>
  <si>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</si>
  <si>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</si>
  <si>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</si>
  <si>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</si>
  <si>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</si>
  <si>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</si>
  <si>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</si>
  <si>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</si>
  <si>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</si>
  <si>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</si>
  <si>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</si>
  <si>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</si>
  <si>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</si>
  <si>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</si>
  <si>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</si>
  <si>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</si>
  <si>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</si>
  <si>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</si>
  <si>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</si>
  <si>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</si>
  <si>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</si>
  <si>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</si>
  <si>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</si>
  <si>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</si>
  <si>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</si>
  <si>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</si>
  <si>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</si>
  <si>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</si>
  <si>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</si>
  <si>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</si>
  <si>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</si>
  <si>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</si>
  <si>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</si>
  <si>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</si>
  <si>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</si>
  <si>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</si>
  <si>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</si>
  <si>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</si>
  <si>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</si>
  <si>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</si>
  <si>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</si>
  <si>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</si>
  <si>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</si>
  <si>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</si>
  <si>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</si>
  <si>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</si>
  <si>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</si>
  <si>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</si>
  <si>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</si>
  <si>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</si>
  <si>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</si>
  <si>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</si>
  <si>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</si>
  <si>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</si>
  <si>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</si>
  <si>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</si>
  <si>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</si>
  <si>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</si>
  <si>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</si>
  <si>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</si>
  <si>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</si>
  <si>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</si>
  <si>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</si>
  <si>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</si>
  <si>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</si>
  <si>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</si>
  <si>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</si>
  <si>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</si>
  <si>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</si>
  <si>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</si>
  <si>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</si>
  <si>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</si>
  <si>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</si>
  <si>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</si>
  <si>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</si>
  <si>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</si>
  <si>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</si>
  <si>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</si>
  <si>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</si>
  <si>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</si>
  <si>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</si>
  <si>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</si>
  <si>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</si>
  <si>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</si>
  <si>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</si>
  <si>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</si>
  <si>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</si>
  <si>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</si>
  <si>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</si>
  <si>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</si>
  <si>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</si>
  <si>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</si>
  <si>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</si>
  <si>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</si>
  <si>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</si>
  <si>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</si>
  <si>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</si>
  <si>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</si>
  <si>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</si>
  <si>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</si>
  <si>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</si>
  <si>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</si>
  <si>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</si>
  <si>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</si>
  <si>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</si>
  <si>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</si>
  <si>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</si>
  <si>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</si>
  <si>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</si>
  <si>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</si>
  <si>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</si>
  <si>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</si>
  <si>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</si>
  <si>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</si>
  <si>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</si>
  <si>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</si>
  <si>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</si>
  <si>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</si>
  <si>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</si>
  <si>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</si>
  <si>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</si>
  <si>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</si>
  <si>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</si>
  <si>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</si>
  <si>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</si>
  <si>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</si>
  <si>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</si>
  <si>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</si>
  <si>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</si>
  <si>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</si>
  <si>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</si>
  <si>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</si>
  <si>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</si>
  <si>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</si>
  <si>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</si>
  <si>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</si>
  <si>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</si>
  <si>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</si>
  <si>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</si>
  <si>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</si>
  <si>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</si>
  <si>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</si>
  <si>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</si>
  <si>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</si>
  <si>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</si>
  <si>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</si>
  <si>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</si>
  <si>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</si>
  <si>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</si>
  <si>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</si>
  <si>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</si>
  <si>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</si>
  <si>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</si>
  <si>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</si>
  <si>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</si>
  <si>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</si>
  <si>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</si>
  <si>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</si>
  <si>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</si>
  <si>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</si>
  <si>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</si>
  <si>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</si>
  <si>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</si>
  <si>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</si>
  <si>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</si>
  <si>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</si>
  <si>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</si>
  <si>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</si>
  <si>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</si>
  <si>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</si>
  <si>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</si>
  <si>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</si>
  <si>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</si>
  <si>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</si>
  <si>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</si>
  <si>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</si>
  <si>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</si>
  <si>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</si>
  <si>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</si>
  <si>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</si>
  <si>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</si>
  <si>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</si>
  <si>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</si>
  <si>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</si>
  <si>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</si>
  <si>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</si>
  <si>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</si>
  <si>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</si>
  <si>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</si>
  <si>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</si>
  <si>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</si>
  <si>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</si>
  <si>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</si>
  <si>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</si>
  <si>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</si>
  <si>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</si>
  <si>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</si>
  <si>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</si>
  <si>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</si>
  <si>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</si>
  <si>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</si>
  <si>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</si>
  <si>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</si>
  <si>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</si>
  <si>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</si>
  <si>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</si>
  <si>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</si>
  <si>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</si>
  <si>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</si>
  <si>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</si>
  <si>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</si>
  <si>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</si>
  <si>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</si>
  <si>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</si>
  <si>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</si>
  <si>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</si>
  <si>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</si>
  <si>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</si>
  <si>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</si>
  <si>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</si>
  <si>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</si>
  <si>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</si>
  <si>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</si>
  <si>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</si>
  <si>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</si>
  <si>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</si>
  <si>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</si>
  <si>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</si>
  <si>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</si>
  <si>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</si>
  <si>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</si>
  <si>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</si>
  <si>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</si>
  <si>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</si>
  <si>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</si>
  <si>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</si>
  <si>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</si>
  <si>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</si>
  <si>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</si>
  <si>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</si>
  <si>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</si>
  <si>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</si>
  <si>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</si>
  <si>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</si>
  <si>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</si>
  <si>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</si>
  <si>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</si>
  <si>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</si>
  <si>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</si>
  <si>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</si>
  <si>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</si>
  <si>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</si>
  <si>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</si>
  <si>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</si>
  <si>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</si>
  <si>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</si>
  <si>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</si>
  <si>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</si>
  <si>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</si>
  <si>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</si>
  <si>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</si>
  <si>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</si>
  <si>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</si>
  <si>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</si>
  <si>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</si>
  <si>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</si>
  <si>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</si>
  <si>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</si>
  <si>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</si>
  <si>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</si>
  <si>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</si>
  <si>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</si>
  <si>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</si>
  <si>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</si>
  <si>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</si>
  <si>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</si>
  <si>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</si>
  <si>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</si>
  <si>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</si>
  <si>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</si>
  <si>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</si>
  <si>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</si>
  <si>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</si>
  <si>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</si>
  <si>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</si>
  <si>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</si>
  <si>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</si>
  <si>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</si>
  <si>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</si>
  <si>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</si>
  <si>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</si>
  <si>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</si>
  <si>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</si>
  <si>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</si>
  <si>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</si>
  <si>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</si>
  <si>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</si>
  <si>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</si>
  <si>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</si>
  <si>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</si>
  <si>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</si>
  <si>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</si>
  <si>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</si>
  <si>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</si>
  <si>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</si>
  <si>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</si>
  <si>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</si>
  <si>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</si>
  <si>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</si>
  <si>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</si>
  <si>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</si>
  <si>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</si>
  <si>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</si>
  <si>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</si>
  <si>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</si>
  <si>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</si>
  <si>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</si>
  <si>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</si>
  <si>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</si>
  <si>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</si>
  <si>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</si>
  <si>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</si>
  <si>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</si>
  <si>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</si>
  <si>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</si>
  <si>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</si>
  <si>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</si>
  <si>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</si>
  <si>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</si>
  <si>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</si>
  <si>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</si>
  <si>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</si>
  <si>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</si>
  <si>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</si>
  <si>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</si>
  <si>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</si>
  <si>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</si>
  <si>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</si>
  <si>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</si>
  <si>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</si>
  <si>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</si>
  <si>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</si>
  <si>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</si>
  <si>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</si>
  <si>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</si>
  <si>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</si>
  <si>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</si>
  <si>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</si>
  <si>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</si>
  <si>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</si>
  <si>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</si>
  <si>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</si>
  <si>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</si>
  <si>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</si>
  <si>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</si>
  <si>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</si>
  <si>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</si>
  <si>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</si>
  <si>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</si>
  <si>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</si>
  <si>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</si>
  <si>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</si>
  <si>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</si>
  <si>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</si>
  <si>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2 европалет,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</si>
</sst>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799" t="s">
        <v>0</v>
      </c>
      <c r="E1" s="577"/>
      <c r="F1" s="577"/>
      <c r="G1" s="12" t="s">
        <v>1</v>
      </c>
      <c r="H1" s="799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858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784" t="s">
        <v>8</v>
      </c>
      <c r="B5" s="591"/>
      <c r="C5" s="585"/>
      <c r="D5" s="661"/>
      <c r="E5" s="663"/>
      <c r="F5" s="617" t="s">
        <v>9</v>
      </c>
      <c r="G5" s="585"/>
      <c r="H5" s="661" t="s">
        <v>806</v>
      </c>
      <c r="I5" s="662"/>
      <c r="J5" s="662"/>
      <c r="K5" s="662"/>
      <c r="L5" s="662"/>
      <c r="M5" s="663"/>
      <c r="N5" s="58"/>
      <c r="P5" s="24" t="s">
        <v>10</v>
      </c>
      <c r="Q5" s="601">
        <v>45900</v>
      </c>
      <c r="R5" s="602"/>
      <c r="T5" s="742" t="s">
        <v>11</v>
      </c>
      <c r="U5" s="646"/>
      <c r="V5" s="744" t="s">
        <v>12</v>
      </c>
      <c r="W5" s="602"/>
      <c r="AB5" s="51"/>
      <c r="AC5" s="51"/>
      <c r="AD5" s="51"/>
      <c r="AE5" s="51"/>
    </row>
    <row r="6" spans="1:32" s="543" customFormat="1" ht="24" customHeight="1" x14ac:dyDescent="0.2">
      <c r="A6" s="784" t="s">
        <v>13</v>
      </c>
      <c r="B6" s="591"/>
      <c r="C6" s="585"/>
      <c r="D6" s="668" t="s">
        <v>772</v>
      </c>
      <c r="E6" s="669"/>
      <c r="F6" s="669"/>
      <c r="G6" s="669"/>
      <c r="H6" s="669"/>
      <c r="I6" s="669"/>
      <c r="J6" s="669"/>
      <c r="K6" s="669"/>
      <c r="L6" s="669"/>
      <c r="M6" s="602"/>
      <c r="N6" s="59"/>
      <c r="P6" s="24" t="s">
        <v>15</v>
      </c>
      <c r="Q6" s="595" t="str">
        <f>IF(Q5=0," ",CHOOSE(WEEKDAY(Q5,2),"Понедельник","Вторник","Среда","Четверг","Пятница","Суббота","Воскресенье"))</f>
        <v>Воскресенье</v>
      </c>
      <c r="R6" s="560"/>
      <c r="T6" s="753" t="s">
        <v>16</v>
      </c>
      <c r="U6" s="646"/>
      <c r="V6" s="683" t="s">
        <v>17</v>
      </c>
      <c r="W6" s="684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746"/>
      <c r="N7" s="60"/>
      <c r="P7" s="24"/>
      <c r="Q7" s="42"/>
      <c r="R7" s="42"/>
      <c r="T7" s="563"/>
      <c r="U7" s="646"/>
      <c r="V7" s="685"/>
      <c r="W7" s="686"/>
      <c r="AB7" s="51"/>
      <c r="AC7" s="51"/>
      <c r="AD7" s="51"/>
      <c r="AE7" s="51"/>
    </row>
    <row r="8" spans="1:32" s="543" customFormat="1" ht="25.5" customHeight="1" x14ac:dyDescent="0.2">
      <c r="A8" s="553" t="s">
        <v>18</v>
      </c>
      <c r="B8" s="554"/>
      <c r="C8" s="555"/>
      <c r="D8" s="827"/>
      <c r="E8" s="828"/>
      <c r="F8" s="828"/>
      <c r="G8" s="828"/>
      <c r="H8" s="828"/>
      <c r="I8" s="828"/>
      <c r="J8" s="828"/>
      <c r="K8" s="828"/>
      <c r="L8" s="828"/>
      <c r="M8" s="829"/>
      <c r="N8" s="61"/>
      <c r="P8" s="24" t="s">
        <v>19</v>
      </c>
      <c r="Q8" s="745">
        <v>0.5</v>
      </c>
      <c r="R8" s="746"/>
      <c r="T8" s="563"/>
      <c r="U8" s="646"/>
      <c r="V8" s="685"/>
      <c r="W8" s="686"/>
      <c r="AB8" s="51"/>
      <c r="AC8" s="51"/>
      <c r="AD8" s="51"/>
      <c r="AE8" s="51"/>
    </row>
    <row r="9" spans="1:32" s="543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33"/>
      <c r="E9" s="634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41"/>
      <c r="P9" s="26" t="s">
        <v>20</v>
      </c>
      <c r="Q9" s="817"/>
      <c r="R9" s="621"/>
      <c r="T9" s="563"/>
      <c r="U9" s="646"/>
      <c r="V9" s="687"/>
      <c r="W9" s="68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33"/>
      <c r="E10" s="634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698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54"/>
      <c r="R10" s="755"/>
      <c r="U10" s="24" t="s">
        <v>22</v>
      </c>
      <c r="V10" s="845" t="s">
        <v>23</v>
      </c>
      <c r="W10" s="684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8"/>
      <c r="R11" s="602"/>
      <c r="U11" s="24" t="s">
        <v>26</v>
      </c>
      <c r="V11" s="620" t="s">
        <v>27</v>
      </c>
      <c r="W11" s="621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5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85"/>
      <c r="N12" s="62"/>
      <c r="P12" s="24" t="s">
        <v>29</v>
      </c>
      <c r="Q12" s="745"/>
      <c r="R12" s="746"/>
      <c r="S12" s="23"/>
      <c r="U12" s="24"/>
      <c r="V12" s="577"/>
      <c r="W12" s="563"/>
      <c r="AB12" s="51"/>
      <c r="AC12" s="51"/>
      <c r="AD12" s="51"/>
      <c r="AE12" s="51"/>
    </row>
    <row r="13" spans="1:32" s="543" customFormat="1" ht="23.25" customHeight="1" x14ac:dyDescent="0.2">
      <c r="A13" s="75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85"/>
      <c r="N13" s="62"/>
      <c r="O13" s="26"/>
      <c r="P13" s="26" t="s">
        <v>31</v>
      </c>
      <c r="Q13" s="620"/>
      <c r="R13" s="6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5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8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52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85"/>
      <c r="N15" s="63"/>
      <c r="P15" s="787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8"/>
      <c r="Q16" s="788"/>
      <c r="R16" s="788"/>
      <c r="S16" s="788"/>
      <c r="T16" s="7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0" t="s">
        <v>35</v>
      </c>
      <c r="B17" s="570" t="s">
        <v>36</v>
      </c>
      <c r="C17" s="776" t="s">
        <v>37</v>
      </c>
      <c r="D17" s="570" t="s">
        <v>38</v>
      </c>
      <c r="E17" s="571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70" t="s">
        <v>47</v>
      </c>
      <c r="O17" s="570" t="s">
        <v>48</v>
      </c>
      <c r="P17" s="570" t="s">
        <v>49</v>
      </c>
      <c r="Q17" s="801"/>
      <c r="R17" s="801"/>
      <c r="S17" s="801"/>
      <c r="T17" s="571"/>
      <c r="U17" s="584" t="s">
        <v>50</v>
      </c>
      <c r="V17" s="585"/>
      <c r="W17" s="570" t="s">
        <v>51</v>
      </c>
      <c r="X17" s="570" t="s">
        <v>52</v>
      </c>
      <c r="Y17" s="582" t="s">
        <v>53</v>
      </c>
      <c r="Z17" s="677" t="s">
        <v>54</v>
      </c>
      <c r="AA17" s="611" t="s">
        <v>55</v>
      </c>
      <c r="AB17" s="611" t="s">
        <v>56</v>
      </c>
      <c r="AC17" s="611" t="s">
        <v>57</v>
      </c>
      <c r="AD17" s="611" t="s">
        <v>58</v>
      </c>
      <c r="AE17" s="612"/>
      <c r="AF17" s="613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572"/>
      <c r="E18" s="573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72"/>
      <c r="Q18" s="802"/>
      <c r="R18" s="802"/>
      <c r="S18" s="802"/>
      <c r="T18" s="573"/>
      <c r="U18" s="67" t="s">
        <v>60</v>
      </c>
      <c r="V18" s="67" t="s">
        <v>61</v>
      </c>
      <c r="W18" s="586"/>
      <c r="X18" s="586"/>
      <c r="Y18" s="583"/>
      <c r="Z18" s="678"/>
      <c r="AA18" s="679"/>
      <c r="AB18" s="679"/>
      <c r="AC18" s="679"/>
      <c r="AD18" s="614"/>
      <c r="AE18" s="615"/>
      <c r="AF18" s="616"/>
      <c r="AG18" s="66"/>
      <c r="BD18" s="65"/>
    </row>
    <row r="19" spans="1:68" ht="27.75" hidden="1" customHeight="1" x14ac:dyDescent="0.2">
      <c r="A19" s="580" t="s">
        <v>62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hidden="1" customHeight="1" x14ac:dyDescent="0.25">
      <c r="A20" s="566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hidden="1" customHeight="1" x14ac:dyDescent="0.25">
      <c r="A21" s="568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64"/>
      <c r="P23" s="565" t="s">
        <v>70</v>
      </c>
      <c r="Q23" s="554"/>
      <c r="R23" s="554"/>
      <c r="S23" s="554"/>
      <c r="T23" s="554"/>
      <c r="U23" s="554"/>
      <c r="V23" s="555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64"/>
      <c r="P24" s="565" t="s">
        <v>70</v>
      </c>
      <c r="Q24" s="554"/>
      <c r="R24" s="554"/>
      <c r="S24" s="554"/>
      <c r="T24" s="554"/>
      <c r="U24" s="554"/>
      <c r="V24" s="555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8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6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6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7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7"/>
      <c r="R30" s="557"/>
      <c r="S30" s="557"/>
      <c r="T30" s="558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7"/>
      <c r="R31" s="557"/>
      <c r="S31" s="557"/>
      <c r="T31" s="558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4"/>
      <c r="P32" s="565" t="s">
        <v>70</v>
      </c>
      <c r="Q32" s="554"/>
      <c r="R32" s="554"/>
      <c r="S32" s="554"/>
      <c r="T32" s="554"/>
      <c r="U32" s="554"/>
      <c r="V32" s="555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64"/>
      <c r="P33" s="565" t="s">
        <v>70</v>
      </c>
      <c r="Q33" s="554"/>
      <c r="R33" s="554"/>
      <c r="S33" s="554"/>
      <c r="T33" s="554"/>
      <c r="U33" s="554"/>
      <c r="V33" s="555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8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7"/>
      <c r="R35" s="557"/>
      <c r="S35" s="557"/>
      <c r="T35" s="558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4"/>
      <c r="P36" s="565" t="s">
        <v>70</v>
      </c>
      <c r="Q36" s="554"/>
      <c r="R36" s="554"/>
      <c r="S36" s="554"/>
      <c r="T36" s="554"/>
      <c r="U36" s="554"/>
      <c r="V36" s="555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4"/>
      <c r="P37" s="565" t="s">
        <v>70</v>
      </c>
      <c r="Q37" s="554"/>
      <c r="R37" s="554"/>
      <c r="S37" s="554"/>
      <c r="T37" s="554"/>
      <c r="U37" s="554"/>
      <c r="V37" s="555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80" t="s">
        <v>100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hidden="1" customHeight="1" x14ac:dyDescent="0.25">
      <c r="A39" s="566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hidden="1" customHeight="1" x14ac:dyDescent="0.25">
      <c r="A40" s="568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7"/>
      <c r="R42" s="557"/>
      <c r="S42" s="557"/>
      <c r="T42" s="558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8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7"/>
      <c r="R43" s="557"/>
      <c r="S43" s="557"/>
      <c r="T43" s="558"/>
      <c r="U43" s="34"/>
      <c r="V43" s="34"/>
      <c r="W43" s="35" t="s">
        <v>68</v>
      </c>
      <c r="X43" s="549">
        <v>7</v>
      </c>
      <c r="Y43" s="550">
        <f>IFERROR(IF(X43="",0,CEILING((X43/$H43),1)*$H43),"")</f>
        <v>7.4</v>
      </c>
      <c r="Z43" s="36">
        <f>IFERROR(IF(Y43=0,"",ROUNDUP(Y43/H43,0)*0.00902),"")</f>
        <v>1.804E-2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7.397297297297297</v>
      </c>
      <c r="BN43" s="64">
        <f>IFERROR(Y43*I43/H43,"0")</f>
        <v>7.82</v>
      </c>
      <c r="BO43" s="64">
        <f>IFERROR(1/J43*(X43/H43),"0")</f>
        <v>1.4332514332514333E-2</v>
      </c>
      <c r="BP43" s="64">
        <f>IFERROR(1/J43*(Y43/H43),"0")</f>
        <v>1.5151515151515152E-2</v>
      </c>
    </row>
    <row r="44" spans="1:68" x14ac:dyDescent="0.2">
      <c r="A44" s="562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4"/>
      <c r="P44" s="565" t="s">
        <v>70</v>
      </c>
      <c r="Q44" s="554"/>
      <c r="R44" s="554"/>
      <c r="S44" s="554"/>
      <c r="T44" s="554"/>
      <c r="U44" s="554"/>
      <c r="V44" s="555"/>
      <c r="W44" s="37" t="s">
        <v>71</v>
      </c>
      <c r="X44" s="551">
        <f>IFERROR(X41/H41,"0")+IFERROR(X42/H42,"0")+IFERROR(X43/H43,"0")</f>
        <v>1.8918918918918919</v>
      </c>
      <c r="Y44" s="551">
        <f>IFERROR(Y41/H41,"0")+IFERROR(Y42/H42,"0")+IFERROR(Y43/H43,"0")</f>
        <v>2</v>
      </c>
      <c r="Z44" s="551">
        <f>IFERROR(IF(Z41="",0,Z41),"0")+IFERROR(IF(Z42="",0,Z42),"0")+IFERROR(IF(Z43="",0,Z43),"0")</f>
        <v>1.804E-2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64"/>
      <c r="P45" s="565" t="s">
        <v>70</v>
      </c>
      <c r="Q45" s="554"/>
      <c r="R45" s="554"/>
      <c r="S45" s="554"/>
      <c r="T45" s="554"/>
      <c r="U45" s="554"/>
      <c r="V45" s="555"/>
      <c r="W45" s="37" t="s">
        <v>68</v>
      </c>
      <c r="X45" s="551">
        <f>IFERROR(SUM(X41:X43),"0")</f>
        <v>7</v>
      </c>
      <c r="Y45" s="551">
        <f>IFERROR(SUM(Y41:Y43),"0")</f>
        <v>7.4</v>
      </c>
      <c r="Z45" s="37"/>
      <c r="AA45" s="552"/>
      <c r="AB45" s="552"/>
      <c r="AC45" s="552"/>
    </row>
    <row r="46" spans="1:68" ht="14.25" hidden="1" customHeight="1" x14ac:dyDescent="0.25">
      <c r="A46" s="568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7"/>
      <c r="R47" s="557"/>
      <c r="S47" s="557"/>
      <c r="T47" s="558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4"/>
      <c r="P48" s="565" t="s">
        <v>70</v>
      </c>
      <c r="Q48" s="554"/>
      <c r="R48" s="554"/>
      <c r="S48" s="554"/>
      <c r="T48" s="554"/>
      <c r="U48" s="554"/>
      <c r="V48" s="555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4"/>
      <c r="P49" s="565" t="s">
        <v>70</v>
      </c>
      <c r="Q49" s="554"/>
      <c r="R49" s="554"/>
      <c r="S49" s="554"/>
      <c r="T49" s="554"/>
      <c r="U49" s="554"/>
      <c r="V49" s="555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6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hidden="1" customHeight="1" x14ac:dyDescent="0.25">
      <c r="A51" s="568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9">
        <v>7</v>
      </c>
      <c r="Y52" s="550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7.2718749999999996</v>
      </c>
      <c r="BN52" s="64">
        <f t="shared" ref="BN52:BN57" si="8">IFERROR(Y52*I52/H52,"0")</f>
        <v>11.635</v>
      </c>
      <c r="BO52" s="64">
        <f t="shared" ref="BO52:BO57" si="9">IFERROR(1/J52*(X52/H52),"0")</f>
        <v>9.765625E-3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7"/>
      <c r="R53" s="557"/>
      <c r="S53" s="557"/>
      <c r="T53" s="558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7"/>
      <c r="R54" s="557"/>
      <c r="S54" s="557"/>
      <c r="T54" s="558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4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7"/>
      <c r="R55" s="557"/>
      <c r="S55" s="557"/>
      <c r="T55" s="558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7"/>
      <c r="R57" s="557"/>
      <c r="S57" s="557"/>
      <c r="T57" s="558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2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4"/>
      <c r="P58" s="565" t="s">
        <v>70</v>
      </c>
      <c r="Q58" s="554"/>
      <c r="R58" s="554"/>
      <c r="S58" s="554"/>
      <c r="T58" s="554"/>
      <c r="U58" s="554"/>
      <c r="V58" s="555"/>
      <c r="W58" s="37" t="s">
        <v>71</v>
      </c>
      <c r="X58" s="551">
        <f>IFERROR(X52/H52,"0")+IFERROR(X53/H53,"0")+IFERROR(X54/H54,"0")+IFERROR(X55/H55,"0")+IFERROR(X56/H56,"0")+IFERROR(X57/H57,"0")</f>
        <v>0.625</v>
      </c>
      <c r="Y58" s="551">
        <f>IFERROR(Y52/H52,"0")+IFERROR(Y53/H53,"0")+IFERROR(Y54/H54,"0")+IFERROR(Y55/H55,"0")+IFERROR(Y56/H56,"0")+IFERROR(Y57/H57,"0")</f>
        <v>1</v>
      </c>
      <c r="Z58" s="551">
        <f>IFERROR(IF(Z52="",0,Z52),"0")+IFERROR(IF(Z53="",0,Z53),"0")+IFERROR(IF(Z54="",0,Z54),"0")+IFERROR(IF(Z55="",0,Z55),"0")+IFERROR(IF(Z56="",0,Z56),"0")+IFERROR(IF(Z57="",0,Z57),"0")</f>
        <v>1.898E-2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4"/>
      <c r="P59" s="565" t="s">
        <v>70</v>
      </c>
      <c r="Q59" s="554"/>
      <c r="R59" s="554"/>
      <c r="S59" s="554"/>
      <c r="T59" s="554"/>
      <c r="U59" s="554"/>
      <c r="V59" s="555"/>
      <c r="W59" s="37" t="s">
        <v>68</v>
      </c>
      <c r="X59" s="551">
        <f>IFERROR(SUM(X52:X57),"0")</f>
        <v>7</v>
      </c>
      <c r="Y59" s="551">
        <f>IFERROR(SUM(Y52:Y57),"0")</f>
        <v>11.2</v>
      </c>
      <c r="Z59" s="37"/>
      <c r="AA59" s="552"/>
      <c r="AB59" s="552"/>
      <c r="AC59" s="552"/>
    </row>
    <row r="60" spans="1:68" ht="14.25" hidden="1" customHeight="1" x14ac:dyDescent="0.25">
      <c r="A60" s="568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0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59">
        <v>4680115882751</v>
      </c>
      <c r="E62" s="560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59">
        <v>4680115885950</v>
      </c>
      <c r="E63" s="560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8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7"/>
      <c r="R63" s="557"/>
      <c r="S63" s="557"/>
      <c r="T63" s="558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59">
        <v>4680115881433</v>
      </c>
      <c r="E64" s="560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6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7"/>
      <c r="R64" s="557"/>
      <c r="S64" s="557"/>
      <c r="T64" s="558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2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64"/>
      <c r="P65" s="565" t="s">
        <v>70</v>
      </c>
      <c r="Q65" s="554"/>
      <c r="R65" s="554"/>
      <c r="S65" s="554"/>
      <c r="T65" s="554"/>
      <c r="U65" s="554"/>
      <c r="V65" s="555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4"/>
      <c r="P66" s="565" t="s">
        <v>70</v>
      </c>
      <c r="Q66" s="554"/>
      <c r="R66" s="554"/>
      <c r="S66" s="554"/>
      <c r="T66" s="554"/>
      <c r="U66" s="554"/>
      <c r="V66" s="555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68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59">
        <v>4680115885073</v>
      </c>
      <c r="E68" s="560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59">
        <v>4680115885059</v>
      </c>
      <c r="E69" s="560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7"/>
      <c r="R69" s="557"/>
      <c r="S69" s="557"/>
      <c r="T69" s="558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59">
        <v>4680115885097</v>
      </c>
      <c r="E70" s="560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7"/>
      <c r="R70" s="557"/>
      <c r="S70" s="557"/>
      <c r="T70" s="558"/>
      <c r="U70" s="34"/>
      <c r="V70" s="34"/>
      <c r="W70" s="35" t="s">
        <v>68</v>
      </c>
      <c r="X70" s="549">
        <v>2</v>
      </c>
      <c r="Y70" s="550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2.1111111111111112</v>
      </c>
      <c r="BN70" s="64">
        <f>IFERROR(Y70*I70/H70,"0")</f>
        <v>3.8</v>
      </c>
      <c r="BO70" s="64">
        <f>IFERROR(1/J70*(X70/H70),"0")</f>
        <v>4.7483380816714157E-3</v>
      </c>
      <c r="BP70" s="64">
        <f>IFERROR(1/J70*(Y70/H70),"0")</f>
        <v>8.5470085470085479E-3</v>
      </c>
    </row>
    <row r="71" spans="1:68" x14ac:dyDescent="0.2">
      <c r="A71" s="562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64"/>
      <c r="P71" s="565" t="s">
        <v>70</v>
      </c>
      <c r="Q71" s="554"/>
      <c r="R71" s="554"/>
      <c r="S71" s="554"/>
      <c r="T71" s="554"/>
      <c r="U71" s="554"/>
      <c r="V71" s="555"/>
      <c r="W71" s="37" t="s">
        <v>71</v>
      </c>
      <c r="X71" s="551">
        <f>IFERROR(X68/H68,"0")+IFERROR(X69/H69,"0")+IFERROR(X70/H70,"0")</f>
        <v>1.1111111111111112</v>
      </c>
      <c r="Y71" s="551">
        <f>IFERROR(Y68/H68,"0")+IFERROR(Y69/H69,"0")+IFERROR(Y70/H70,"0")</f>
        <v>2</v>
      </c>
      <c r="Z71" s="551">
        <f>IFERROR(IF(Z68="",0,Z68),"0")+IFERROR(IF(Z69="",0,Z69),"0")+IFERROR(IF(Z70="",0,Z70),"0")</f>
        <v>1.004E-2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4"/>
      <c r="P72" s="565" t="s">
        <v>70</v>
      </c>
      <c r="Q72" s="554"/>
      <c r="R72" s="554"/>
      <c r="S72" s="554"/>
      <c r="T72" s="554"/>
      <c r="U72" s="554"/>
      <c r="V72" s="555"/>
      <c r="W72" s="37" t="s">
        <v>68</v>
      </c>
      <c r="X72" s="551">
        <f>IFERROR(SUM(X68:X70),"0")</f>
        <v>2</v>
      </c>
      <c r="Y72" s="551">
        <f>IFERROR(SUM(Y68:Y70),"0")</f>
        <v>3.6</v>
      </c>
      <c r="Z72" s="37"/>
      <c r="AA72" s="552"/>
      <c r="AB72" s="552"/>
      <c r="AC72" s="552"/>
    </row>
    <row r="73" spans="1:68" ht="14.25" hidden="1" customHeight="1" x14ac:dyDescent="0.25">
      <c r="A73" s="568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59">
        <v>4680115881891</v>
      </c>
      <c r="E74" s="560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59">
        <v>4680115885769</v>
      </c>
      <c r="E75" s="560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6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9">
        <v>12</v>
      </c>
      <c r="Y75" s="550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12.621428571428572</v>
      </c>
      <c r="BN75" s="64">
        <f t="shared" si="13"/>
        <v>17.670000000000002</v>
      </c>
      <c r="BO75" s="64">
        <f t="shared" si="14"/>
        <v>2.2321428571428572E-2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59">
        <v>4680115884410</v>
      </c>
      <c r="E76" s="560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59">
        <v>4680115884311</v>
      </c>
      <c r="E77" s="560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7"/>
      <c r="R77" s="557"/>
      <c r="S77" s="557"/>
      <c r="T77" s="558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59">
        <v>4680115885929</v>
      </c>
      <c r="E78" s="560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8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7"/>
      <c r="R78" s="557"/>
      <c r="S78" s="557"/>
      <c r="T78" s="558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59">
        <v>4680115884403</v>
      </c>
      <c r="E79" s="560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8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7"/>
      <c r="R79" s="557"/>
      <c r="S79" s="557"/>
      <c r="T79" s="558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2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4"/>
      <c r="P80" s="565" t="s">
        <v>70</v>
      </c>
      <c r="Q80" s="554"/>
      <c r="R80" s="554"/>
      <c r="S80" s="554"/>
      <c r="T80" s="554"/>
      <c r="U80" s="554"/>
      <c r="V80" s="555"/>
      <c r="W80" s="37" t="s">
        <v>71</v>
      </c>
      <c r="X80" s="551">
        <f>IFERROR(X74/H74,"0")+IFERROR(X75/H75,"0")+IFERROR(X76/H76,"0")+IFERROR(X77/H77,"0")+IFERROR(X78/H78,"0")+IFERROR(X79/H79,"0")</f>
        <v>1.4285714285714286</v>
      </c>
      <c r="Y80" s="551">
        <f>IFERROR(Y74/H74,"0")+IFERROR(Y75/H75,"0")+IFERROR(Y76/H76,"0")+IFERROR(Y77/H77,"0")+IFERROR(Y78/H78,"0")+IFERROR(Y79/H79,"0")</f>
        <v>2</v>
      </c>
      <c r="Z80" s="551">
        <f>IFERROR(IF(Z74="",0,Z74),"0")+IFERROR(IF(Z75="",0,Z75),"0")+IFERROR(IF(Z76="",0,Z76),"0")+IFERROR(IF(Z77="",0,Z77),"0")+IFERROR(IF(Z78="",0,Z78),"0")+IFERROR(IF(Z79="",0,Z79),"0")</f>
        <v>3.7960000000000001E-2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64"/>
      <c r="P81" s="565" t="s">
        <v>70</v>
      </c>
      <c r="Q81" s="554"/>
      <c r="R81" s="554"/>
      <c r="S81" s="554"/>
      <c r="T81" s="554"/>
      <c r="U81" s="554"/>
      <c r="V81" s="555"/>
      <c r="W81" s="37" t="s">
        <v>68</v>
      </c>
      <c r="X81" s="551">
        <f>IFERROR(SUM(X74:X79),"0")</f>
        <v>12</v>
      </c>
      <c r="Y81" s="551">
        <f>IFERROR(SUM(Y74:Y79),"0")</f>
        <v>16.8</v>
      </c>
      <c r="Z81" s="37"/>
      <c r="AA81" s="552"/>
      <c r="AB81" s="552"/>
      <c r="AC81" s="552"/>
    </row>
    <row r="82" spans="1:68" ht="14.25" hidden="1" customHeight="1" x14ac:dyDescent="0.25">
      <c r="A82" s="568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59">
        <v>4680115881532</v>
      </c>
      <c r="E83" s="560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7"/>
      <c r="R83" s="557"/>
      <c r="S83" s="557"/>
      <c r="T83" s="558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59">
        <v>4680115881464</v>
      </c>
      <c r="E84" s="560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6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7"/>
      <c r="R84" s="557"/>
      <c r="S84" s="557"/>
      <c r="T84" s="558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2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4"/>
      <c r="P85" s="565" t="s">
        <v>70</v>
      </c>
      <c r="Q85" s="554"/>
      <c r="R85" s="554"/>
      <c r="S85" s="554"/>
      <c r="T85" s="554"/>
      <c r="U85" s="554"/>
      <c r="V85" s="555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4"/>
      <c r="P86" s="565" t="s">
        <v>70</v>
      </c>
      <c r="Q86" s="554"/>
      <c r="R86" s="554"/>
      <c r="S86" s="554"/>
      <c r="T86" s="554"/>
      <c r="U86" s="554"/>
      <c r="V86" s="555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566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hidden="1" customHeight="1" x14ac:dyDescent="0.25">
      <c r="A88" s="568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59">
        <v>4680115881327</v>
      </c>
      <c r="E89" s="560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7"/>
      <c r="R89" s="557"/>
      <c r="S89" s="557"/>
      <c r="T89" s="558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59">
        <v>4680115881518</v>
      </c>
      <c r="E90" s="560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1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7"/>
      <c r="R90" s="557"/>
      <c r="S90" s="557"/>
      <c r="T90" s="558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59">
        <v>4680115881303</v>
      </c>
      <c r="E91" s="560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7"/>
      <c r="R91" s="557"/>
      <c r="S91" s="557"/>
      <c r="T91" s="558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2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4"/>
      <c r="P92" s="565" t="s">
        <v>70</v>
      </c>
      <c r="Q92" s="554"/>
      <c r="R92" s="554"/>
      <c r="S92" s="554"/>
      <c r="T92" s="554"/>
      <c r="U92" s="554"/>
      <c r="V92" s="555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64"/>
      <c r="P93" s="565" t="s">
        <v>70</v>
      </c>
      <c r="Q93" s="554"/>
      <c r="R93" s="554"/>
      <c r="S93" s="554"/>
      <c r="T93" s="554"/>
      <c r="U93" s="554"/>
      <c r="V93" s="555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68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59">
        <v>4607091386967</v>
      </c>
      <c r="E95" s="560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3" t="s">
        <v>186</v>
      </c>
      <c r="Q95" s="557"/>
      <c r="R95" s="557"/>
      <c r="S95" s="557"/>
      <c r="T95" s="558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59">
        <v>4680115884953</v>
      </c>
      <c r="E96" s="560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7"/>
      <c r="R96" s="557"/>
      <c r="S96" s="557"/>
      <c r="T96" s="558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59">
        <v>4607091385731</v>
      </c>
      <c r="E97" s="560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7"/>
      <c r="R97" s="557"/>
      <c r="S97" s="557"/>
      <c r="T97" s="558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59">
        <v>4607091385731</v>
      </c>
      <c r="E98" s="560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6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7"/>
      <c r="R98" s="557"/>
      <c r="S98" s="557"/>
      <c r="T98" s="558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59">
        <v>4680115880894</v>
      </c>
      <c r="E99" s="560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8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7"/>
      <c r="R99" s="557"/>
      <c r="S99" s="557"/>
      <c r="T99" s="558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2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4"/>
      <c r="P100" s="565" t="s">
        <v>70</v>
      </c>
      <c r="Q100" s="554"/>
      <c r="R100" s="554"/>
      <c r="S100" s="554"/>
      <c r="T100" s="554"/>
      <c r="U100" s="554"/>
      <c r="V100" s="555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64"/>
      <c r="P101" s="565" t="s">
        <v>70</v>
      </c>
      <c r="Q101" s="554"/>
      <c r="R101" s="554"/>
      <c r="S101" s="554"/>
      <c r="T101" s="554"/>
      <c r="U101" s="554"/>
      <c r="V101" s="555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566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hidden="1" customHeight="1" x14ac:dyDescent="0.25">
      <c r="A103" s="568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59">
        <v>4680115882133</v>
      </c>
      <c r="E104" s="560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7"/>
      <c r="R104" s="557"/>
      <c r="S104" s="557"/>
      <c r="T104" s="558"/>
      <c r="U104" s="34"/>
      <c r="V104" s="34"/>
      <c r="W104" s="35" t="s">
        <v>68</v>
      </c>
      <c r="X104" s="549">
        <v>10</v>
      </c>
      <c r="Y104" s="550">
        <f>IFERROR(IF(X104="",0,CEILING((X104/$H104),1)*$H104),"")</f>
        <v>10.8</v>
      </c>
      <c r="Z104" s="36">
        <f>IFERROR(IF(Y104=0,"",ROUNDUP(Y104/H104,0)*0.01898),"")</f>
        <v>1.898E-2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10.402777777777777</v>
      </c>
      <c r="BN104" s="64">
        <f>IFERROR(Y104*I104/H104,"0")</f>
        <v>11.234999999999999</v>
      </c>
      <c r="BO104" s="64">
        <f>IFERROR(1/J104*(X104/H104),"0")</f>
        <v>1.4467592592592591E-2</v>
      </c>
      <c r="BP104" s="64">
        <f>IFERROR(1/J104*(Y104/H104),"0")</f>
        <v>1.5625E-2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59">
        <v>4680115880269</v>
      </c>
      <c r="E105" s="560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7"/>
      <c r="R105" s="557"/>
      <c r="S105" s="557"/>
      <c r="T105" s="558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59">
        <v>4680115880429</v>
      </c>
      <c r="E106" s="560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6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7"/>
      <c r="R106" s="557"/>
      <c r="S106" s="557"/>
      <c r="T106" s="558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59">
        <v>4680115881457</v>
      </c>
      <c r="E107" s="560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6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7"/>
      <c r="R107" s="557"/>
      <c r="S107" s="557"/>
      <c r="T107" s="558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2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64"/>
      <c r="P108" s="565" t="s">
        <v>70</v>
      </c>
      <c r="Q108" s="554"/>
      <c r="R108" s="554"/>
      <c r="S108" s="554"/>
      <c r="T108" s="554"/>
      <c r="U108" s="554"/>
      <c r="V108" s="555"/>
      <c r="W108" s="37" t="s">
        <v>71</v>
      </c>
      <c r="X108" s="551">
        <f>IFERROR(X104/H104,"0")+IFERROR(X105/H105,"0")+IFERROR(X106/H106,"0")+IFERROR(X107/H107,"0")</f>
        <v>0.92592592592592582</v>
      </c>
      <c r="Y108" s="551">
        <f>IFERROR(Y104/H104,"0")+IFERROR(Y105/H105,"0")+IFERROR(Y106/H106,"0")+IFERROR(Y107/H107,"0")</f>
        <v>1</v>
      </c>
      <c r="Z108" s="551">
        <f>IFERROR(IF(Z104="",0,Z104),"0")+IFERROR(IF(Z105="",0,Z105),"0")+IFERROR(IF(Z106="",0,Z106),"0")+IFERROR(IF(Z107="",0,Z107),"0")</f>
        <v>1.898E-2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64"/>
      <c r="P109" s="565" t="s">
        <v>70</v>
      </c>
      <c r="Q109" s="554"/>
      <c r="R109" s="554"/>
      <c r="S109" s="554"/>
      <c r="T109" s="554"/>
      <c r="U109" s="554"/>
      <c r="V109" s="555"/>
      <c r="W109" s="37" t="s">
        <v>68</v>
      </c>
      <c r="X109" s="551">
        <f>IFERROR(SUM(X104:X107),"0")</f>
        <v>10</v>
      </c>
      <c r="Y109" s="551">
        <f>IFERROR(SUM(Y104:Y107),"0")</f>
        <v>10.8</v>
      </c>
      <c r="Z109" s="37"/>
      <c r="AA109" s="552"/>
      <c r="AB109" s="552"/>
      <c r="AC109" s="552"/>
    </row>
    <row r="110" spans="1:68" ht="14.25" hidden="1" customHeight="1" x14ac:dyDescent="0.25">
      <c r="A110" s="568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59">
        <v>4680115881488</v>
      </c>
      <c r="E111" s="560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7"/>
      <c r="R111" s="557"/>
      <c r="S111" s="557"/>
      <c r="T111" s="558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59">
        <v>4680115882775</v>
      </c>
      <c r="E112" s="560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7"/>
      <c r="R112" s="557"/>
      <c r="S112" s="557"/>
      <c r="T112" s="558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59">
        <v>4680115880658</v>
      </c>
      <c r="E113" s="560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8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7"/>
      <c r="R113" s="557"/>
      <c r="S113" s="557"/>
      <c r="T113" s="558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2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64"/>
      <c r="P114" s="565" t="s">
        <v>70</v>
      </c>
      <c r="Q114" s="554"/>
      <c r="R114" s="554"/>
      <c r="S114" s="554"/>
      <c r="T114" s="554"/>
      <c r="U114" s="554"/>
      <c r="V114" s="555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64"/>
      <c r="P115" s="565" t="s">
        <v>70</v>
      </c>
      <c r="Q115" s="554"/>
      <c r="R115" s="554"/>
      <c r="S115" s="554"/>
      <c r="T115" s="554"/>
      <c r="U115" s="554"/>
      <c r="V115" s="555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68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59">
        <v>4607091385168</v>
      </c>
      <c r="E117" s="560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7"/>
      <c r="R117" s="557"/>
      <c r="S117" s="557"/>
      <c r="T117" s="558"/>
      <c r="U117" s="34"/>
      <c r="V117" s="34"/>
      <c r="W117" s="35" t="s">
        <v>68</v>
      </c>
      <c r="X117" s="549">
        <v>35</v>
      </c>
      <c r="Y117" s="55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37.216666666666669</v>
      </c>
      <c r="BN117" s="64">
        <f>IFERROR(Y117*I117/H117,"0")</f>
        <v>43.065000000000005</v>
      </c>
      <c r="BO117" s="64">
        <f>IFERROR(1/J117*(X117/H117),"0")</f>
        <v>6.751543209876544E-2</v>
      </c>
      <c r="BP117" s="64">
        <f>IFERROR(1/J117*(Y117/H117),"0")</f>
        <v>7.8125E-2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59">
        <v>4607091383256</v>
      </c>
      <c r="E118" s="560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82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7"/>
      <c r="R118" s="557"/>
      <c r="S118" s="557"/>
      <c r="T118" s="558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59">
        <v>4607091385748</v>
      </c>
      <c r="E119" s="560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78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7"/>
      <c r="R119" s="557"/>
      <c r="S119" s="557"/>
      <c r="T119" s="558"/>
      <c r="U119" s="34"/>
      <c r="V119" s="34"/>
      <c r="W119" s="35" t="s">
        <v>68</v>
      </c>
      <c r="X119" s="549">
        <v>21</v>
      </c>
      <c r="Y119" s="550">
        <f>IFERROR(IF(X119="",0,CEILING((X119/$H119),1)*$H119),"")</f>
        <v>21.6</v>
      </c>
      <c r="Z119" s="36">
        <f>IFERROR(IF(Y119=0,"",ROUNDUP(Y119/H119,0)*0.00651),"")</f>
        <v>5.2080000000000001E-2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22.959999999999997</v>
      </c>
      <c r="BN119" s="64">
        <f>IFERROR(Y119*I119/H119,"0")</f>
        <v>23.616</v>
      </c>
      <c r="BO119" s="64">
        <f>IFERROR(1/J119*(X119/H119),"0")</f>
        <v>4.2735042735042736E-2</v>
      </c>
      <c r="BP119" s="64">
        <f>IFERROR(1/J119*(Y119/H119),"0")</f>
        <v>4.3956043956043959E-2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59">
        <v>4680115884533</v>
      </c>
      <c r="E120" s="560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7"/>
      <c r="R120" s="557"/>
      <c r="S120" s="557"/>
      <c r="T120" s="558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2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64"/>
      <c r="P121" s="565" t="s">
        <v>70</v>
      </c>
      <c r="Q121" s="554"/>
      <c r="R121" s="554"/>
      <c r="S121" s="554"/>
      <c r="T121" s="554"/>
      <c r="U121" s="554"/>
      <c r="V121" s="555"/>
      <c r="W121" s="37" t="s">
        <v>71</v>
      </c>
      <c r="X121" s="551">
        <f>IFERROR(X117/H117,"0")+IFERROR(X118/H118,"0")+IFERROR(X119/H119,"0")+IFERROR(X120/H120,"0")</f>
        <v>12.098765432098766</v>
      </c>
      <c r="Y121" s="551">
        <f>IFERROR(Y117/H117,"0")+IFERROR(Y118/H118,"0")+IFERROR(Y119/H119,"0")+IFERROR(Y120/H120,"0")</f>
        <v>13</v>
      </c>
      <c r="Z121" s="551">
        <f>IFERROR(IF(Z117="",0,Z117),"0")+IFERROR(IF(Z118="",0,Z118),"0")+IFERROR(IF(Z119="",0,Z119),"0")+IFERROR(IF(Z120="",0,Z120),"0")</f>
        <v>0.14698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64"/>
      <c r="P122" s="565" t="s">
        <v>70</v>
      </c>
      <c r="Q122" s="554"/>
      <c r="R122" s="554"/>
      <c r="S122" s="554"/>
      <c r="T122" s="554"/>
      <c r="U122" s="554"/>
      <c r="V122" s="555"/>
      <c r="W122" s="37" t="s">
        <v>68</v>
      </c>
      <c r="X122" s="551">
        <f>IFERROR(SUM(X117:X120),"0")</f>
        <v>56</v>
      </c>
      <c r="Y122" s="551">
        <f>IFERROR(SUM(Y117:Y120),"0")</f>
        <v>62.1</v>
      </c>
      <c r="Z122" s="37"/>
      <c r="AA122" s="552"/>
      <c r="AB122" s="552"/>
      <c r="AC122" s="552"/>
    </row>
    <row r="123" spans="1:68" ht="14.25" hidden="1" customHeight="1" x14ac:dyDescent="0.25">
      <c r="A123" s="568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59">
        <v>4680115882652</v>
      </c>
      <c r="E124" s="560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5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7"/>
      <c r="R124" s="557"/>
      <c r="S124" s="557"/>
      <c r="T124" s="558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59">
        <v>4680115880238</v>
      </c>
      <c r="E125" s="560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7"/>
      <c r="R125" s="557"/>
      <c r="S125" s="557"/>
      <c r="T125" s="558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2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4"/>
      <c r="P126" s="565" t="s">
        <v>70</v>
      </c>
      <c r="Q126" s="554"/>
      <c r="R126" s="554"/>
      <c r="S126" s="554"/>
      <c r="T126" s="554"/>
      <c r="U126" s="554"/>
      <c r="V126" s="555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64"/>
      <c r="P127" s="565" t="s">
        <v>70</v>
      </c>
      <c r="Q127" s="554"/>
      <c r="R127" s="554"/>
      <c r="S127" s="554"/>
      <c r="T127" s="554"/>
      <c r="U127" s="554"/>
      <c r="V127" s="555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566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hidden="1" customHeight="1" x14ac:dyDescent="0.25">
      <c r="A129" s="568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59">
        <v>4680115882577</v>
      </c>
      <c r="E130" s="560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6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7"/>
      <c r="R130" s="557"/>
      <c r="S130" s="557"/>
      <c r="T130" s="558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59">
        <v>4680115882577</v>
      </c>
      <c r="E131" s="560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8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7"/>
      <c r="R131" s="557"/>
      <c r="S131" s="557"/>
      <c r="T131" s="558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2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64"/>
      <c r="P132" s="565" t="s">
        <v>70</v>
      </c>
      <c r="Q132" s="554"/>
      <c r="R132" s="554"/>
      <c r="S132" s="554"/>
      <c r="T132" s="554"/>
      <c r="U132" s="554"/>
      <c r="V132" s="555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64"/>
      <c r="P133" s="565" t="s">
        <v>70</v>
      </c>
      <c r="Q133" s="554"/>
      <c r="R133" s="554"/>
      <c r="S133" s="554"/>
      <c r="T133" s="554"/>
      <c r="U133" s="554"/>
      <c r="V133" s="555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68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59">
        <v>4680115883444</v>
      </c>
      <c r="E135" s="560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6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7"/>
      <c r="R135" s="557"/>
      <c r="S135" s="557"/>
      <c r="T135" s="558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59">
        <v>4680115883444</v>
      </c>
      <c r="E136" s="560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6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7"/>
      <c r="R136" s="557"/>
      <c r="S136" s="557"/>
      <c r="T136" s="558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2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64"/>
      <c r="P137" s="565" t="s">
        <v>70</v>
      </c>
      <c r="Q137" s="554"/>
      <c r="R137" s="554"/>
      <c r="S137" s="554"/>
      <c r="T137" s="554"/>
      <c r="U137" s="554"/>
      <c r="V137" s="555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64"/>
      <c r="P138" s="565" t="s">
        <v>70</v>
      </c>
      <c r="Q138" s="554"/>
      <c r="R138" s="554"/>
      <c r="S138" s="554"/>
      <c r="T138" s="554"/>
      <c r="U138" s="554"/>
      <c r="V138" s="555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68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59">
        <v>4680115882584</v>
      </c>
      <c r="E140" s="560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7"/>
      <c r="R140" s="557"/>
      <c r="S140" s="557"/>
      <c r="T140" s="558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59">
        <v>4680115882584</v>
      </c>
      <c r="E141" s="560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7"/>
      <c r="R141" s="557"/>
      <c r="S141" s="557"/>
      <c r="T141" s="558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2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4"/>
      <c r="P142" s="565" t="s">
        <v>70</v>
      </c>
      <c r="Q142" s="554"/>
      <c r="R142" s="554"/>
      <c r="S142" s="554"/>
      <c r="T142" s="554"/>
      <c r="U142" s="554"/>
      <c r="V142" s="555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64"/>
      <c r="P143" s="565" t="s">
        <v>70</v>
      </c>
      <c r="Q143" s="554"/>
      <c r="R143" s="554"/>
      <c r="S143" s="554"/>
      <c r="T143" s="554"/>
      <c r="U143" s="554"/>
      <c r="V143" s="555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566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hidden="1" customHeight="1" x14ac:dyDescent="0.25">
      <c r="A145" s="568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59">
        <v>4607091384604</v>
      </c>
      <c r="E146" s="560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7"/>
      <c r="R146" s="557"/>
      <c r="S146" s="557"/>
      <c r="T146" s="558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2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64"/>
      <c r="P147" s="565" t="s">
        <v>70</v>
      </c>
      <c r="Q147" s="554"/>
      <c r="R147" s="554"/>
      <c r="S147" s="554"/>
      <c r="T147" s="554"/>
      <c r="U147" s="554"/>
      <c r="V147" s="555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64"/>
      <c r="P148" s="565" t="s">
        <v>70</v>
      </c>
      <c r="Q148" s="554"/>
      <c r="R148" s="554"/>
      <c r="S148" s="554"/>
      <c r="T148" s="554"/>
      <c r="U148" s="554"/>
      <c r="V148" s="555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68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59">
        <v>4607091387667</v>
      </c>
      <c r="E150" s="560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7"/>
      <c r="R150" s="557"/>
      <c r="S150" s="557"/>
      <c r="T150" s="558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59">
        <v>4607091387636</v>
      </c>
      <c r="E151" s="560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5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7"/>
      <c r="R151" s="557"/>
      <c r="S151" s="557"/>
      <c r="T151" s="558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59">
        <v>4607091382426</v>
      </c>
      <c r="E152" s="560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7"/>
      <c r="R152" s="557"/>
      <c r="S152" s="557"/>
      <c r="T152" s="558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2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4"/>
      <c r="P153" s="565" t="s">
        <v>70</v>
      </c>
      <c r="Q153" s="554"/>
      <c r="R153" s="554"/>
      <c r="S153" s="554"/>
      <c r="T153" s="554"/>
      <c r="U153" s="554"/>
      <c r="V153" s="555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4"/>
      <c r="P154" s="565" t="s">
        <v>70</v>
      </c>
      <c r="Q154" s="554"/>
      <c r="R154" s="554"/>
      <c r="S154" s="554"/>
      <c r="T154" s="554"/>
      <c r="U154" s="554"/>
      <c r="V154" s="555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80" t="s">
        <v>255</v>
      </c>
      <c r="B155" s="581"/>
      <c r="C155" s="581"/>
      <c r="D155" s="581"/>
      <c r="E155" s="581"/>
      <c r="F155" s="581"/>
      <c r="G155" s="581"/>
      <c r="H155" s="581"/>
      <c r="I155" s="581"/>
      <c r="J155" s="581"/>
      <c r="K155" s="581"/>
      <c r="L155" s="581"/>
      <c r="M155" s="581"/>
      <c r="N155" s="581"/>
      <c r="O155" s="581"/>
      <c r="P155" s="581"/>
      <c r="Q155" s="581"/>
      <c r="R155" s="581"/>
      <c r="S155" s="581"/>
      <c r="T155" s="581"/>
      <c r="U155" s="581"/>
      <c r="V155" s="581"/>
      <c r="W155" s="581"/>
      <c r="X155" s="581"/>
      <c r="Y155" s="581"/>
      <c r="Z155" s="581"/>
      <c r="AA155" s="48"/>
      <c r="AB155" s="48"/>
      <c r="AC155" s="48"/>
    </row>
    <row r="156" spans="1:68" ht="16.5" hidden="1" customHeight="1" x14ac:dyDescent="0.25">
      <c r="A156" s="566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hidden="1" customHeight="1" x14ac:dyDescent="0.25">
      <c r="A157" s="568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59">
        <v>4680115886223</v>
      </c>
      <c r="E158" s="560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7"/>
      <c r="R158" s="557"/>
      <c r="S158" s="557"/>
      <c r="T158" s="558"/>
      <c r="U158" s="34"/>
      <c r="V158" s="34"/>
      <c r="W158" s="35" t="s">
        <v>68</v>
      </c>
      <c r="X158" s="549">
        <v>11</v>
      </c>
      <c r="Y158" s="550">
        <f>IFERROR(IF(X158="",0,CEILING((X158/$H158),1)*$H158),"")</f>
        <v>11.879999999999999</v>
      </c>
      <c r="Z158" s="36">
        <f>IFERROR(IF(Y158=0,"",ROUNDUP(Y158/H158,0)*0.00502),"")</f>
        <v>3.0120000000000001E-2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11.555555555555557</v>
      </c>
      <c r="BN158" s="64">
        <f>IFERROR(Y158*I158/H158,"0")</f>
        <v>12.48</v>
      </c>
      <c r="BO158" s="64">
        <f>IFERROR(1/J158*(X158/H158),"0")</f>
        <v>2.3741690408357077E-2</v>
      </c>
      <c r="BP158" s="64">
        <f>IFERROR(1/J158*(Y158/H158),"0")</f>
        <v>2.564102564102564E-2</v>
      </c>
    </row>
    <row r="159" spans="1:68" x14ac:dyDescent="0.2">
      <c r="A159" s="562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64"/>
      <c r="P159" s="565" t="s">
        <v>70</v>
      </c>
      <c r="Q159" s="554"/>
      <c r="R159" s="554"/>
      <c r="S159" s="554"/>
      <c r="T159" s="554"/>
      <c r="U159" s="554"/>
      <c r="V159" s="555"/>
      <c r="W159" s="37" t="s">
        <v>71</v>
      </c>
      <c r="X159" s="551">
        <f>IFERROR(X158/H158,"0")</f>
        <v>5.5555555555555554</v>
      </c>
      <c r="Y159" s="551">
        <f>IFERROR(Y158/H158,"0")</f>
        <v>5.9999999999999991</v>
      </c>
      <c r="Z159" s="551">
        <f>IFERROR(IF(Z158="",0,Z158),"0")</f>
        <v>3.0120000000000001E-2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4"/>
      <c r="P160" s="565" t="s">
        <v>70</v>
      </c>
      <c r="Q160" s="554"/>
      <c r="R160" s="554"/>
      <c r="S160" s="554"/>
      <c r="T160" s="554"/>
      <c r="U160" s="554"/>
      <c r="V160" s="555"/>
      <c r="W160" s="37" t="s">
        <v>68</v>
      </c>
      <c r="X160" s="551">
        <f>IFERROR(SUM(X158:X158),"0")</f>
        <v>11</v>
      </c>
      <c r="Y160" s="551">
        <f>IFERROR(SUM(Y158:Y158),"0")</f>
        <v>11.879999999999999</v>
      </c>
      <c r="Z160" s="37"/>
      <c r="AA160" s="552"/>
      <c r="AB160" s="552"/>
      <c r="AC160" s="552"/>
    </row>
    <row r="161" spans="1:68" ht="14.25" hidden="1" customHeight="1" x14ac:dyDescent="0.25">
      <c r="A161" s="568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59">
        <v>4680115880993</v>
      </c>
      <c r="E162" s="560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7"/>
      <c r="R162" s="557"/>
      <c r="S162" s="557"/>
      <c r="T162" s="558"/>
      <c r="U162" s="34"/>
      <c r="V162" s="34"/>
      <c r="W162" s="35" t="s">
        <v>68</v>
      </c>
      <c r="X162" s="549">
        <v>45</v>
      </c>
      <c r="Y162" s="550">
        <f t="shared" ref="Y162:Y170" si="16">IFERROR(IF(X162="",0,CEILING((X162/$H162),1)*$H162),"")</f>
        <v>46.2</v>
      </c>
      <c r="Z162" s="36">
        <f>IFERROR(IF(Y162=0,"",ROUNDUP(Y162/H162,0)*0.00902),"")</f>
        <v>9.9220000000000003E-2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47.892857142857139</v>
      </c>
      <c r="BN162" s="64">
        <f t="shared" ref="BN162:BN170" si="18">IFERROR(Y162*I162/H162,"0")</f>
        <v>49.17</v>
      </c>
      <c r="BO162" s="64">
        <f t="shared" ref="BO162:BO170" si="19">IFERROR(1/J162*(X162/H162),"0")</f>
        <v>8.1168831168831168E-2</v>
      </c>
      <c r="BP162" s="64">
        <f t="shared" ref="BP162:BP170" si="20">IFERROR(1/J162*(Y162/H162),"0")</f>
        <v>8.3333333333333343E-2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59">
        <v>4680115881761</v>
      </c>
      <c r="E163" s="560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7"/>
      <c r="R163" s="557"/>
      <c r="S163" s="557"/>
      <c r="T163" s="558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59">
        <v>4680115881563</v>
      </c>
      <c r="E164" s="560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9">
        <v>43</v>
      </c>
      <c r="Y164" s="550">
        <f t="shared" si="16"/>
        <v>46.2</v>
      </c>
      <c r="Z164" s="36">
        <f>IFERROR(IF(Y164=0,"",ROUNDUP(Y164/H164,0)*0.00902),"")</f>
        <v>9.9220000000000003E-2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45.15</v>
      </c>
      <c r="BN164" s="64">
        <f t="shared" si="18"/>
        <v>48.510000000000005</v>
      </c>
      <c r="BO164" s="64">
        <f t="shared" si="19"/>
        <v>7.7561327561327553E-2</v>
      </c>
      <c r="BP164" s="64">
        <f t="shared" si="20"/>
        <v>8.3333333333333343E-2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59">
        <v>4680115880986</v>
      </c>
      <c r="E165" s="560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7"/>
      <c r="R165" s="557"/>
      <c r="S165" s="557"/>
      <c r="T165" s="558"/>
      <c r="U165" s="34"/>
      <c r="V165" s="34"/>
      <c r="W165" s="35" t="s">
        <v>68</v>
      </c>
      <c r="X165" s="549">
        <v>9</v>
      </c>
      <c r="Y165" s="550">
        <f t="shared" si="16"/>
        <v>10.5</v>
      </c>
      <c r="Z165" s="36">
        <f>IFERROR(IF(Y165=0,"",ROUNDUP(Y165/H165,0)*0.00502),"")</f>
        <v>2.5100000000000001E-2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9.5571428571428569</v>
      </c>
      <c r="BN165" s="64">
        <f t="shared" si="18"/>
        <v>11.149999999999999</v>
      </c>
      <c r="BO165" s="64">
        <f t="shared" si="19"/>
        <v>1.8315018315018316E-2</v>
      </c>
      <c r="BP165" s="64">
        <f t="shared" si="20"/>
        <v>2.1367521367521368E-2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59">
        <v>4680115881785</v>
      </c>
      <c r="E166" s="560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7"/>
      <c r="R166" s="557"/>
      <c r="S166" s="557"/>
      <c r="T166" s="558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59">
        <v>4680115886537</v>
      </c>
      <c r="E167" s="560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7"/>
      <c r="R167" s="557"/>
      <c r="S167" s="557"/>
      <c r="T167" s="558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59">
        <v>4680115881679</v>
      </c>
      <c r="E168" s="560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7"/>
      <c r="R168" s="557"/>
      <c r="S168" s="557"/>
      <c r="T168" s="558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59">
        <v>4680115880191</v>
      </c>
      <c r="E169" s="560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8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7"/>
      <c r="R169" s="557"/>
      <c r="S169" s="557"/>
      <c r="T169" s="558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59">
        <v>4680115883963</v>
      </c>
      <c r="E170" s="560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7"/>
      <c r="R170" s="557"/>
      <c r="S170" s="557"/>
      <c r="T170" s="558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2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64"/>
      <c r="P171" s="565" t="s">
        <v>70</v>
      </c>
      <c r="Q171" s="554"/>
      <c r="R171" s="554"/>
      <c r="S171" s="554"/>
      <c r="T171" s="554"/>
      <c r="U171" s="554"/>
      <c r="V171" s="555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25.238095238095234</v>
      </c>
      <c r="Y171" s="551">
        <f>IFERROR(Y162/H162,"0")+IFERROR(Y163/H163,"0")+IFERROR(Y164/H164,"0")+IFERROR(Y165/H165,"0")+IFERROR(Y166/H166,"0")+IFERROR(Y167/H167,"0")+IFERROR(Y168/H168,"0")+IFERROR(Y169/H169,"0")+IFERROR(Y170/H170,"0")</f>
        <v>27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0.22354000000000002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64"/>
      <c r="P172" s="565" t="s">
        <v>70</v>
      </c>
      <c r="Q172" s="554"/>
      <c r="R172" s="554"/>
      <c r="S172" s="554"/>
      <c r="T172" s="554"/>
      <c r="U172" s="554"/>
      <c r="V172" s="555"/>
      <c r="W172" s="37" t="s">
        <v>68</v>
      </c>
      <c r="X172" s="551">
        <f>IFERROR(SUM(X162:X170),"0")</f>
        <v>97</v>
      </c>
      <c r="Y172" s="551">
        <f>IFERROR(SUM(Y162:Y170),"0")</f>
        <v>102.9</v>
      </c>
      <c r="Z172" s="37"/>
      <c r="AA172" s="552"/>
      <c r="AB172" s="552"/>
      <c r="AC172" s="552"/>
    </row>
    <row r="173" spans="1:68" ht="14.25" hidden="1" customHeight="1" x14ac:dyDescent="0.25">
      <c r="A173" s="568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59">
        <v>4680115886780</v>
      </c>
      <c r="E174" s="560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7"/>
      <c r="R174" s="557"/>
      <c r="S174" s="557"/>
      <c r="T174" s="558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59">
        <v>4680115886742</v>
      </c>
      <c r="E175" s="560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7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59">
        <v>4680115886766</v>
      </c>
      <c r="E176" s="560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4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2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64"/>
      <c r="P177" s="565" t="s">
        <v>70</v>
      </c>
      <c r="Q177" s="554"/>
      <c r="R177" s="554"/>
      <c r="S177" s="554"/>
      <c r="T177" s="554"/>
      <c r="U177" s="554"/>
      <c r="V177" s="555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64"/>
      <c r="P178" s="565" t="s">
        <v>70</v>
      </c>
      <c r="Q178" s="554"/>
      <c r="R178" s="554"/>
      <c r="S178" s="554"/>
      <c r="T178" s="554"/>
      <c r="U178" s="554"/>
      <c r="V178" s="555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68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59">
        <v>4680115886797</v>
      </c>
      <c r="E180" s="560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7"/>
      <c r="R180" s="557"/>
      <c r="S180" s="557"/>
      <c r="T180" s="558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2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4"/>
      <c r="P181" s="565" t="s">
        <v>70</v>
      </c>
      <c r="Q181" s="554"/>
      <c r="R181" s="554"/>
      <c r="S181" s="554"/>
      <c r="T181" s="554"/>
      <c r="U181" s="554"/>
      <c r="V181" s="555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64"/>
      <c r="P182" s="565" t="s">
        <v>70</v>
      </c>
      <c r="Q182" s="554"/>
      <c r="R182" s="554"/>
      <c r="S182" s="554"/>
      <c r="T182" s="554"/>
      <c r="U182" s="554"/>
      <c r="V182" s="555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566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hidden="1" customHeight="1" x14ac:dyDescent="0.25">
      <c r="A184" s="568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59">
        <v>4680115881402</v>
      </c>
      <c r="E185" s="560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7"/>
      <c r="R185" s="557"/>
      <c r="S185" s="557"/>
      <c r="T185" s="558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59">
        <v>4680115881396</v>
      </c>
      <c r="E186" s="560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7"/>
      <c r="R186" s="557"/>
      <c r="S186" s="557"/>
      <c r="T186" s="558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2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64"/>
      <c r="P187" s="565" t="s">
        <v>70</v>
      </c>
      <c r="Q187" s="554"/>
      <c r="R187" s="554"/>
      <c r="S187" s="554"/>
      <c r="T187" s="554"/>
      <c r="U187" s="554"/>
      <c r="V187" s="555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64"/>
      <c r="P188" s="565" t="s">
        <v>70</v>
      </c>
      <c r="Q188" s="554"/>
      <c r="R188" s="554"/>
      <c r="S188" s="554"/>
      <c r="T188" s="554"/>
      <c r="U188" s="554"/>
      <c r="V188" s="555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68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59">
        <v>4680115882935</v>
      </c>
      <c r="E190" s="560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6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7"/>
      <c r="R190" s="557"/>
      <c r="S190" s="557"/>
      <c r="T190" s="558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59">
        <v>4680115880764</v>
      </c>
      <c r="E191" s="560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6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7"/>
      <c r="R191" s="557"/>
      <c r="S191" s="557"/>
      <c r="T191" s="558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2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64"/>
      <c r="P192" s="565" t="s">
        <v>70</v>
      </c>
      <c r="Q192" s="554"/>
      <c r="R192" s="554"/>
      <c r="S192" s="554"/>
      <c r="T192" s="554"/>
      <c r="U192" s="554"/>
      <c r="V192" s="555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64"/>
      <c r="P193" s="565" t="s">
        <v>70</v>
      </c>
      <c r="Q193" s="554"/>
      <c r="R193" s="554"/>
      <c r="S193" s="554"/>
      <c r="T193" s="554"/>
      <c r="U193" s="554"/>
      <c r="V193" s="555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68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59">
        <v>4680115882683</v>
      </c>
      <c r="E195" s="560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9">
        <v>43</v>
      </c>
      <c r="Y195" s="550">
        <f t="shared" ref="Y195:Y202" si="21">IFERROR(IF(X195="",0,CEILING((X195/$H195),1)*$H195),"")</f>
        <v>43.2</v>
      </c>
      <c r="Z195" s="36">
        <f>IFERROR(IF(Y195=0,"",ROUNDUP(Y195/H195,0)*0.00902),"")</f>
        <v>7.2160000000000002E-2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44.672222222222224</v>
      </c>
      <c r="BN195" s="64">
        <f t="shared" ref="BN195:BN202" si="23">IFERROR(Y195*I195/H195,"0")</f>
        <v>44.88</v>
      </c>
      <c r="BO195" s="64">
        <f t="shared" ref="BO195:BO202" si="24">IFERROR(1/J195*(X195/H195),"0")</f>
        <v>6.0325476992143662E-2</v>
      </c>
      <c r="BP195" s="64">
        <f t="shared" ref="BP195:BP202" si="25">IFERROR(1/J195*(Y195/H195),"0")</f>
        <v>6.0606060606060608E-2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59">
        <v>4680115882690</v>
      </c>
      <c r="E196" s="560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9">
        <v>59</v>
      </c>
      <c r="Y196" s="550">
        <f t="shared" si="21"/>
        <v>59.400000000000006</v>
      </c>
      <c r="Z196" s="36">
        <f>IFERROR(IF(Y196=0,"",ROUNDUP(Y196/H196,0)*0.00902),"")</f>
        <v>9.9220000000000003E-2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61.294444444444444</v>
      </c>
      <c r="BN196" s="64">
        <f t="shared" si="23"/>
        <v>61.71</v>
      </c>
      <c r="BO196" s="64">
        <f t="shared" si="24"/>
        <v>8.2772166105499437E-2</v>
      </c>
      <c r="BP196" s="64">
        <f t="shared" si="25"/>
        <v>8.3333333333333343E-2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59">
        <v>4680115882669</v>
      </c>
      <c r="E197" s="560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59">
        <v>4680115882676</v>
      </c>
      <c r="E198" s="560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59">
        <v>4680115884014</v>
      </c>
      <c r="E199" s="560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7"/>
      <c r="R199" s="557"/>
      <c r="S199" s="557"/>
      <c r="T199" s="558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59">
        <v>4680115884007</v>
      </c>
      <c r="E200" s="560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59">
        <v>4680115884038</v>
      </c>
      <c r="E201" s="560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59">
        <v>4680115884021</v>
      </c>
      <c r="E202" s="560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2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64"/>
      <c r="P203" s="565" t="s">
        <v>70</v>
      </c>
      <c r="Q203" s="554"/>
      <c r="R203" s="554"/>
      <c r="S203" s="554"/>
      <c r="T203" s="554"/>
      <c r="U203" s="554"/>
      <c r="V203" s="555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18.888888888888889</v>
      </c>
      <c r="Y203" s="551">
        <f>IFERROR(Y195/H195,"0")+IFERROR(Y196/H196,"0")+IFERROR(Y197/H197,"0")+IFERROR(Y198/H198,"0")+IFERROR(Y199/H199,"0")+IFERROR(Y200/H200,"0")+IFERROR(Y201/H201,"0")+IFERROR(Y202/H202,"0")</f>
        <v>19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0.17138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64"/>
      <c r="P204" s="565" t="s">
        <v>70</v>
      </c>
      <c r="Q204" s="554"/>
      <c r="R204" s="554"/>
      <c r="S204" s="554"/>
      <c r="T204" s="554"/>
      <c r="U204" s="554"/>
      <c r="V204" s="555"/>
      <c r="W204" s="37" t="s">
        <v>68</v>
      </c>
      <c r="X204" s="551">
        <f>IFERROR(SUM(X195:X202),"0")</f>
        <v>102</v>
      </c>
      <c r="Y204" s="551">
        <f>IFERROR(SUM(Y195:Y202),"0")</f>
        <v>102.60000000000001</v>
      </c>
      <c r="Z204" s="37"/>
      <c r="AA204" s="552"/>
      <c r="AB204" s="552"/>
      <c r="AC204" s="552"/>
    </row>
    <row r="205" spans="1:68" ht="14.25" hidden="1" customHeight="1" x14ac:dyDescent="0.25">
      <c r="A205" s="568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59">
        <v>4680115881594</v>
      </c>
      <c r="E206" s="560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59">
        <v>4680115881617</v>
      </c>
      <c r="E207" s="560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7"/>
      <c r="R207" s="557"/>
      <c r="S207" s="557"/>
      <c r="T207" s="558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59">
        <v>4680115880573</v>
      </c>
      <c r="E208" s="560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9">
        <v>17</v>
      </c>
      <c r="Y208" s="550">
        <f t="shared" si="26"/>
        <v>17.399999999999999</v>
      </c>
      <c r="Z208" s="36">
        <f>IFERROR(IF(Y208=0,"",ROUNDUP(Y208/H208,0)*0.01898),"")</f>
        <v>3.7960000000000001E-2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18.014137931034483</v>
      </c>
      <c r="BN208" s="64">
        <f t="shared" si="28"/>
        <v>18.437999999999999</v>
      </c>
      <c r="BO208" s="64">
        <f t="shared" si="29"/>
        <v>3.05316091954023E-2</v>
      </c>
      <c r="BP208" s="64">
        <f t="shared" si="30"/>
        <v>3.125E-2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59">
        <v>4680115882195</v>
      </c>
      <c r="E209" s="560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8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7"/>
      <c r="R209" s="557"/>
      <c r="S209" s="557"/>
      <c r="T209" s="558"/>
      <c r="U209" s="34"/>
      <c r="V209" s="34"/>
      <c r="W209" s="35" t="s">
        <v>68</v>
      </c>
      <c r="X209" s="549">
        <v>55</v>
      </c>
      <c r="Y209" s="550">
        <f t="shared" si="26"/>
        <v>55.199999999999996</v>
      </c>
      <c r="Z209" s="36">
        <f t="shared" ref="Z209:Z214" si="31">IFERROR(IF(Y209=0,"",ROUNDUP(Y209/H209,0)*0.00651),"")</f>
        <v>0.14973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61.1875</v>
      </c>
      <c r="BN209" s="64">
        <f t="shared" si="28"/>
        <v>61.41</v>
      </c>
      <c r="BO209" s="64">
        <f t="shared" si="29"/>
        <v>0.12591575091575094</v>
      </c>
      <c r="BP209" s="64">
        <f t="shared" si="30"/>
        <v>0.1263736263736264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59">
        <v>4680115882607</v>
      </c>
      <c r="E210" s="560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59">
        <v>4680115880092</v>
      </c>
      <c r="E211" s="560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7"/>
      <c r="R211" s="557"/>
      <c r="S211" s="557"/>
      <c r="T211" s="558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59">
        <v>4680115880221</v>
      </c>
      <c r="E212" s="560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68</v>
      </c>
      <c r="X212" s="549">
        <v>63</v>
      </c>
      <c r="Y212" s="550">
        <f t="shared" si="26"/>
        <v>64.8</v>
      </c>
      <c r="Z212" s="36">
        <f t="shared" si="31"/>
        <v>0.17577000000000001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69.615000000000009</v>
      </c>
      <c r="BN212" s="64">
        <f t="shared" si="28"/>
        <v>71.604000000000013</v>
      </c>
      <c r="BO212" s="64">
        <f t="shared" si="29"/>
        <v>0.14423076923076925</v>
      </c>
      <c r="BP212" s="64">
        <f t="shared" si="30"/>
        <v>0.14835164835164835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59">
        <v>4680115880504</v>
      </c>
      <c r="E213" s="560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8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7"/>
      <c r="R213" s="557"/>
      <c r="S213" s="557"/>
      <c r="T213" s="558"/>
      <c r="U213" s="34"/>
      <c r="V213" s="34"/>
      <c r="W213" s="35" t="s">
        <v>68</v>
      </c>
      <c r="X213" s="549">
        <v>11</v>
      </c>
      <c r="Y213" s="550">
        <f t="shared" si="26"/>
        <v>12</v>
      </c>
      <c r="Z213" s="36">
        <f t="shared" si="31"/>
        <v>3.2550000000000003E-2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12.155000000000001</v>
      </c>
      <c r="BN213" s="64">
        <f t="shared" si="28"/>
        <v>13.260000000000002</v>
      </c>
      <c r="BO213" s="64">
        <f t="shared" si="29"/>
        <v>2.5183150183150187E-2</v>
      </c>
      <c r="BP213" s="64">
        <f t="shared" si="30"/>
        <v>2.7472527472527476E-2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59">
        <v>4680115882164</v>
      </c>
      <c r="E214" s="560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6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7"/>
      <c r="R214" s="557"/>
      <c r="S214" s="557"/>
      <c r="T214" s="558"/>
      <c r="U214" s="34"/>
      <c r="V214" s="34"/>
      <c r="W214" s="35" t="s">
        <v>68</v>
      </c>
      <c r="X214" s="549">
        <v>30</v>
      </c>
      <c r="Y214" s="550">
        <f t="shared" si="26"/>
        <v>31.2</v>
      </c>
      <c r="Z214" s="36">
        <f t="shared" si="31"/>
        <v>8.4629999999999997E-2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33.225000000000001</v>
      </c>
      <c r="BN214" s="64">
        <f t="shared" si="28"/>
        <v>34.554000000000002</v>
      </c>
      <c r="BO214" s="64">
        <f t="shared" si="29"/>
        <v>6.8681318681318687E-2</v>
      </c>
      <c r="BP214" s="64">
        <f t="shared" si="30"/>
        <v>7.1428571428571438E-2</v>
      </c>
    </row>
    <row r="215" spans="1:68" x14ac:dyDescent="0.2">
      <c r="A215" s="562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64"/>
      <c r="P215" s="565" t="s">
        <v>70</v>
      </c>
      <c r="Q215" s="554"/>
      <c r="R215" s="554"/>
      <c r="S215" s="554"/>
      <c r="T215" s="554"/>
      <c r="U215" s="554"/>
      <c r="V215" s="555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68.204022988505756</v>
      </c>
      <c r="Y215" s="551">
        <f>IFERROR(Y206/H206,"0")+IFERROR(Y207/H207,"0")+IFERROR(Y208/H208,"0")+IFERROR(Y209/H209,"0")+IFERROR(Y210/H210,"0")+IFERROR(Y211/H211,"0")+IFERROR(Y212/H212,"0")+IFERROR(Y213/H213,"0")+IFERROR(Y214/H214,"0")</f>
        <v>70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0.48064000000000001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64"/>
      <c r="P216" s="565" t="s">
        <v>70</v>
      </c>
      <c r="Q216" s="554"/>
      <c r="R216" s="554"/>
      <c r="S216" s="554"/>
      <c r="T216" s="554"/>
      <c r="U216" s="554"/>
      <c r="V216" s="555"/>
      <c r="W216" s="37" t="s">
        <v>68</v>
      </c>
      <c r="X216" s="551">
        <f>IFERROR(SUM(X206:X214),"0")</f>
        <v>176</v>
      </c>
      <c r="Y216" s="551">
        <f>IFERROR(SUM(Y206:Y214),"0")</f>
        <v>180.59999999999997</v>
      </c>
      <c r="Z216" s="37"/>
      <c r="AA216" s="552"/>
      <c r="AB216" s="552"/>
      <c r="AC216" s="552"/>
    </row>
    <row r="217" spans="1:68" ht="14.25" hidden="1" customHeight="1" x14ac:dyDescent="0.25">
      <c r="A217" s="568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59">
        <v>4680115880818</v>
      </c>
      <c r="E218" s="560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5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7"/>
      <c r="R218" s="557"/>
      <c r="S218" s="557"/>
      <c r="T218" s="558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59">
        <v>4680115880801</v>
      </c>
      <c r="E219" s="560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2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4"/>
      <c r="P220" s="565" t="s">
        <v>70</v>
      </c>
      <c r="Q220" s="554"/>
      <c r="R220" s="554"/>
      <c r="S220" s="554"/>
      <c r="T220" s="554"/>
      <c r="U220" s="554"/>
      <c r="V220" s="555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64"/>
      <c r="P221" s="565" t="s">
        <v>70</v>
      </c>
      <c r="Q221" s="554"/>
      <c r="R221" s="554"/>
      <c r="S221" s="554"/>
      <c r="T221" s="554"/>
      <c r="U221" s="554"/>
      <c r="V221" s="555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566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hidden="1" customHeight="1" x14ac:dyDescent="0.25">
      <c r="A223" s="568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59">
        <v>4680115884137</v>
      </c>
      <c r="E224" s="560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7"/>
      <c r="R224" s="557"/>
      <c r="S224" s="557"/>
      <c r="T224" s="558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59">
        <v>4680115884236</v>
      </c>
      <c r="E225" s="560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59">
        <v>4680115884175</v>
      </c>
      <c r="E226" s="560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59">
        <v>4680115884144</v>
      </c>
      <c r="E227" s="560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59">
        <v>4680115886551</v>
      </c>
      <c r="E228" s="560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7"/>
      <c r="R228" s="557"/>
      <c r="S228" s="557"/>
      <c r="T228" s="558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59">
        <v>4680115884182</v>
      </c>
      <c r="E229" s="560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7"/>
      <c r="R229" s="557"/>
      <c r="S229" s="557"/>
      <c r="T229" s="558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59">
        <v>4680115884205</v>
      </c>
      <c r="E230" s="560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7"/>
      <c r="R230" s="557"/>
      <c r="S230" s="557"/>
      <c r="T230" s="558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2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64"/>
      <c r="P231" s="565" t="s">
        <v>70</v>
      </c>
      <c r="Q231" s="554"/>
      <c r="R231" s="554"/>
      <c r="S231" s="554"/>
      <c r="T231" s="554"/>
      <c r="U231" s="554"/>
      <c r="V231" s="555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4"/>
      <c r="P232" s="565" t="s">
        <v>70</v>
      </c>
      <c r="Q232" s="554"/>
      <c r="R232" s="554"/>
      <c r="S232" s="554"/>
      <c r="T232" s="554"/>
      <c r="U232" s="554"/>
      <c r="V232" s="555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8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59">
        <v>4680115885981</v>
      </c>
      <c r="E234" s="560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5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7"/>
      <c r="R234" s="557"/>
      <c r="S234" s="557"/>
      <c r="T234" s="558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2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64"/>
      <c r="P235" s="565" t="s">
        <v>70</v>
      </c>
      <c r="Q235" s="554"/>
      <c r="R235" s="554"/>
      <c r="S235" s="554"/>
      <c r="T235" s="554"/>
      <c r="U235" s="554"/>
      <c r="V235" s="555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4"/>
      <c r="P236" s="565" t="s">
        <v>70</v>
      </c>
      <c r="Q236" s="554"/>
      <c r="R236" s="554"/>
      <c r="S236" s="554"/>
      <c r="T236" s="554"/>
      <c r="U236" s="554"/>
      <c r="V236" s="555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8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59">
        <v>4680115886803</v>
      </c>
      <c r="E238" s="560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382</v>
      </c>
      <c r="Q238" s="557"/>
      <c r="R238" s="557"/>
      <c r="S238" s="557"/>
      <c r="T238" s="558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2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64"/>
      <c r="P239" s="565" t="s">
        <v>70</v>
      </c>
      <c r="Q239" s="554"/>
      <c r="R239" s="554"/>
      <c r="S239" s="554"/>
      <c r="T239" s="554"/>
      <c r="U239" s="554"/>
      <c r="V239" s="555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4"/>
      <c r="P240" s="565" t="s">
        <v>70</v>
      </c>
      <c r="Q240" s="554"/>
      <c r="R240" s="554"/>
      <c r="S240" s="554"/>
      <c r="T240" s="554"/>
      <c r="U240" s="554"/>
      <c r="V240" s="555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8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59">
        <v>4680115886704</v>
      </c>
      <c r="E242" s="560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59">
        <v>4680115886681</v>
      </c>
      <c r="E243" s="560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597" t="s">
        <v>390</v>
      </c>
      <c r="Q243" s="557"/>
      <c r="R243" s="557"/>
      <c r="S243" s="557"/>
      <c r="T243" s="558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59">
        <v>4680115886735</v>
      </c>
      <c r="E244" s="560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9">
        <v>4680115886711</v>
      </c>
      <c r="E245" s="560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7"/>
      <c r="R245" s="557"/>
      <c r="S245" s="557"/>
      <c r="T245" s="558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64"/>
      <c r="P246" s="565" t="s">
        <v>70</v>
      </c>
      <c r="Q246" s="554"/>
      <c r="R246" s="554"/>
      <c r="S246" s="554"/>
      <c r="T246" s="554"/>
      <c r="U246" s="554"/>
      <c r="V246" s="555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64"/>
      <c r="P247" s="565" t="s">
        <v>70</v>
      </c>
      <c r="Q247" s="554"/>
      <c r="R247" s="554"/>
      <c r="S247" s="554"/>
      <c r="T247" s="554"/>
      <c r="U247" s="554"/>
      <c r="V247" s="555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66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hidden="1" customHeight="1" x14ac:dyDescent="0.25">
      <c r="A249" s="568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9">
        <v>4680115885837</v>
      </c>
      <c r="E250" s="560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9">
        <v>4680115885851</v>
      </c>
      <c r="E251" s="560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9">
        <v>4680115885806</v>
      </c>
      <c r="E252" s="560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9">
        <v>4680115885844</v>
      </c>
      <c r="E253" s="560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9">
        <v>4680115885820</v>
      </c>
      <c r="E254" s="560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7"/>
      <c r="R254" s="557"/>
      <c r="S254" s="557"/>
      <c r="T254" s="558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64"/>
      <c r="P255" s="565" t="s">
        <v>70</v>
      </c>
      <c r="Q255" s="554"/>
      <c r="R255" s="554"/>
      <c r="S255" s="554"/>
      <c r="T255" s="554"/>
      <c r="U255" s="554"/>
      <c r="V255" s="555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64"/>
      <c r="P256" s="565" t="s">
        <v>70</v>
      </c>
      <c r="Q256" s="554"/>
      <c r="R256" s="554"/>
      <c r="S256" s="554"/>
      <c r="T256" s="554"/>
      <c r="U256" s="554"/>
      <c r="V256" s="555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66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hidden="1" customHeight="1" x14ac:dyDescent="0.25">
      <c r="A258" s="568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9">
        <v>4607091383423</v>
      </c>
      <c r="E259" s="560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1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7"/>
      <c r="R259" s="557"/>
      <c r="S259" s="557"/>
      <c r="T259" s="558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9">
        <v>4680115886957</v>
      </c>
      <c r="E260" s="560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13" t="s">
        <v>416</v>
      </c>
      <c r="Q260" s="557"/>
      <c r="R260" s="557"/>
      <c r="S260" s="557"/>
      <c r="T260" s="558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9">
        <v>4680115885660</v>
      </c>
      <c r="E261" s="560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7"/>
      <c r="R261" s="557"/>
      <c r="S261" s="557"/>
      <c r="T261" s="558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9">
        <v>4680115886773</v>
      </c>
      <c r="E262" s="560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66" t="s">
        <v>423</v>
      </c>
      <c r="Q262" s="557"/>
      <c r="R262" s="557"/>
      <c r="S262" s="557"/>
      <c r="T262" s="558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64"/>
      <c r="P263" s="565" t="s">
        <v>70</v>
      </c>
      <c r="Q263" s="554"/>
      <c r="R263" s="554"/>
      <c r="S263" s="554"/>
      <c r="T263" s="554"/>
      <c r="U263" s="554"/>
      <c r="V263" s="555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64"/>
      <c r="P264" s="565" t="s">
        <v>70</v>
      </c>
      <c r="Q264" s="554"/>
      <c r="R264" s="554"/>
      <c r="S264" s="554"/>
      <c r="T264" s="554"/>
      <c r="U264" s="554"/>
      <c r="V264" s="555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66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hidden="1" customHeight="1" x14ac:dyDescent="0.25">
      <c r="A266" s="568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9">
        <v>4680115886186</v>
      </c>
      <c r="E267" s="560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9">
        <v>4680115881228</v>
      </c>
      <c r="E268" s="560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7"/>
      <c r="R268" s="557"/>
      <c r="S268" s="557"/>
      <c r="T268" s="558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9">
        <v>4680115881211</v>
      </c>
      <c r="E269" s="560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7"/>
      <c r="R269" s="557"/>
      <c r="S269" s="557"/>
      <c r="T269" s="558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4"/>
      <c r="P270" s="565" t="s">
        <v>70</v>
      </c>
      <c r="Q270" s="554"/>
      <c r="R270" s="554"/>
      <c r="S270" s="554"/>
      <c r="T270" s="554"/>
      <c r="U270" s="554"/>
      <c r="V270" s="555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64"/>
      <c r="P271" s="565" t="s">
        <v>70</v>
      </c>
      <c r="Q271" s="554"/>
      <c r="R271" s="554"/>
      <c r="S271" s="554"/>
      <c r="T271" s="554"/>
      <c r="U271" s="554"/>
      <c r="V271" s="555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66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hidden="1" customHeight="1" x14ac:dyDescent="0.25">
      <c r="A273" s="568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9">
        <v>4680115880344</v>
      </c>
      <c r="E274" s="560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7"/>
      <c r="R274" s="557"/>
      <c r="S274" s="557"/>
      <c r="T274" s="558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64"/>
      <c r="P275" s="565" t="s">
        <v>70</v>
      </c>
      <c r="Q275" s="554"/>
      <c r="R275" s="554"/>
      <c r="S275" s="554"/>
      <c r="T275" s="554"/>
      <c r="U275" s="554"/>
      <c r="V275" s="555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64"/>
      <c r="P276" s="565" t="s">
        <v>70</v>
      </c>
      <c r="Q276" s="554"/>
      <c r="R276" s="554"/>
      <c r="S276" s="554"/>
      <c r="T276" s="554"/>
      <c r="U276" s="554"/>
      <c r="V276" s="555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8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9">
        <v>4680115884618</v>
      </c>
      <c r="E278" s="560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7"/>
      <c r="R278" s="557"/>
      <c r="S278" s="557"/>
      <c r="T278" s="558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64"/>
      <c r="P279" s="565" t="s">
        <v>70</v>
      </c>
      <c r="Q279" s="554"/>
      <c r="R279" s="554"/>
      <c r="S279" s="554"/>
      <c r="T279" s="554"/>
      <c r="U279" s="554"/>
      <c r="V279" s="555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64"/>
      <c r="P280" s="565" t="s">
        <v>70</v>
      </c>
      <c r="Q280" s="554"/>
      <c r="R280" s="554"/>
      <c r="S280" s="554"/>
      <c r="T280" s="554"/>
      <c r="U280" s="554"/>
      <c r="V280" s="555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66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hidden="1" customHeight="1" x14ac:dyDescent="0.25">
      <c r="A282" s="568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9">
        <v>4680115883703</v>
      </c>
      <c r="E283" s="560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9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7"/>
      <c r="R283" s="557"/>
      <c r="S283" s="557"/>
      <c r="T283" s="558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64"/>
      <c r="P284" s="565" t="s">
        <v>70</v>
      </c>
      <c r="Q284" s="554"/>
      <c r="R284" s="554"/>
      <c r="S284" s="554"/>
      <c r="T284" s="554"/>
      <c r="U284" s="554"/>
      <c r="V284" s="555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64"/>
      <c r="P285" s="565" t="s">
        <v>70</v>
      </c>
      <c r="Q285" s="554"/>
      <c r="R285" s="554"/>
      <c r="S285" s="554"/>
      <c r="T285" s="554"/>
      <c r="U285" s="554"/>
      <c r="V285" s="555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66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hidden="1" customHeight="1" x14ac:dyDescent="0.25">
      <c r="A287" s="568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9">
        <v>4680115885615</v>
      </c>
      <c r="E288" s="560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6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9">
        <v>4680115885646</v>
      </c>
      <c r="E289" s="560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9">
        <v>4680115885554</v>
      </c>
      <c r="E290" s="560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9">
        <v>4680115885622</v>
      </c>
      <c r="E291" s="560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9">
        <v>4680115885608</v>
      </c>
      <c r="E292" s="560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2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64"/>
      <c r="P293" s="565" t="s">
        <v>70</v>
      </c>
      <c r="Q293" s="554"/>
      <c r="R293" s="554"/>
      <c r="S293" s="554"/>
      <c r="T293" s="554"/>
      <c r="U293" s="554"/>
      <c r="V293" s="555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64"/>
      <c r="P294" s="565" t="s">
        <v>70</v>
      </c>
      <c r="Q294" s="554"/>
      <c r="R294" s="554"/>
      <c r="S294" s="554"/>
      <c r="T294" s="554"/>
      <c r="U294" s="554"/>
      <c r="V294" s="555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8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9">
        <v>4607091387193</v>
      </c>
      <c r="E296" s="560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9">
        <v>4607091387230</v>
      </c>
      <c r="E297" s="560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9">
        <v>4607091387292</v>
      </c>
      <c r="E298" s="560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9">
        <v>4607091387285</v>
      </c>
      <c r="E299" s="560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9">
        <v>4607091389845</v>
      </c>
      <c r="E300" s="560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9">
        <v>4680115882881</v>
      </c>
      <c r="E301" s="560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7"/>
      <c r="R301" s="557"/>
      <c r="S301" s="557"/>
      <c r="T301" s="558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9">
        <v>4607091383836</v>
      </c>
      <c r="E302" s="560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7"/>
      <c r="R302" s="557"/>
      <c r="S302" s="557"/>
      <c r="T302" s="558"/>
      <c r="U302" s="34"/>
      <c r="V302" s="34"/>
      <c r="W302" s="35" t="s">
        <v>68</v>
      </c>
      <c r="X302" s="549">
        <v>5</v>
      </c>
      <c r="Y302" s="550">
        <f t="shared" si="37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5.6333333333333337</v>
      </c>
      <c r="BN302" s="64">
        <f t="shared" si="39"/>
        <v>6.0839999999999996</v>
      </c>
      <c r="BO302" s="64">
        <f t="shared" si="40"/>
        <v>1.5262515262515264E-2</v>
      </c>
      <c r="BP302" s="64">
        <f t="shared" si="41"/>
        <v>1.6483516483516484E-2</v>
      </c>
    </row>
    <row r="303" spans="1:68" x14ac:dyDescent="0.2">
      <c r="A303" s="562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64"/>
      <c r="P303" s="565" t="s">
        <v>70</v>
      </c>
      <c r="Q303" s="554"/>
      <c r="R303" s="554"/>
      <c r="S303" s="554"/>
      <c r="T303" s="554"/>
      <c r="U303" s="554"/>
      <c r="V303" s="555"/>
      <c r="W303" s="37" t="s">
        <v>71</v>
      </c>
      <c r="X303" s="551">
        <f>IFERROR(X296/H296,"0")+IFERROR(X297/H297,"0")+IFERROR(X298/H298,"0")+IFERROR(X299/H299,"0")+IFERROR(X300/H300,"0")+IFERROR(X301/H301,"0")+IFERROR(X302/H302,"0")</f>
        <v>2.7777777777777777</v>
      </c>
      <c r="Y303" s="551">
        <f>IFERROR(Y296/H296,"0")+IFERROR(Y297/H297,"0")+IFERROR(Y298/H298,"0")+IFERROR(Y299/H299,"0")+IFERROR(Y300/H300,"0")+IFERROR(Y301/H301,"0")+IFERROR(Y302/H302,"0")</f>
        <v>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64"/>
      <c r="P304" s="565" t="s">
        <v>70</v>
      </c>
      <c r="Q304" s="554"/>
      <c r="R304" s="554"/>
      <c r="S304" s="554"/>
      <c r="T304" s="554"/>
      <c r="U304" s="554"/>
      <c r="V304" s="555"/>
      <c r="W304" s="37" t="s">
        <v>68</v>
      </c>
      <c r="X304" s="551">
        <f>IFERROR(SUM(X296:X302),"0")</f>
        <v>5</v>
      </c>
      <c r="Y304" s="551">
        <f>IFERROR(SUM(Y296:Y302),"0")</f>
        <v>5.4</v>
      </c>
      <c r="Z304" s="37"/>
      <c r="AA304" s="552"/>
      <c r="AB304" s="552"/>
      <c r="AC304" s="552"/>
    </row>
    <row r="305" spans="1:68" ht="14.25" hidden="1" customHeight="1" x14ac:dyDescent="0.25">
      <c r="A305" s="568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9">
        <v>4607091387766</v>
      </c>
      <c r="E306" s="560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7"/>
      <c r="R306" s="557"/>
      <c r="S306" s="557"/>
      <c r="T306" s="558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9">
        <v>4607091387957</v>
      </c>
      <c r="E307" s="560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9">
        <v>4607091387964</v>
      </c>
      <c r="E308" s="560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9">
        <v>4680115884588</v>
      </c>
      <c r="E309" s="560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7"/>
      <c r="R309" s="557"/>
      <c r="S309" s="557"/>
      <c r="T309" s="558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9">
        <v>4607091387513</v>
      </c>
      <c r="E310" s="560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7"/>
      <c r="R310" s="557"/>
      <c r="S310" s="557"/>
      <c r="T310" s="558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2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64"/>
      <c r="P311" s="565" t="s">
        <v>70</v>
      </c>
      <c r="Q311" s="554"/>
      <c r="R311" s="554"/>
      <c r="S311" s="554"/>
      <c r="T311" s="554"/>
      <c r="U311" s="554"/>
      <c r="V311" s="555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64"/>
      <c r="P312" s="565" t="s">
        <v>70</v>
      </c>
      <c r="Q312" s="554"/>
      <c r="R312" s="554"/>
      <c r="S312" s="554"/>
      <c r="T312" s="554"/>
      <c r="U312" s="554"/>
      <c r="V312" s="555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8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9">
        <v>4607091380880</v>
      </c>
      <c r="E314" s="560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59">
        <v>4607091384482</v>
      </c>
      <c r="E315" s="560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9">
        <v>4607091380897</v>
      </c>
      <c r="E316" s="560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7"/>
      <c r="R316" s="557"/>
      <c r="S316" s="557"/>
      <c r="T316" s="558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2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64"/>
      <c r="P317" s="565" t="s">
        <v>70</v>
      </c>
      <c r="Q317" s="554"/>
      <c r="R317" s="554"/>
      <c r="S317" s="554"/>
      <c r="T317" s="554"/>
      <c r="U317" s="554"/>
      <c r="V317" s="555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64"/>
      <c r="P318" s="565" t="s">
        <v>70</v>
      </c>
      <c r="Q318" s="554"/>
      <c r="R318" s="554"/>
      <c r="S318" s="554"/>
      <c r="T318" s="554"/>
      <c r="U318" s="554"/>
      <c r="V318" s="555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68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9">
        <v>4607091388381</v>
      </c>
      <c r="E320" s="560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93" t="s">
        <v>507</v>
      </c>
      <c r="Q320" s="557"/>
      <c r="R320" s="557"/>
      <c r="S320" s="557"/>
      <c r="T320" s="558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9">
        <v>4607091388374</v>
      </c>
      <c r="E321" s="560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57"/>
      <c r="R321" s="557"/>
      <c r="S321" s="557"/>
      <c r="T321" s="558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9">
        <v>4607091383102</v>
      </c>
      <c r="E322" s="560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9">
        <v>4607091388404</v>
      </c>
      <c r="E323" s="560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7"/>
      <c r="R323" s="557"/>
      <c r="S323" s="557"/>
      <c r="T323" s="558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2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64"/>
      <c r="P324" s="565" t="s">
        <v>70</v>
      </c>
      <c r="Q324" s="554"/>
      <c r="R324" s="554"/>
      <c r="S324" s="554"/>
      <c r="T324" s="554"/>
      <c r="U324" s="554"/>
      <c r="V324" s="555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64"/>
      <c r="P325" s="565" t="s">
        <v>70</v>
      </c>
      <c r="Q325" s="554"/>
      <c r="R325" s="554"/>
      <c r="S325" s="554"/>
      <c r="T325" s="554"/>
      <c r="U325" s="554"/>
      <c r="V325" s="555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8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9">
        <v>4680115881808</v>
      </c>
      <c r="E327" s="560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9">
        <v>4680115881822</v>
      </c>
      <c r="E328" s="560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8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9">
        <v>4680115880016</v>
      </c>
      <c r="E329" s="560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8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7"/>
      <c r="R329" s="557"/>
      <c r="S329" s="557"/>
      <c r="T329" s="558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2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64"/>
      <c r="P330" s="565" t="s">
        <v>70</v>
      </c>
      <c r="Q330" s="554"/>
      <c r="R330" s="554"/>
      <c r="S330" s="554"/>
      <c r="T330" s="554"/>
      <c r="U330" s="554"/>
      <c r="V330" s="555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64"/>
      <c r="P331" s="565" t="s">
        <v>70</v>
      </c>
      <c r="Q331" s="554"/>
      <c r="R331" s="554"/>
      <c r="S331" s="554"/>
      <c r="T331" s="554"/>
      <c r="U331" s="554"/>
      <c r="V331" s="555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66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hidden="1" customHeight="1" x14ac:dyDescent="0.25">
      <c r="A333" s="568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9">
        <v>4607091387919</v>
      </c>
      <c r="E334" s="560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7"/>
      <c r="R334" s="557"/>
      <c r="S334" s="557"/>
      <c r="T334" s="558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9">
        <v>4680115883604</v>
      </c>
      <c r="E335" s="560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9">
        <v>4680115883567</v>
      </c>
      <c r="E336" s="560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2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64"/>
      <c r="P337" s="565" t="s">
        <v>70</v>
      </c>
      <c r="Q337" s="554"/>
      <c r="R337" s="554"/>
      <c r="S337" s="554"/>
      <c r="T337" s="554"/>
      <c r="U337" s="554"/>
      <c r="V337" s="555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64"/>
      <c r="P338" s="565" t="s">
        <v>70</v>
      </c>
      <c r="Q338" s="554"/>
      <c r="R338" s="554"/>
      <c r="S338" s="554"/>
      <c r="T338" s="554"/>
      <c r="U338" s="554"/>
      <c r="V338" s="555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80" t="s">
        <v>536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48"/>
      <c r="AB339" s="48"/>
      <c r="AC339" s="48"/>
    </row>
    <row r="340" spans="1:68" ht="16.5" hidden="1" customHeight="1" x14ac:dyDescent="0.25">
      <c r="A340" s="566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hidden="1" customHeight="1" x14ac:dyDescent="0.25">
      <c r="A341" s="568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59">
        <v>4680115884847</v>
      </c>
      <c r="E342" s="560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5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7"/>
      <c r="R342" s="557"/>
      <c r="S342" s="557"/>
      <c r="T342" s="558"/>
      <c r="U342" s="34"/>
      <c r="V342" s="34"/>
      <c r="W342" s="35" t="s">
        <v>68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59">
        <v>4680115884854</v>
      </c>
      <c r="E343" s="560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59">
        <v>4607091383997</v>
      </c>
      <c r="E344" s="560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7"/>
      <c r="R345" s="557"/>
      <c r="S345" s="557"/>
      <c r="T345" s="558"/>
      <c r="U345" s="34"/>
      <c r="V345" s="34"/>
      <c r="W345" s="35" t="s">
        <v>68</v>
      </c>
      <c r="X345" s="549">
        <v>34</v>
      </c>
      <c r="Y345" s="550">
        <f t="shared" si="42"/>
        <v>45</v>
      </c>
      <c r="Z345" s="36">
        <f>IFERROR(IF(Y345=0,"",ROUNDUP(Y345/H345,0)*0.02175),"")</f>
        <v>6.5250000000000002E-2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35.088000000000001</v>
      </c>
      <c r="BN345" s="64">
        <f t="shared" si="44"/>
        <v>46.440000000000005</v>
      </c>
      <c r="BO345" s="64">
        <f t="shared" si="45"/>
        <v>4.7222222222222221E-2</v>
      </c>
      <c r="BP345" s="64">
        <f t="shared" si="46"/>
        <v>6.25E-2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9">
        <v>4680115882638</v>
      </c>
      <c r="E346" s="560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9">
        <v>4680115884922</v>
      </c>
      <c r="E347" s="560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9">
        <v>4680115884861</v>
      </c>
      <c r="E348" s="560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7"/>
      <c r="R348" s="557"/>
      <c r="S348" s="557"/>
      <c r="T348" s="558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2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64"/>
      <c r="P349" s="565" t="s">
        <v>70</v>
      </c>
      <c r="Q349" s="554"/>
      <c r="R349" s="554"/>
      <c r="S349" s="554"/>
      <c r="T349" s="554"/>
      <c r="U349" s="554"/>
      <c r="V349" s="555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2.2666666666666666</v>
      </c>
      <c r="Y349" s="551">
        <f>IFERROR(Y342/H342,"0")+IFERROR(Y343/H343,"0")+IFERROR(Y344/H344,"0")+IFERROR(Y345/H345,"0")+IFERROR(Y346/H346,"0")+IFERROR(Y347/H347,"0")+IFERROR(Y348/H348,"0")</f>
        <v>3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6.5250000000000002E-2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64"/>
      <c r="P350" s="565" t="s">
        <v>70</v>
      </c>
      <c r="Q350" s="554"/>
      <c r="R350" s="554"/>
      <c r="S350" s="554"/>
      <c r="T350" s="554"/>
      <c r="U350" s="554"/>
      <c r="V350" s="555"/>
      <c r="W350" s="37" t="s">
        <v>68</v>
      </c>
      <c r="X350" s="551">
        <f>IFERROR(SUM(X342:X348),"0")</f>
        <v>34</v>
      </c>
      <c r="Y350" s="551">
        <f>IFERROR(SUM(Y342:Y348),"0")</f>
        <v>45</v>
      </c>
      <c r="Z350" s="37"/>
      <c r="AA350" s="552"/>
      <c r="AB350" s="552"/>
      <c r="AC350" s="552"/>
    </row>
    <row r="351" spans="1:68" ht="14.25" hidden="1" customHeight="1" x14ac:dyDescent="0.25">
      <c r="A351" s="568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9">
        <v>4607091383980</v>
      </c>
      <c r="E352" s="560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7"/>
      <c r="R352" s="557"/>
      <c r="S352" s="557"/>
      <c r="T352" s="558"/>
      <c r="U352" s="34"/>
      <c r="V352" s="34"/>
      <c r="W352" s="35" t="s">
        <v>68</v>
      </c>
      <c r="X352" s="549">
        <v>153</v>
      </c>
      <c r="Y352" s="550">
        <f>IFERROR(IF(X352="",0,CEILING((X352/$H352),1)*$H352),"")</f>
        <v>165</v>
      </c>
      <c r="Z352" s="36">
        <f>IFERROR(IF(Y352=0,"",ROUNDUP(Y352/H352,0)*0.02175),"")</f>
        <v>0.23924999999999999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157.89600000000002</v>
      </c>
      <c r="BN352" s="64">
        <f>IFERROR(Y352*I352/H352,"0")</f>
        <v>170.28000000000003</v>
      </c>
      <c r="BO352" s="64">
        <f>IFERROR(1/J352*(X352/H352),"0")</f>
        <v>0.21249999999999997</v>
      </c>
      <c r="BP352" s="64">
        <f>IFERROR(1/J352*(Y352/H352),"0")</f>
        <v>0.22916666666666666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9">
        <v>4607091384178</v>
      </c>
      <c r="E353" s="560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7"/>
      <c r="R353" s="557"/>
      <c r="S353" s="557"/>
      <c r="T353" s="558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2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64"/>
      <c r="P354" s="565" t="s">
        <v>70</v>
      </c>
      <c r="Q354" s="554"/>
      <c r="R354" s="554"/>
      <c r="S354" s="554"/>
      <c r="T354" s="554"/>
      <c r="U354" s="554"/>
      <c r="V354" s="555"/>
      <c r="W354" s="37" t="s">
        <v>71</v>
      </c>
      <c r="X354" s="551">
        <f>IFERROR(X352/H352,"0")+IFERROR(X353/H353,"0")</f>
        <v>10.199999999999999</v>
      </c>
      <c r="Y354" s="551">
        <f>IFERROR(Y352/H352,"0")+IFERROR(Y353/H353,"0")</f>
        <v>11</v>
      </c>
      <c r="Z354" s="551">
        <f>IFERROR(IF(Z352="",0,Z352),"0")+IFERROR(IF(Z353="",0,Z353),"0")</f>
        <v>0.23924999999999999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64"/>
      <c r="P355" s="565" t="s">
        <v>70</v>
      </c>
      <c r="Q355" s="554"/>
      <c r="R355" s="554"/>
      <c r="S355" s="554"/>
      <c r="T355" s="554"/>
      <c r="U355" s="554"/>
      <c r="V355" s="555"/>
      <c r="W355" s="37" t="s">
        <v>68</v>
      </c>
      <c r="X355" s="551">
        <f>IFERROR(SUM(X352:X353),"0")</f>
        <v>153</v>
      </c>
      <c r="Y355" s="551">
        <f>IFERROR(SUM(Y352:Y353),"0")</f>
        <v>165</v>
      </c>
      <c r="Z355" s="37"/>
      <c r="AA355" s="552"/>
      <c r="AB355" s="552"/>
      <c r="AC355" s="552"/>
    </row>
    <row r="356" spans="1:68" ht="14.25" hidden="1" customHeight="1" x14ac:dyDescent="0.25">
      <c r="A356" s="568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9">
        <v>4607091383928</v>
      </c>
      <c r="E357" s="560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9">
        <v>4607091384260</v>
      </c>
      <c r="E358" s="560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68</v>
      </c>
      <c r="X358" s="549">
        <v>4</v>
      </c>
      <c r="Y358" s="550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4.230666666666667</v>
      </c>
      <c r="BN358" s="64">
        <f>IFERROR(Y358*I358/H358,"0")</f>
        <v>9.5190000000000001</v>
      </c>
      <c r="BO358" s="64">
        <f>IFERROR(1/J358*(X358/H358),"0")</f>
        <v>6.9444444444444441E-3</v>
      </c>
      <c r="BP358" s="64">
        <f>IFERROR(1/J358*(Y358/H358),"0")</f>
        <v>1.5625E-2</v>
      </c>
    </row>
    <row r="359" spans="1:68" x14ac:dyDescent="0.2">
      <c r="A359" s="562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64"/>
      <c r="P359" s="565" t="s">
        <v>70</v>
      </c>
      <c r="Q359" s="554"/>
      <c r="R359" s="554"/>
      <c r="S359" s="554"/>
      <c r="T359" s="554"/>
      <c r="U359" s="554"/>
      <c r="V359" s="555"/>
      <c r="W359" s="37" t="s">
        <v>71</v>
      </c>
      <c r="X359" s="551">
        <f>IFERROR(X357/H357,"0")+IFERROR(X358/H358,"0")</f>
        <v>0.44444444444444442</v>
      </c>
      <c r="Y359" s="551">
        <f>IFERROR(Y357/H357,"0")+IFERROR(Y358/H358,"0")</f>
        <v>1</v>
      </c>
      <c r="Z359" s="551">
        <f>IFERROR(IF(Z357="",0,Z357),"0")+IFERROR(IF(Z358="",0,Z358),"0")</f>
        <v>1.898E-2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64"/>
      <c r="P360" s="565" t="s">
        <v>70</v>
      </c>
      <c r="Q360" s="554"/>
      <c r="R360" s="554"/>
      <c r="S360" s="554"/>
      <c r="T360" s="554"/>
      <c r="U360" s="554"/>
      <c r="V360" s="555"/>
      <c r="W360" s="37" t="s">
        <v>68</v>
      </c>
      <c r="X360" s="551">
        <f>IFERROR(SUM(X357:X358),"0")</f>
        <v>4</v>
      </c>
      <c r="Y360" s="551">
        <f>IFERROR(SUM(Y357:Y358),"0")</f>
        <v>9</v>
      </c>
      <c r="Z360" s="37"/>
      <c r="AA360" s="552"/>
      <c r="AB360" s="552"/>
      <c r="AC360" s="552"/>
    </row>
    <row r="361" spans="1:68" ht="14.25" hidden="1" customHeight="1" x14ac:dyDescent="0.25">
      <c r="A361" s="568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9">
        <v>4607091384673</v>
      </c>
      <c r="E362" s="560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36" t="s">
        <v>570</v>
      </c>
      <c r="Q362" s="557"/>
      <c r="R362" s="557"/>
      <c r="S362" s="557"/>
      <c r="T362" s="558"/>
      <c r="U362" s="34"/>
      <c r="V362" s="34"/>
      <c r="W362" s="35" t="s">
        <v>68</v>
      </c>
      <c r="X362" s="549">
        <v>35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37.018333333333338</v>
      </c>
      <c r="BN362" s="64">
        <f>IFERROR(Y362*I362/H362,"0")</f>
        <v>38.076000000000001</v>
      </c>
      <c r="BO362" s="64">
        <f>IFERROR(1/J362*(X362/H362),"0")</f>
        <v>6.0763888888888888E-2</v>
      </c>
      <c r="BP362" s="64">
        <f>IFERROR(1/J362*(Y362/H362),"0")</f>
        <v>6.25E-2</v>
      </c>
    </row>
    <row r="363" spans="1:68" x14ac:dyDescent="0.2">
      <c r="A363" s="562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64"/>
      <c r="P363" s="565" t="s">
        <v>70</v>
      </c>
      <c r="Q363" s="554"/>
      <c r="R363" s="554"/>
      <c r="S363" s="554"/>
      <c r="T363" s="554"/>
      <c r="U363" s="554"/>
      <c r="V363" s="555"/>
      <c r="W363" s="37" t="s">
        <v>71</v>
      </c>
      <c r="X363" s="551">
        <f>IFERROR(X362/H362,"0")</f>
        <v>3.8888888888888888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64"/>
      <c r="P364" s="565" t="s">
        <v>70</v>
      </c>
      <c r="Q364" s="554"/>
      <c r="R364" s="554"/>
      <c r="S364" s="554"/>
      <c r="T364" s="554"/>
      <c r="U364" s="554"/>
      <c r="V364" s="555"/>
      <c r="W364" s="37" t="s">
        <v>68</v>
      </c>
      <c r="X364" s="551">
        <f>IFERROR(SUM(X362:X362),"0")</f>
        <v>35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hidden="1" customHeight="1" x14ac:dyDescent="0.25">
      <c r="A365" s="566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hidden="1" customHeight="1" x14ac:dyDescent="0.25">
      <c r="A366" s="568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9">
        <v>4680115881907</v>
      </c>
      <c r="E367" s="560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7"/>
      <c r="R367" s="557"/>
      <c r="S367" s="557"/>
      <c r="T367" s="558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9">
        <v>4680115884885</v>
      </c>
      <c r="E368" s="560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9">
        <v>4680115884908</v>
      </c>
      <c r="E369" s="560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2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64"/>
      <c r="P370" s="565" t="s">
        <v>70</v>
      </c>
      <c r="Q370" s="554"/>
      <c r="R370" s="554"/>
      <c r="S370" s="554"/>
      <c r="T370" s="554"/>
      <c r="U370" s="554"/>
      <c r="V370" s="555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64"/>
      <c r="P371" s="565" t="s">
        <v>70</v>
      </c>
      <c r="Q371" s="554"/>
      <c r="R371" s="554"/>
      <c r="S371" s="554"/>
      <c r="T371" s="554"/>
      <c r="U371" s="554"/>
      <c r="V371" s="555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8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9">
        <v>4607091384802</v>
      </c>
      <c r="E373" s="560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2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64"/>
      <c r="P374" s="565" t="s">
        <v>70</v>
      </c>
      <c r="Q374" s="554"/>
      <c r="R374" s="554"/>
      <c r="S374" s="554"/>
      <c r="T374" s="554"/>
      <c r="U374" s="554"/>
      <c r="V374" s="555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64"/>
      <c r="P375" s="565" t="s">
        <v>70</v>
      </c>
      <c r="Q375" s="554"/>
      <c r="R375" s="554"/>
      <c r="S375" s="554"/>
      <c r="T375" s="554"/>
      <c r="U375" s="554"/>
      <c r="V375" s="555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8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9">
        <v>4607091384246</v>
      </c>
      <c r="E377" s="560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9">
        <v>4607091384253</v>
      </c>
      <c r="E378" s="560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8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7"/>
      <c r="R378" s="557"/>
      <c r="S378" s="557"/>
      <c r="T378" s="558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2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64"/>
      <c r="P379" s="565" t="s">
        <v>70</v>
      </c>
      <c r="Q379" s="554"/>
      <c r="R379" s="554"/>
      <c r="S379" s="554"/>
      <c r="T379" s="554"/>
      <c r="U379" s="554"/>
      <c r="V379" s="555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64"/>
      <c r="P380" s="565" t="s">
        <v>70</v>
      </c>
      <c r="Q380" s="554"/>
      <c r="R380" s="554"/>
      <c r="S380" s="554"/>
      <c r="T380" s="554"/>
      <c r="U380" s="554"/>
      <c r="V380" s="555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8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9">
        <v>4607091389357</v>
      </c>
      <c r="E382" s="560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1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7"/>
      <c r="R382" s="557"/>
      <c r="S382" s="557"/>
      <c r="T382" s="558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2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64"/>
      <c r="P383" s="565" t="s">
        <v>70</v>
      </c>
      <c r="Q383" s="554"/>
      <c r="R383" s="554"/>
      <c r="S383" s="554"/>
      <c r="T383" s="554"/>
      <c r="U383" s="554"/>
      <c r="V383" s="555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64"/>
      <c r="P384" s="565" t="s">
        <v>70</v>
      </c>
      <c r="Q384" s="554"/>
      <c r="R384" s="554"/>
      <c r="S384" s="554"/>
      <c r="T384" s="554"/>
      <c r="U384" s="554"/>
      <c r="V384" s="555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80" t="s">
        <v>592</v>
      </c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1"/>
      <c r="P385" s="581"/>
      <c r="Q385" s="581"/>
      <c r="R385" s="581"/>
      <c r="S385" s="581"/>
      <c r="T385" s="581"/>
      <c r="U385" s="581"/>
      <c r="V385" s="581"/>
      <c r="W385" s="581"/>
      <c r="X385" s="581"/>
      <c r="Y385" s="581"/>
      <c r="Z385" s="581"/>
      <c r="AA385" s="48"/>
      <c r="AB385" s="48"/>
      <c r="AC385" s="48"/>
    </row>
    <row r="386" spans="1:68" ht="16.5" hidden="1" customHeight="1" x14ac:dyDescent="0.25">
      <c r="A386" s="566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hidden="1" customHeight="1" x14ac:dyDescent="0.25">
      <c r="A387" s="568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9">
        <v>4680115886100</v>
      </c>
      <c r="E388" s="560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9">
        <v>4</v>
      </c>
      <c r="Y388" s="550">
        <f t="shared" ref="Y388:Y397" si="47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4.1555555555555559</v>
      </c>
      <c r="BN388" s="64">
        <f t="shared" ref="BN388:BN397" si="49">IFERROR(Y388*I388/H388,"0")</f>
        <v>5.61</v>
      </c>
      <c r="BO388" s="64">
        <f t="shared" ref="BO388:BO397" si="50">IFERROR(1/J388*(X388/H388),"0")</f>
        <v>5.6116722783389446E-3</v>
      </c>
      <c r="BP388" s="64">
        <f t="shared" ref="BP388:BP397" si="51">IFERROR(1/J388*(Y388/H388),"0")</f>
        <v>7.575757575757576E-3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9">
        <v>4680115886117</v>
      </c>
      <c r="E389" s="560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9">
        <v>4680115886117</v>
      </c>
      <c r="E390" s="560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9">
        <v>4680115886124</v>
      </c>
      <c r="E391" s="560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9">
        <v>4680115883147</v>
      </c>
      <c r="E392" s="560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7"/>
      <c r="R392" s="557"/>
      <c r="S392" s="557"/>
      <c r="T392" s="558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9">
        <v>4607091384338</v>
      </c>
      <c r="E393" s="560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9">
        <v>4607091389524</v>
      </c>
      <c r="E394" s="560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7"/>
      <c r="R394" s="557"/>
      <c r="S394" s="557"/>
      <c r="T394" s="558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9">
        <v>4680115883161</v>
      </c>
      <c r="E395" s="560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7"/>
      <c r="R395" s="557"/>
      <c r="S395" s="557"/>
      <c r="T395" s="558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9">
        <v>4607091389531</v>
      </c>
      <c r="E396" s="560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9">
        <v>4607091384345</v>
      </c>
      <c r="E397" s="560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7"/>
      <c r="R397" s="557"/>
      <c r="S397" s="557"/>
      <c r="T397" s="558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2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64"/>
      <c r="P398" s="565" t="s">
        <v>70</v>
      </c>
      <c r="Q398" s="554"/>
      <c r="R398" s="554"/>
      <c r="S398" s="554"/>
      <c r="T398" s="554"/>
      <c r="U398" s="554"/>
      <c r="V398" s="555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0.7407407407407407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9.0200000000000002E-3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64"/>
      <c r="P399" s="565" t="s">
        <v>70</v>
      </c>
      <c r="Q399" s="554"/>
      <c r="R399" s="554"/>
      <c r="S399" s="554"/>
      <c r="T399" s="554"/>
      <c r="U399" s="554"/>
      <c r="V399" s="555"/>
      <c r="W399" s="37" t="s">
        <v>68</v>
      </c>
      <c r="X399" s="551">
        <f>IFERROR(SUM(X388:X397),"0")</f>
        <v>4</v>
      </c>
      <c r="Y399" s="551">
        <f>IFERROR(SUM(Y388:Y397),"0")</f>
        <v>5.4</v>
      </c>
      <c r="Z399" s="37"/>
      <c r="AA399" s="552"/>
      <c r="AB399" s="552"/>
      <c r="AC399" s="552"/>
    </row>
    <row r="400" spans="1:68" ht="14.25" hidden="1" customHeight="1" x14ac:dyDescent="0.25">
      <c r="A400" s="568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9">
        <v>4607091384352</v>
      </c>
      <c r="E401" s="560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9">
        <v>4607091389654</v>
      </c>
      <c r="E402" s="560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7"/>
      <c r="R402" s="557"/>
      <c r="S402" s="557"/>
      <c r="T402" s="558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2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64"/>
      <c r="P403" s="565" t="s">
        <v>70</v>
      </c>
      <c r="Q403" s="554"/>
      <c r="R403" s="554"/>
      <c r="S403" s="554"/>
      <c r="T403" s="554"/>
      <c r="U403" s="554"/>
      <c r="V403" s="555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64"/>
      <c r="P404" s="565" t="s">
        <v>70</v>
      </c>
      <c r="Q404" s="554"/>
      <c r="R404" s="554"/>
      <c r="S404" s="554"/>
      <c r="T404" s="554"/>
      <c r="U404" s="554"/>
      <c r="V404" s="555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66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hidden="1" customHeight="1" x14ac:dyDescent="0.25">
      <c r="A406" s="568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9">
        <v>4680115885240</v>
      </c>
      <c r="E407" s="560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7"/>
      <c r="R407" s="557"/>
      <c r="S407" s="557"/>
      <c r="T407" s="558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2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64"/>
      <c r="P408" s="565" t="s">
        <v>70</v>
      </c>
      <c r="Q408" s="554"/>
      <c r="R408" s="554"/>
      <c r="S408" s="554"/>
      <c r="T408" s="554"/>
      <c r="U408" s="554"/>
      <c r="V408" s="555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64"/>
      <c r="P409" s="565" t="s">
        <v>70</v>
      </c>
      <c r="Q409" s="554"/>
      <c r="R409" s="554"/>
      <c r="S409" s="554"/>
      <c r="T409" s="554"/>
      <c r="U409" s="554"/>
      <c r="V409" s="555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8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9">
        <v>4680115886094</v>
      </c>
      <c r="E411" s="560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9">
        <v>19</v>
      </c>
      <c r="Y411" s="550">
        <f>IFERROR(IF(X411="",0,CEILING((X411/$H411),1)*$H411),"")</f>
        <v>21.6</v>
      </c>
      <c r="Z411" s="36">
        <f>IFERROR(IF(Y411=0,"",ROUNDUP(Y411/H411,0)*0.00902),"")</f>
        <v>3.6080000000000001E-2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19.738888888888887</v>
      </c>
      <c r="BN411" s="64">
        <f>IFERROR(Y411*I411/H411,"0")</f>
        <v>22.44</v>
      </c>
      <c r="BO411" s="64">
        <f>IFERROR(1/J411*(X411/H411),"0")</f>
        <v>2.6655443322109985E-2</v>
      </c>
      <c r="BP411" s="64">
        <f>IFERROR(1/J411*(Y411/H411),"0")</f>
        <v>3.0303030303030304E-2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9">
        <v>4607091389425</v>
      </c>
      <c r="E412" s="560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7"/>
      <c r="R412" s="557"/>
      <c r="S412" s="557"/>
      <c r="T412" s="558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9">
        <v>4680115880771</v>
      </c>
      <c r="E413" s="560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9">
        <v>4607091389500</v>
      </c>
      <c r="E414" s="560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7"/>
      <c r="R414" s="557"/>
      <c r="S414" s="557"/>
      <c r="T414" s="558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2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64"/>
      <c r="P415" s="565" t="s">
        <v>70</v>
      </c>
      <c r="Q415" s="554"/>
      <c r="R415" s="554"/>
      <c r="S415" s="554"/>
      <c r="T415" s="554"/>
      <c r="U415" s="554"/>
      <c r="V415" s="555"/>
      <c r="W415" s="37" t="s">
        <v>71</v>
      </c>
      <c r="X415" s="551">
        <f>IFERROR(X411/H411,"0")+IFERROR(X412/H412,"0")+IFERROR(X413/H413,"0")+IFERROR(X414/H414,"0")</f>
        <v>3.5185185185185182</v>
      </c>
      <c r="Y415" s="551">
        <f>IFERROR(Y411/H411,"0")+IFERROR(Y412/H412,"0")+IFERROR(Y413/H413,"0")+IFERROR(Y414/H414,"0")</f>
        <v>4</v>
      </c>
      <c r="Z415" s="551">
        <f>IFERROR(IF(Z411="",0,Z411),"0")+IFERROR(IF(Z412="",0,Z412),"0")+IFERROR(IF(Z413="",0,Z413),"0")+IFERROR(IF(Z414="",0,Z414),"0")</f>
        <v>3.6080000000000001E-2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64"/>
      <c r="P416" s="565" t="s">
        <v>70</v>
      </c>
      <c r="Q416" s="554"/>
      <c r="R416" s="554"/>
      <c r="S416" s="554"/>
      <c r="T416" s="554"/>
      <c r="U416" s="554"/>
      <c r="V416" s="555"/>
      <c r="W416" s="37" t="s">
        <v>68</v>
      </c>
      <c r="X416" s="551">
        <f>IFERROR(SUM(X411:X414),"0")</f>
        <v>19</v>
      </c>
      <c r="Y416" s="551">
        <f>IFERROR(SUM(Y411:Y414),"0")</f>
        <v>21.6</v>
      </c>
      <c r="Z416" s="37"/>
      <c r="AA416" s="552"/>
      <c r="AB416" s="552"/>
      <c r="AC416" s="552"/>
    </row>
    <row r="417" spans="1:68" ht="16.5" hidden="1" customHeight="1" x14ac:dyDescent="0.25">
      <c r="A417" s="566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hidden="1" customHeight="1" x14ac:dyDescent="0.25">
      <c r="A418" s="568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9">
        <v>4680115885110</v>
      </c>
      <c r="E419" s="560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7"/>
      <c r="R419" s="557"/>
      <c r="S419" s="557"/>
      <c r="T419" s="558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2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64"/>
      <c r="P420" s="565" t="s">
        <v>70</v>
      </c>
      <c r="Q420" s="554"/>
      <c r="R420" s="554"/>
      <c r="S420" s="554"/>
      <c r="T420" s="554"/>
      <c r="U420" s="554"/>
      <c r="V420" s="555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64"/>
      <c r="P421" s="565" t="s">
        <v>70</v>
      </c>
      <c r="Q421" s="554"/>
      <c r="R421" s="554"/>
      <c r="S421" s="554"/>
      <c r="T421" s="554"/>
      <c r="U421" s="554"/>
      <c r="V421" s="555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66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hidden="1" customHeight="1" x14ac:dyDescent="0.25">
      <c r="A423" s="568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9">
        <v>4680115885103</v>
      </c>
      <c r="E424" s="560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7"/>
      <c r="R424" s="557"/>
      <c r="S424" s="557"/>
      <c r="T424" s="558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2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64"/>
      <c r="P425" s="565" t="s">
        <v>70</v>
      </c>
      <c r="Q425" s="554"/>
      <c r="R425" s="554"/>
      <c r="S425" s="554"/>
      <c r="T425" s="554"/>
      <c r="U425" s="554"/>
      <c r="V425" s="555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64"/>
      <c r="P426" s="565" t="s">
        <v>70</v>
      </c>
      <c r="Q426" s="554"/>
      <c r="R426" s="554"/>
      <c r="S426" s="554"/>
      <c r="T426" s="554"/>
      <c r="U426" s="554"/>
      <c r="V426" s="555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80" t="s">
        <v>648</v>
      </c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1"/>
      <c r="Y427" s="581"/>
      <c r="Z427" s="581"/>
      <c r="AA427" s="48"/>
      <c r="AB427" s="48"/>
      <c r="AC427" s="48"/>
    </row>
    <row r="428" spans="1:68" ht="16.5" hidden="1" customHeight="1" x14ac:dyDescent="0.25">
      <c r="A428" s="566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hidden="1" customHeight="1" x14ac:dyDescent="0.25">
      <c r="A429" s="568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9">
        <v>4607091389067</v>
      </c>
      <c r="E430" s="560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7"/>
      <c r="R430" s="557"/>
      <c r="S430" s="557"/>
      <c r="T430" s="558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9">
        <v>4680115885271</v>
      </c>
      <c r="E431" s="560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9">
        <v>4607091383522</v>
      </c>
      <c r="E432" s="560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4" t="s">
        <v>657</v>
      </c>
      <c r="Q432" s="557"/>
      <c r="R432" s="557"/>
      <c r="S432" s="557"/>
      <c r="T432" s="558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9">
        <v>4680115885226</v>
      </c>
      <c r="E433" s="560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7"/>
      <c r="R433" s="557"/>
      <c r="S433" s="557"/>
      <c r="T433" s="558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9">
        <v>4680115884502</v>
      </c>
      <c r="E434" s="560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59">
        <v>4607091389104</v>
      </c>
      <c r="E435" s="560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59">
        <v>4680115884519</v>
      </c>
      <c r="E436" s="560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5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7"/>
      <c r="R436" s="557"/>
      <c r="S436" s="557"/>
      <c r="T436" s="558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7"/>
      <c r="R437" s="557"/>
      <c r="S437" s="557"/>
      <c r="T437" s="558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64" t="s">
        <v>677</v>
      </c>
      <c r="Q439" s="557"/>
      <c r="R439" s="557"/>
      <c r="S439" s="557"/>
      <c r="T439" s="558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7"/>
      <c r="R441" s="557"/>
      <c r="S441" s="557"/>
      <c r="T441" s="558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7"/>
      <c r="R442" s="557"/>
      <c r="S442" s="557"/>
      <c r="T442" s="558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hidden="1" x14ac:dyDescent="0.2">
      <c r="A443" s="562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64"/>
      <c r="P443" s="565" t="s">
        <v>70</v>
      </c>
      <c r="Q443" s="554"/>
      <c r="R443" s="554"/>
      <c r="S443" s="554"/>
      <c r="T443" s="554"/>
      <c r="U443" s="554"/>
      <c r="V443" s="555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64"/>
      <c r="P444" s="565" t="s">
        <v>70</v>
      </c>
      <c r="Q444" s="554"/>
      <c r="R444" s="554"/>
      <c r="S444" s="554"/>
      <c r="T444" s="554"/>
      <c r="U444" s="554"/>
      <c r="V444" s="555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68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7"/>
      <c r="R446" s="557"/>
      <c r="S446" s="557"/>
      <c r="T446" s="558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7"/>
      <c r="R447" s="557"/>
      <c r="S447" s="557"/>
      <c r="T447" s="558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7"/>
      <c r="R448" s="557"/>
      <c r="S448" s="557"/>
      <c r="T448" s="558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2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64"/>
      <c r="P449" s="565" t="s">
        <v>70</v>
      </c>
      <c r="Q449" s="554"/>
      <c r="R449" s="554"/>
      <c r="S449" s="554"/>
      <c r="T449" s="554"/>
      <c r="U449" s="554"/>
      <c r="V449" s="555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64"/>
      <c r="P450" s="565" t="s">
        <v>70</v>
      </c>
      <c r="Q450" s="554"/>
      <c r="R450" s="554"/>
      <c r="S450" s="554"/>
      <c r="T450" s="554"/>
      <c r="U450" s="554"/>
      <c r="V450" s="555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68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7"/>
      <c r="R454" s="557"/>
      <c r="S454" s="557"/>
      <c r="T454" s="558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7"/>
      <c r="R455" s="557"/>
      <c r="S455" s="557"/>
      <c r="T455" s="558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7"/>
      <c r="R456" s="557"/>
      <c r="S456" s="557"/>
      <c r="T456" s="558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7"/>
      <c r="R457" s="557"/>
      <c r="S457" s="557"/>
      <c r="T457" s="558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2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64"/>
      <c r="P458" s="565" t="s">
        <v>70</v>
      </c>
      <c r="Q458" s="554"/>
      <c r="R458" s="554"/>
      <c r="S458" s="554"/>
      <c r="T458" s="554"/>
      <c r="U458" s="554"/>
      <c r="V458" s="555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64"/>
      <c r="P459" s="565" t="s">
        <v>70</v>
      </c>
      <c r="Q459" s="554"/>
      <c r="R459" s="554"/>
      <c r="S459" s="554"/>
      <c r="T459" s="554"/>
      <c r="U459" s="554"/>
      <c r="V459" s="555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68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7"/>
      <c r="R462" s="557"/>
      <c r="S462" s="557"/>
      <c r="T462" s="558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7"/>
      <c r="R463" s="557"/>
      <c r="S463" s="557"/>
      <c r="T463" s="558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2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64"/>
      <c r="P464" s="565" t="s">
        <v>70</v>
      </c>
      <c r="Q464" s="554"/>
      <c r="R464" s="554"/>
      <c r="S464" s="554"/>
      <c r="T464" s="554"/>
      <c r="U464" s="554"/>
      <c r="V464" s="555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64"/>
      <c r="P465" s="565" t="s">
        <v>70</v>
      </c>
      <c r="Q465" s="554"/>
      <c r="R465" s="554"/>
      <c r="S465" s="554"/>
      <c r="T465" s="554"/>
      <c r="U465" s="554"/>
      <c r="V465" s="555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80" t="s">
        <v>715</v>
      </c>
      <c r="B466" s="581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1"/>
      <c r="O466" s="581"/>
      <c r="P466" s="581"/>
      <c r="Q466" s="581"/>
      <c r="R466" s="581"/>
      <c r="S466" s="581"/>
      <c r="T466" s="581"/>
      <c r="U466" s="581"/>
      <c r="V466" s="581"/>
      <c r="W466" s="581"/>
      <c r="X466" s="581"/>
      <c r="Y466" s="581"/>
      <c r="Z466" s="581"/>
      <c r="AA466" s="48"/>
      <c r="AB466" s="48"/>
      <c r="AC466" s="48"/>
    </row>
    <row r="467" spans="1:68" ht="16.5" hidden="1" customHeight="1" x14ac:dyDescent="0.25">
      <c r="A467" s="566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hidden="1" customHeight="1" x14ac:dyDescent="0.25">
      <c r="A468" s="568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1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7"/>
      <c r="R471" s="557"/>
      <c r="S471" s="557"/>
      <c r="T471" s="558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7"/>
      <c r="R472" s="557"/>
      <c r="S472" s="557"/>
      <c r="T472" s="558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2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64"/>
      <c r="P473" s="565" t="s">
        <v>70</v>
      </c>
      <c r="Q473" s="554"/>
      <c r="R473" s="554"/>
      <c r="S473" s="554"/>
      <c r="T473" s="554"/>
      <c r="U473" s="554"/>
      <c r="V473" s="555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64"/>
      <c r="P474" s="565" t="s">
        <v>70</v>
      </c>
      <c r="Q474" s="554"/>
      <c r="R474" s="554"/>
      <c r="S474" s="554"/>
      <c r="T474" s="554"/>
      <c r="U474" s="554"/>
      <c r="V474" s="555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8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9" t="s">
        <v>732</v>
      </c>
      <c r="Q477" s="557"/>
      <c r="R477" s="557"/>
      <c r="S477" s="557"/>
      <c r="T477" s="558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7"/>
      <c r="R478" s="557"/>
      <c r="S478" s="557"/>
      <c r="T478" s="558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2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64"/>
      <c r="P479" s="565" t="s">
        <v>70</v>
      </c>
      <c r="Q479" s="554"/>
      <c r="R479" s="554"/>
      <c r="S479" s="554"/>
      <c r="T479" s="554"/>
      <c r="U479" s="554"/>
      <c r="V479" s="555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64"/>
      <c r="P480" s="565" t="s">
        <v>70</v>
      </c>
      <c r="Q480" s="554"/>
      <c r="R480" s="554"/>
      <c r="S480" s="554"/>
      <c r="T480" s="554"/>
      <c r="U480" s="554"/>
      <c r="V480" s="555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8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79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7"/>
      <c r="R482" s="557"/>
      <c r="S482" s="557"/>
      <c r="T482" s="558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7"/>
      <c r="R483" s="557"/>
      <c r="S483" s="557"/>
      <c r="T483" s="558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2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64"/>
      <c r="P484" s="565" t="s">
        <v>70</v>
      </c>
      <c r="Q484" s="554"/>
      <c r="R484" s="554"/>
      <c r="S484" s="554"/>
      <c r="T484" s="554"/>
      <c r="U484" s="554"/>
      <c r="V484" s="555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64"/>
      <c r="P485" s="565" t="s">
        <v>70</v>
      </c>
      <c r="Q485" s="554"/>
      <c r="R485" s="554"/>
      <c r="S485" s="554"/>
      <c r="T485" s="554"/>
      <c r="U485" s="554"/>
      <c r="V485" s="555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8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7"/>
      <c r="R487" s="557"/>
      <c r="S487" s="557"/>
      <c r="T487" s="558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59">
        <v>4640242181233</v>
      </c>
      <c r="E488" s="560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0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7"/>
      <c r="R488" s="557"/>
      <c r="S488" s="557"/>
      <c r="T488" s="558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2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64"/>
      <c r="P489" s="565" t="s">
        <v>70</v>
      </c>
      <c r="Q489" s="554"/>
      <c r="R489" s="554"/>
      <c r="S489" s="554"/>
      <c r="T489" s="554"/>
      <c r="U489" s="554"/>
      <c r="V489" s="555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64"/>
      <c r="P490" s="565" t="s">
        <v>70</v>
      </c>
      <c r="Q490" s="554"/>
      <c r="R490" s="554"/>
      <c r="S490" s="554"/>
      <c r="T490" s="554"/>
      <c r="U490" s="554"/>
      <c r="V490" s="555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8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59">
        <v>4640242180120</v>
      </c>
      <c r="E492" s="560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9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7"/>
      <c r="R492" s="557"/>
      <c r="S492" s="557"/>
      <c r="T492" s="558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59">
        <v>4640242180137</v>
      </c>
      <c r="E493" s="560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7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7"/>
      <c r="R493" s="557"/>
      <c r="S493" s="557"/>
      <c r="T493" s="558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2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64"/>
      <c r="P494" s="565" t="s">
        <v>70</v>
      </c>
      <c r="Q494" s="554"/>
      <c r="R494" s="554"/>
      <c r="S494" s="554"/>
      <c r="T494" s="554"/>
      <c r="U494" s="554"/>
      <c r="V494" s="555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64"/>
      <c r="P495" s="565" t="s">
        <v>70</v>
      </c>
      <c r="Q495" s="554"/>
      <c r="R495" s="554"/>
      <c r="S495" s="554"/>
      <c r="T495" s="554"/>
      <c r="U495" s="554"/>
      <c r="V495" s="555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6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hidden="1" customHeight="1" x14ac:dyDescent="0.25">
      <c r="A497" s="568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59">
        <v>4640242180090</v>
      </c>
      <c r="E498" s="560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98" t="s">
        <v>757</v>
      </c>
      <c r="Q498" s="557"/>
      <c r="R498" s="557"/>
      <c r="S498" s="557"/>
      <c r="T498" s="558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2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64"/>
      <c r="P499" s="565" t="s">
        <v>70</v>
      </c>
      <c r="Q499" s="554"/>
      <c r="R499" s="554"/>
      <c r="S499" s="554"/>
      <c r="T499" s="554"/>
      <c r="U499" s="554"/>
      <c r="V499" s="555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64"/>
      <c r="P500" s="565" t="s">
        <v>70</v>
      </c>
      <c r="Q500" s="554"/>
      <c r="R500" s="554"/>
      <c r="S500" s="554"/>
      <c r="T500" s="554"/>
      <c r="U500" s="554"/>
      <c r="V500" s="555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645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646"/>
      <c r="P501" s="590" t="s">
        <v>759</v>
      </c>
      <c r="Q501" s="591"/>
      <c r="R501" s="591"/>
      <c r="S501" s="591"/>
      <c r="T501" s="591"/>
      <c r="U501" s="591"/>
      <c r="V501" s="585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734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797.28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646"/>
      <c r="P502" s="590" t="s">
        <v>760</v>
      </c>
      <c r="Q502" s="591"/>
      <c r="R502" s="591"/>
      <c r="S502" s="591"/>
      <c r="T502" s="591"/>
      <c r="U502" s="591"/>
      <c r="V502" s="585"/>
      <c r="W502" s="37" t="s">
        <v>68</v>
      </c>
      <c r="X502" s="551">
        <f>IFERROR(SUM(BM22:BM498),"0")</f>
        <v>778.06079435531603</v>
      </c>
      <c r="Y502" s="551">
        <f>IFERROR(SUM(BN22:BN498),"0")</f>
        <v>844.45600000000002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646"/>
      <c r="P503" s="590" t="s">
        <v>761</v>
      </c>
      <c r="Q503" s="591"/>
      <c r="R503" s="591"/>
      <c r="S503" s="591"/>
      <c r="T503" s="591"/>
      <c r="U503" s="591"/>
      <c r="V503" s="585"/>
      <c r="W503" s="37" t="s">
        <v>762</v>
      </c>
      <c r="X503" s="38">
        <f>ROUNDUP(SUM(BO22:BO498),0)</f>
        <v>2</v>
      </c>
      <c r="Y503" s="38">
        <f>ROUNDUP(SUM(BP22:BP498),0)</f>
        <v>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646"/>
      <c r="P504" s="590" t="s">
        <v>763</v>
      </c>
      <c r="Q504" s="591"/>
      <c r="R504" s="591"/>
      <c r="S504" s="591"/>
      <c r="T504" s="591"/>
      <c r="U504" s="591"/>
      <c r="V504" s="585"/>
      <c r="W504" s="37" t="s">
        <v>68</v>
      </c>
      <c r="X504" s="551">
        <f>GrossWeightTotal+PalletQtyTotal*25</f>
        <v>828.06079435531603</v>
      </c>
      <c r="Y504" s="551">
        <f>GrossWeightTotalR+PalletQtyTotalR*25</f>
        <v>894.45600000000002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646"/>
      <c r="P505" s="590" t="s">
        <v>764</v>
      </c>
      <c r="Q505" s="591"/>
      <c r="R505" s="591"/>
      <c r="S505" s="591"/>
      <c r="T505" s="591"/>
      <c r="U505" s="591"/>
      <c r="V505" s="585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159.80486549768159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170</v>
      </c>
      <c r="Z505" s="37"/>
      <c r="AA505" s="552"/>
      <c r="AB505" s="552"/>
      <c r="AC505" s="552"/>
    </row>
    <row r="506" spans="1:68" ht="14.25" hidden="1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646"/>
      <c r="P506" s="590" t="s">
        <v>765</v>
      </c>
      <c r="Q506" s="591"/>
      <c r="R506" s="591"/>
      <c r="S506" s="591"/>
      <c r="T506" s="591"/>
      <c r="U506" s="591"/>
      <c r="V506" s="585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1.6206900000000002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44"/>
      <c r="E508" s="644"/>
      <c r="F508" s="644"/>
      <c r="G508" s="644"/>
      <c r="H508" s="643"/>
      <c r="I508" s="587" t="s">
        <v>255</v>
      </c>
      <c r="J508" s="644"/>
      <c r="K508" s="644"/>
      <c r="L508" s="644"/>
      <c r="M508" s="644"/>
      <c r="N508" s="644"/>
      <c r="O508" s="644"/>
      <c r="P508" s="644"/>
      <c r="Q508" s="644"/>
      <c r="R508" s="644"/>
      <c r="S508" s="643"/>
      <c r="T508" s="587" t="s">
        <v>536</v>
      </c>
      <c r="U508" s="643"/>
      <c r="V508" s="587" t="s">
        <v>592</v>
      </c>
      <c r="W508" s="644"/>
      <c r="X508" s="644"/>
      <c r="Y508" s="643"/>
      <c r="Z508" s="546" t="s">
        <v>648</v>
      </c>
      <c r="AA508" s="587" t="s">
        <v>715</v>
      </c>
      <c r="AB508" s="643"/>
      <c r="AC508" s="52"/>
      <c r="AF508" s="547"/>
    </row>
    <row r="509" spans="1:68" ht="14.25" customHeight="1" thickTop="1" x14ac:dyDescent="0.2">
      <c r="A509" s="834" t="s">
        <v>768</v>
      </c>
      <c r="B509" s="587" t="s">
        <v>62</v>
      </c>
      <c r="C509" s="587" t="s">
        <v>101</v>
      </c>
      <c r="D509" s="587" t="s">
        <v>116</v>
      </c>
      <c r="E509" s="587" t="s">
        <v>176</v>
      </c>
      <c r="F509" s="587" t="s">
        <v>198</v>
      </c>
      <c r="G509" s="587" t="s">
        <v>231</v>
      </c>
      <c r="H509" s="587" t="s">
        <v>100</v>
      </c>
      <c r="I509" s="587" t="s">
        <v>256</v>
      </c>
      <c r="J509" s="587" t="s">
        <v>296</v>
      </c>
      <c r="K509" s="587" t="s">
        <v>356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835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7.4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31.6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72.900000000000006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114.78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283.2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5.4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255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5.4</v>
      </c>
      <c r="W511" s="46">
        <f>IFERROR(Y407*1,"0")+IFERROR(Y411*1,"0")+IFERROR(Y412*1,"0")+IFERROR(Y413*1,"0")+IFERROR(Y414*1,"0")</f>
        <v>21.6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4"/>
        <filter val="0,63"/>
        <filter val="0,74"/>
        <filter val="0,93"/>
        <filter val="1,11"/>
        <filter val="1,43"/>
        <filter val="1,89"/>
        <filter val="10,00"/>
        <filter val="10,20"/>
        <filter val="102,00"/>
        <filter val="11,00"/>
        <filter val="12,00"/>
        <filter val="12,10"/>
        <filter val="153,00"/>
        <filter val="159,80"/>
        <filter val="17,00"/>
        <filter val="176,00"/>
        <filter val="18,89"/>
        <filter val="19,00"/>
        <filter val="2"/>
        <filter val="2,00"/>
        <filter val="2,27"/>
        <filter val="2,78"/>
        <filter val="21,00"/>
        <filter val="25,24"/>
        <filter val="3,52"/>
        <filter val="3,89"/>
        <filter val="30,00"/>
        <filter val="34,00"/>
        <filter val="35,00"/>
        <filter val="4,00"/>
        <filter val="43,00"/>
        <filter val="45,00"/>
        <filter val="5,00"/>
        <filter val="5,56"/>
        <filter val="55,00"/>
        <filter val="56,00"/>
        <filter val="59,00"/>
        <filter val="63,00"/>
        <filter val="68,20"/>
        <filter val="7,00"/>
        <filter val="734,00"/>
        <filter val="778,06"/>
        <filter val="828,06"/>
        <filter val="9,00"/>
        <filter val="97,00"/>
      </filters>
    </filterColumn>
    <filterColumn colId="29" showButton="0"/>
    <filterColumn colId="30" showButton="0"/>
  </autoFilter>
  <mergeCells count="894"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P402:T402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D401:E401"/>
    <mergeCell ref="P358:T358"/>
    <mergeCell ref="P380:V380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D27:E27"/>
    <mergeCell ref="P408:V408"/>
    <mergeCell ref="D91:E91"/>
    <mergeCell ref="A17:A18"/>
    <mergeCell ref="C17:C18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D185:E185"/>
    <mergeCell ref="A429:Z429"/>
    <mergeCell ref="D230:E230"/>
    <mergeCell ref="D168:E168"/>
    <mergeCell ref="D180:E180"/>
    <mergeCell ref="P197:T197"/>
    <mergeCell ref="A354:O355"/>
    <mergeCell ref="D167:E167"/>
    <mergeCell ref="P289:T289"/>
    <mergeCell ref="D169:E169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D41:E41"/>
    <mergeCell ref="D118:E118"/>
    <mergeCell ref="P53:T53"/>
    <mergeCell ref="P68:T68"/>
    <mergeCell ref="P353:T353"/>
    <mergeCell ref="P204:V204"/>
    <mergeCell ref="A134:Z13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T6:U9"/>
    <mergeCell ref="Q10:R10"/>
    <mergeCell ref="K17:K18"/>
    <mergeCell ref="D388:E388"/>
    <mergeCell ref="D90:E90"/>
    <mergeCell ref="P119:T119"/>
    <mergeCell ref="P354:V354"/>
    <mergeCell ref="I17:I18"/>
    <mergeCell ref="D274:E274"/>
    <mergeCell ref="D301:E301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D245:E245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164:T164"/>
    <mergeCell ref="D299:E299"/>
    <mergeCell ref="A100:O101"/>
    <mergeCell ref="A231:O232"/>
    <mergeCell ref="P35:T35"/>
    <mergeCell ref="A295:Z295"/>
    <mergeCell ref="G17:G18"/>
    <mergeCell ref="D314:E314"/>
    <mergeCell ref="P171:V171"/>
    <mergeCell ref="P121:V121"/>
    <mergeCell ref="AA17:AA18"/>
    <mergeCell ref="P247:V247"/>
    <mergeCell ref="P390:T390"/>
    <mergeCell ref="D206:E206"/>
    <mergeCell ref="D298:E298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P462:T46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AB509:AB510"/>
    <mergeCell ref="P502:V502"/>
    <mergeCell ref="A466:Z466"/>
    <mergeCell ref="Y509:Y510"/>
    <mergeCell ref="P91:T91"/>
    <mergeCell ref="P404:V404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A499:O500"/>
    <mergeCell ref="P357:T357"/>
    <mergeCell ref="P344:T344"/>
    <mergeCell ref="D452:E452"/>
    <mergeCell ref="P371:V371"/>
    <mergeCell ref="D252:E252"/>
    <mergeCell ref="P41:T41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