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5A783D2-E3D5-499F-946E-AEC496A94F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X484" i="1"/>
  <c r="BO483" i="1"/>
  <c r="BM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O472" i="1"/>
  <c r="BM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BP434" i="1" s="1"/>
  <c r="P434" i="1"/>
  <c r="BO433" i="1"/>
  <c r="BM433" i="1"/>
  <c r="Y433" i="1"/>
  <c r="P433" i="1"/>
  <c r="BO432" i="1"/>
  <c r="BM432" i="1"/>
  <c r="Y432" i="1"/>
  <c r="BP432" i="1" s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Y355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BP298" i="1" s="1"/>
  <c r="P298" i="1"/>
  <c r="BO297" i="1"/>
  <c r="BM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BP243" i="1" s="1"/>
  <c r="BO242" i="1"/>
  <c r="BM242" i="1"/>
  <c r="Y242" i="1"/>
  <c r="P242" i="1"/>
  <c r="X240" i="1"/>
  <c r="X239" i="1"/>
  <c r="BO238" i="1"/>
  <c r="BM238" i="1"/>
  <c r="Y238" i="1"/>
  <c r="Y240" i="1" s="1"/>
  <c r="X236" i="1"/>
  <c r="X235" i="1"/>
  <c r="BO234" i="1"/>
  <c r="BM234" i="1"/>
  <c r="Y234" i="1"/>
  <c r="Y236" i="1" s="1"/>
  <c r="P234" i="1"/>
  <c r="X232" i="1"/>
  <c r="X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P224" i="1"/>
  <c r="X221" i="1"/>
  <c r="X220" i="1"/>
  <c r="BO219" i="1"/>
  <c r="BM219" i="1"/>
  <c r="Y219" i="1"/>
  <c r="P219" i="1"/>
  <c r="BO218" i="1"/>
  <c r="BM218" i="1"/>
  <c r="Y218" i="1"/>
  <c r="P218" i="1"/>
  <c r="X216" i="1"/>
  <c r="X215" i="1"/>
  <c r="BO214" i="1"/>
  <c r="BM214" i="1"/>
  <c r="Y214" i="1"/>
  <c r="BP214" i="1" s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O206" i="1"/>
  <c r="BM206" i="1"/>
  <c r="Y206" i="1"/>
  <c r="Y216" i="1" s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Z197" i="1" s="1"/>
  <c r="P197" i="1"/>
  <c r="BO196" i="1"/>
  <c r="BM196" i="1"/>
  <c r="Y196" i="1"/>
  <c r="BP196" i="1" s="1"/>
  <c r="P196" i="1"/>
  <c r="BO195" i="1"/>
  <c r="BM195" i="1"/>
  <c r="Y195" i="1"/>
  <c r="Y204" i="1" s="1"/>
  <c r="P195" i="1"/>
  <c r="X193" i="1"/>
  <c r="X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X188" i="1"/>
  <c r="X187" i="1"/>
  <c r="BO186" i="1"/>
  <c r="BM186" i="1"/>
  <c r="Y186" i="1"/>
  <c r="BP186" i="1" s="1"/>
  <c r="P186" i="1"/>
  <c r="BO185" i="1"/>
  <c r="BM185" i="1"/>
  <c r="Y185" i="1"/>
  <c r="P185" i="1"/>
  <c r="X182" i="1"/>
  <c r="X181" i="1"/>
  <c r="BO180" i="1"/>
  <c r="BM180" i="1"/>
  <c r="Y180" i="1"/>
  <c r="Y182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Y154" i="1" s="1"/>
  <c r="P150" i="1"/>
  <c r="X148" i="1"/>
  <c r="X147" i="1"/>
  <c r="BO146" i="1"/>
  <c r="BM146" i="1"/>
  <c r="Y146" i="1"/>
  <c r="H511" i="1" s="1"/>
  <c r="P146" i="1"/>
  <c r="X143" i="1"/>
  <c r="X142" i="1"/>
  <c r="BO141" i="1"/>
  <c r="BM141" i="1"/>
  <c r="Y141" i="1"/>
  <c r="Y143" i="1" s="1"/>
  <c r="P141" i="1"/>
  <c r="BP140" i="1"/>
  <c r="BO140" i="1"/>
  <c r="BN140" i="1"/>
  <c r="BM140" i="1"/>
  <c r="Z140" i="1"/>
  <c r="Y140" i="1"/>
  <c r="P140" i="1"/>
  <c r="X138" i="1"/>
  <c r="X137" i="1"/>
  <c r="BO136" i="1"/>
  <c r="BM136" i="1"/>
  <c r="Y136" i="1"/>
  <c r="BP136" i="1" s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O130" i="1"/>
  <c r="BM130" i="1"/>
  <c r="Y130" i="1"/>
  <c r="BP130" i="1" s="1"/>
  <c r="P130" i="1"/>
  <c r="X127" i="1"/>
  <c r="X126" i="1"/>
  <c r="BO125" i="1"/>
  <c r="BM125" i="1"/>
  <c r="Y125" i="1"/>
  <c r="BP125" i="1" s="1"/>
  <c r="P125" i="1"/>
  <c r="BO124" i="1"/>
  <c r="BM124" i="1"/>
  <c r="Y124" i="1"/>
  <c r="Y126" i="1" s="1"/>
  <c r="P124" i="1"/>
  <c r="X122" i="1"/>
  <c r="X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O117" i="1"/>
  <c r="BM117" i="1"/>
  <c r="Y117" i="1"/>
  <c r="P117" i="1"/>
  <c r="X115" i="1"/>
  <c r="X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BO104" i="1"/>
  <c r="BM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Y101" i="1" s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Y71" i="1" s="1"/>
  <c r="P69" i="1"/>
  <c r="BP68" i="1"/>
  <c r="BO68" i="1"/>
  <c r="BN68" i="1"/>
  <c r="BM68" i="1"/>
  <c r="Z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163" i="1" l="1"/>
  <c r="BN163" i="1"/>
  <c r="BP175" i="1"/>
  <c r="BN175" i="1"/>
  <c r="Z175" i="1"/>
  <c r="BP208" i="1"/>
  <c r="BN208" i="1"/>
  <c r="Z208" i="1"/>
  <c r="BP245" i="1"/>
  <c r="BN245" i="1"/>
  <c r="Z245" i="1"/>
  <c r="BP260" i="1"/>
  <c r="BN260" i="1"/>
  <c r="Z260" i="1"/>
  <c r="BP299" i="1"/>
  <c r="BN299" i="1"/>
  <c r="Z299" i="1"/>
  <c r="BP320" i="1"/>
  <c r="BN320" i="1"/>
  <c r="Z320" i="1"/>
  <c r="BP334" i="1"/>
  <c r="BN334" i="1"/>
  <c r="Z334" i="1"/>
  <c r="BP389" i="1"/>
  <c r="BN389" i="1"/>
  <c r="Z389" i="1"/>
  <c r="X511" i="1"/>
  <c r="Y420" i="1"/>
  <c r="BP419" i="1"/>
  <c r="BN419" i="1"/>
  <c r="Z419" i="1"/>
  <c r="Z420" i="1" s="1"/>
  <c r="Y511" i="1"/>
  <c r="Y425" i="1"/>
  <c r="BP424" i="1"/>
  <c r="BN424" i="1"/>
  <c r="Z424" i="1"/>
  <c r="Z425" i="1" s="1"/>
  <c r="BP430" i="1"/>
  <c r="BN430" i="1"/>
  <c r="Z430" i="1"/>
  <c r="BP446" i="1"/>
  <c r="BN446" i="1"/>
  <c r="Z446" i="1"/>
  <c r="Z449" i="1" s="1"/>
  <c r="BP476" i="1"/>
  <c r="BN476" i="1"/>
  <c r="Z476" i="1"/>
  <c r="X502" i="1"/>
  <c r="X505" i="1"/>
  <c r="Z27" i="1"/>
  <c r="BN27" i="1"/>
  <c r="Z43" i="1"/>
  <c r="BN43" i="1"/>
  <c r="Z62" i="1"/>
  <c r="BN62" i="1"/>
  <c r="Z74" i="1"/>
  <c r="BN74" i="1"/>
  <c r="Y81" i="1"/>
  <c r="Z89" i="1"/>
  <c r="BN89" i="1"/>
  <c r="Y92" i="1"/>
  <c r="Z98" i="1"/>
  <c r="BN98" i="1"/>
  <c r="F511" i="1"/>
  <c r="Z113" i="1"/>
  <c r="BN113" i="1"/>
  <c r="Y121" i="1"/>
  <c r="Z130" i="1"/>
  <c r="BN130" i="1"/>
  <c r="Y133" i="1"/>
  <c r="Z163" i="1"/>
  <c r="BP198" i="1"/>
  <c r="BN198" i="1"/>
  <c r="Z198" i="1"/>
  <c r="BP218" i="1"/>
  <c r="BN218" i="1"/>
  <c r="Z218" i="1"/>
  <c r="BP259" i="1"/>
  <c r="BN259" i="1"/>
  <c r="Z259" i="1"/>
  <c r="BP268" i="1"/>
  <c r="BN268" i="1"/>
  <c r="Z268" i="1"/>
  <c r="BP315" i="1"/>
  <c r="BN315" i="1"/>
  <c r="Z315" i="1"/>
  <c r="BP321" i="1"/>
  <c r="BN321" i="1"/>
  <c r="Z321" i="1"/>
  <c r="BP346" i="1"/>
  <c r="BN346" i="1"/>
  <c r="Z346" i="1"/>
  <c r="BP397" i="1"/>
  <c r="BN397" i="1"/>
  <c r="Z397" i="1"/>
  <c r="BP433" i="1"/>
  <c r="BN433" i="1"/>
  <c r="Z433" i="1"/>
  <c r="BP456" i="1"/>
  <c r="BN456" i="1"/>
  <c r="Z456" i="1"/>
  <c r="BP477" i="1"/>
  <c r="BN477" i="1"/>
  <c r="Z477" i="1"/>
  <c r="J511" i="1"/>
  <c r="Y221" i="1"/>
  <c r="K511" i="1"/>
  <c r="Y247" i="1"/>
  <c r="Y264" i="1"/>
  <c r="R511" i="1"/>
  <c r="Y324" i="1"/>
  <c r="Y337" i="1"/>
  <c r="Y449" i="1"/>
  <c r="BP297" i="1"/>
  <c r="BN297" i="1"/>
  <c r="Z297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BP369" i="1"/>
  <c r="BN369" i="1"/>
  <c r="Z369" i="1"/>
  <c r="Y375" i="1"/>
  <c r="Y374" i="1"/>
  <c r="BP373" i="1"/>
  <c r="BN373" i="1"/>
  <c r="Z373" i="1"/>
  <c r="Z374" i="1" s="1"/>
  <c r="BP377" i="1"/>
  <c r="BN377" i="1"/>
  <c r="Z377" i="1"/>
  <c r="BP395" i="1"/>
  <c r="BN395" i="1"/>
  <c r="Z395" i="1"/>
  <c r="BP414" i="1"/>
  <c r="BN414" i="1"/>
  <c r="Z414" i="1"/>
  <c r="BP442" i="1"/>
  <c r="BN442" i="1"/>
  <c r="Z442" i="1"/>
  <c r="BP454" i="1"/>
  <c r="BN454" i="1"/>
  <c r="Z454" i="1"/>
  <c r="BP472" i="1"/>
  <c r="BN472" i="1"/>
  <c r="Z472" i="1"/>
  <c r="BP493" i="1"/>
  <c r="BN493" i="1"/>
  <c r="Z493" i="1"/>
  <c r="B511" i="1"/>
  <c r="X503" i="1"/>
  <c r="Y32" i="1"/>
  <c r="Z29" i="1"/>
  <c r="BN29" i="1"/>
  <c r="Z35" i="1"/>
  <c r="Z36" i="1" s="1"/>
  <c r="BN35" i="1"/>
  <c r="BP35" i="1"/>
  <c r="Y36" i="1"/>
  <c r="Z41" i="1"/>
  <c r="BN41" i="1"/>
  <c r="Y44" i="1"/>
  <c r="Z47" i="1"/>
  <c r="Z48" i="1" s="1"/>
  <c r="BN47" i="1"/>
  <c r="BP47" i="1"/>
  <c r="Y48" i="1"/>
  <c r="Z52" i="1"/>
  <c r="BN52" i="1"/>
  <c r="Y59" i="1"/>
  <c r="Z56" i="1"/>
  <c r="BN56" i="1"/>
  <c r="Y65" i="1"/>
  <c r="Z64" i="1"/>
  <c r="BN64" i="1"/>
  <c r="Y72" i="1"/>
  <c r="Z70" i="1"/>
  <c r="BN70" i="1"/>
  <c r="Y80" i="1"/>
  <c r="Z76" i="1"/>
  <c r="BN76" i="1"/>
  <c r="Z84" i="1"/>
  <c r="BN84" i="1"/>
  <c r="Z91" i="1"/>
  <c r="BN91" i="1"/>
  <c r="Z96" i="1"/>
  <c r="BN96" i="1"/>
  <c r="Z105" i="1"/>
  <c r="BN105" i="1"/>
  <c r="Z111" i="1"/>
  <c r="BN111" i="1"/>
  <c r="BP111" i="1"/>
  <c r="Y114" i="1"/>
  <c r="Z117" i="1"/>
  <c r="BN117" i="1"/>
  <c r="BP117" i="1"/>
  <c r="Y122" i="1"/>
  <c r="Z125" i="1"/>
  <c r="BN125" i="1"/>
  <c r="Z136" i="1"/>
  <c r="BN136" i="1"/>
  <c r="Y142" i="1"/>
  <c r="Z151" i="1"/>
  <c r="BN151" i="1"/>
  <c r="I511" i="1"/>
  <c r="Y172" i="1"/>
  <c r="Z165" i="1"/>
  <c r="BN165" i="1"/>
  <c r="Z169" i="1"/>
  <c r="BN169" i="1"/>
  <c r="Y178" i="1"/>
  <c r="Z186" i="1"/>
  <c r="BN186" i="1"/>
  <c r="Y193" i="1"/>
  <c r="Z196" i="1"/>
  <c r="BN196" i="1"/>
  <c r="Z200" i="1"/>
  <c r="BN200" i="1"/>
  <c r="Z206" i="1"/>
  <c r="BN206" i="1"/>
  <c r="BP206" i="1"/>
  <c r="Z210" i="1"/>
  <c r="BN210" i="1"/>
  <c r="Z214" i="1"/>
  <c r="BN214" i="1"/>
  <c r="Y220" i="1"/>
  <c r="Z225" i="1"/>
  <c r="BN225" i="1"/>
  <c r="Z229" i="1"/>
  <c r="BN229" i="1"/>
  <c r="Z238" i="1"/>
  <c r="Z239" i="1" s="1"/>
  <c r="BN238" i="1"/>
  <c r="BP238" i="1"/>
  <c r="Y239" i="1"/>
  <c r="Z242" i="1"/>
  <c r="BN242" i="1"/>
  <c r="BP242" i="1"/>
  <c r="Z243" i="1"/>
  <c r="BN243" i="1"/>
  <c r="Y246" i="1"/>
  <c r="Z250" i="1"/>
  <c r="BN250" i="1"/>
  <c r="Y255" i="1"/>
  <c r="Z254" i="1"/>
  <c r="BN254" i="1"/>
  <c r="O511" i="1"/>
  <c r="Z289" i="1"/>
  <c r="BN289" i="1"/>
  <c r="BP301" i="1"/>
  <c r="BN301" i="1"/>
  <c r="Z301" i="1"/>
  <c r="BP323" i="1"/>
  <c r="BN323" i="1"/>
  <c r="Z323" i="1"/>
  <c r="BP336" i="1"/>
  <c r="BN336" i="1"/>
  <c r="Z336" i="1"/>
  <c r="BP348" i="1"/>
  <c r="BN348" i="1"/>
  <c r="Z348" i="1"/>
  <c r="BP391" i="1"/>
  <c r="BN391" i="1"/>
  <c r="Z391" i="1"/>
  <c r="Y403" i="1"/>
  <c r="BP401" i="1"/>
  <c r="BN401" i="1"/>
  <c r="Z401" i="1"/>
  <c r="Y443" i="1"/>
  <c r="BP435" i="1"/>
  <c r="BN435" i="1"/>
  <c r="Z435" i="1"/>
  <c r="BP448" i="1"/>
  <c r="BN448" i="1"/>
  <c r="Z448" i="1"/>
  <c r="BP462" i="1"/>
  <c r="BN462" i="1"/>
  <c r="Z462" i="1"/>
  <c r="BP483" i="1"/>
  <c r="BN483" i="1"/>
  <c r="Z483" i="1"/>
  <c r="Y312" i="1"/>
  <c r="Y318" i="1"/>
  <c r="Y325" i="1"/>
  <c r="Y331" i="1"/>
  <c r="Y354" i="1"/>
  <c r="U511" i="1"/>
  <c r="Y370" i="1"/>
  <c r="Y404" i="1"/>
  <c r="W511" i="1"/>
  <c r="Y415" i="1"/>
  <c r="Y458" i="1"/>
  <c r="Y489" i="1"/>
  <c r="F9" i="1"/>
  <c r="J9" i="1"/>
  <c r="F10" i="1"/>
  <c r="Z22" i="1"/>
  <c r="Z23" i="1" s="1"/>
  <c r="BN22" i="1"/>
  <c r="BP22" i="1"/>
  <c r="Y23" i="1"/>
  <c r="X501" i="1"/>
  <c r="Z26" i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Z75" i="1"/>
  <c r="Z80" i="1" s="1"/>
  <c r="BN75" i="1"/>
  <c r="BP75" i="1"/>
  <c r="Z77" i="1"/>
  <c r="BN77" i="1"/>
  <c r="Z79" i="1"/>
  <c r="BN79" i="1"/>
  <c r="Z83" i="1"/>
  <c r="BN83" i="1"/>
  <c r="BP83" i="1"/>
  <c r="Y86" i="1"/>
  <c r="E511" i="1"/>
  <c r="Z90" i="1"/>
  <c r="Z92" i="1" s="1"/>
  <c r="BN90" i="1"/>
  <c r="BP90" i="1"/>
  <c r="Y93" i="1"/>
  <c r="Z95" i="1"/>
  <c r="Z100" i="1" s="1"/>
  <c r="BN95" i="1"/>
  <c r="BP95" i="1"/>
  <c r="Z97" i="1"/>
  <c r="BN97" i="1"/>
  <c r="Z99" i="1"/>
  <c r="BN99" i="1"/>
  <c r="Y100" i="1"/>
  <c r="Z104" i="1"/>
  <c r="Z108" i="1" s="1"/>
  <c r="BN104" i="1"/>
  <c r="BP104" i="1"/>
  <c r="Z106" i="1"/>
  <c r="BN106" i="1"/>
  <c r="Y109" i="1"/>
  <c r="Z112" i="1"/>
  <c r="Z114" i="1" s="1"/>
  <c r="BN112" i="1"/>
  <c r="BP112" i="1"/>
  <c r="Z118" i="1"/>
  <c r="BN118" i="1"/>
  <c r="BP118" i="1"/>
  <c r="Z120" i="1"/>
  <c r="BN120" i="1"/>
  <c r="Z124" i="1"/>
  <c r="Z126" i="1" s="1"/>
  <c r="BN124" i="1"/>
  <c r="BP124" i="1"/>
  <c r="Y127" i="1"/>
  <c r="G511" i="1"/>
  <c r="Z131" i="1"/>
  <c r="BN131" i="1"/>
  <c r="BP131" i="1"/>
  <c r="Y132" i="1"/>
  <c r="Z135" i="1"/>
  <c r="BN135" i="1"/>
  <c r="BP135" i="1"/>
  <c r="Y138" i="1"/>
  <c r="Z141" i="1"/>
  <c r="Z142" i="1" s="1"/>
  <c r="BN141" i="1"/>
  <c r="BP141" i="1"/>
  <c r="Z146" i="1"/>
  <c r="Z147" i="1" s="1"/>
  <c r="BN146" i="1"/>
  <c r="BP146" i="1"/>
  <c r="Y147" i="1"/>
  <c r="Z150" i="1"/>
  <c r="Z153" i="1" s="1"/>
  <c r="BN150" i="1"/>
  <c r="BP150" i="1"/>
  <c r="Z152" i="1"/>
  <c r="BN152" i="1"/>
  <c r="Y153" i="1"/>
  <c r="Z158" i="1"/>
  <c r="Z159" i="1" s="1"/>
  <c r="BN158" i="1"/>
  <c r="BP158" i="1"/>
  <c r="Y159" i="1"/>
  <c r="Z162" i="1"/>
  <c r="Z171" i="1" s="1"/>
  <c r="BN162" i="1"/>
  <c r="BP162" i="1"/>
  <c r="Z164" i="1"/>
  <c r="BN164" i="1"/>
  <c r="Z166" i="1"/>
  <c r="BN166" i="1"/>
  <c r="Z168" i="1"/>
  <c r="BN168" i="1"/>
  <c r="Z170" i="1"/>
  <c r="BN170" i="1"/>
  <c r="Y171" i="1"/>
  <c r="Z174" i="1"/>
  <c r="Z177" i="1" s="1"/>
  <c r="BN174" i="1"/>
  <c r="BP174" i="1"/>
  <c r="Z176" i="1"/>
  <c r="BN176" i="1"/>
  <c r="Y177" i="1"/>
  <c r="Z180" i="1"/>
  <c r="Z181" i="1" s="1"/>
  <c r="BN180" i="1"/>
  <c r="BP180" i="1"/>
  <c r="Y181" i="1"/>
  <c r="Z185" i="1"/>
  <c r="Z187" i="1" s="1"/>
  <c r="BN185" i="1"/>
  <c r="BP185" i="1"/>
  <c r="Y188" i="1"/>
  <c r="Z191" i="1"/>
  <c r="Z192" i="1" s="1"/>
  <c r="BN191" i="1"/>
  <c r="Y192" i="1"/>
  <c r="Z195" i="1"/>
  <c r="BN195" i="1"/>
  <c r="BP195" i="1"/>
  <c r="BP201" i="1"/>
  <c r="BN201" i="1"/>
  <c r="Z201" i="1"/>
  <c r="BP209" i="1"/>
  <c r="BN209" i="1"/>
  <c r="Z209" i="1"/>
  <c r="H9" i="1"/>
  <c r="Y24" i="1"/>
  <c r="Y108" i="1"/>
  <c r="Y148" i="1"/>
  <c r="Y160" i="1"/>
  <c r="Y187" i="1"/>
  <c r="BP197" i="1"/>
  <c r="BN197" i="1"/>
  <c r="BP199" i="1"/>
  <c r="BN199" i="1"/>
  <c r="Z199" i="1"/>
  <c r="Y203" i="1"/>
  <c r="Y215" i="1"/>
  <c r="BP207" i="1"/>
  <c r="BN207" i="1"/>
  <c r="Z207" i="1"/>
  <c r="BP211" i="1"/>
  <c r="BN211" i="1"/>
  <c r="Z211" i="1"/>
  <c r="Z213" i="1"/>
  <c r="BN213" i="1"/>
  <c r="Z219" i="1"/>
  <c r="Z220" i="1" s="1"/>
  <c r="BN219" i="1"/>
  <c r="BP219" i="1"/>
  <c r="Z224" i="1"/>
  <c r="BN224" i="1"/>
  <c r="BP224" i="1"/>
  <c r="Z226" i="1"/>
  <c r="BN226" i="1"/>
  <c r="Z228" i="1"/>
  <c r="BN228" i="1"/>
  <c r="Z230" i="1"/>
  <c r="BN230" i="1"/>
  <c r="Y231" i="1"/>
  <c r="Z234" i="1"/>
  <c r="Z235" i="1" s="1"/>
  <c r="BN234" i="1"/>
  <c r="BP234" i="1"/>
  <c r="Y235" i="1"/>
  <c r="Z244" i="1"/>
  <c r="Z246" i="1" s="1"/>
  <c r="BN244" i="1"/>
  <c r="BP244" i="1"/>
  <c r="L511" i="1"/>
  <c r="Z251" i="1"/>
  <c r="BN251" i="1"/>
  <c r="BP251" i="1"/>
  <c r="Z253" i="1"/>
  <c r="BN253" i="1"/>
  <c r="Y256" i="1"/>
  <c r="M511" i="1"/>
  <c r="Z261" i="1"/>
  <c r="BN261" i="1"/>
  <c r="BP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BP288" i="1"/>
  <c r="Z290" i="1"/>
  <c r="BN290" i="1"/>
  <c r="Z292" i="1"/>
  <c r="BN292" i="1"/>
  <c r="Y293" i="1"/>
  <c r="Z296" i="1"/>
  <c r="BN296" i="1"/>
  <c r="BP296" i="1"/>
  <c r="Z298" i="1"/>
  <c r="BN298" i="1"/>
  <c r="Z300" i="1"/>
  <c r="BN300" i="1"/>
  <c r="Z302" i="1"/>
  <c r="BN302" i="1"/>
  <c r="Y303" i="1"/>
  <c r="Z306" i="1"/>
  <c r="BN306" i="1"/>
  <c r="BP306" i="1"/>
  <c r="Z308" i="1"/>
  <c r="BN308" i="1"/>
  <c r="Z310" i="1"/>
  <c r="BN310" i="1"/>
  <c r="Y311" i="1"/>
  <c r="Z314" i="1"/>
  <c r="BN314" i="1"/>
  <c r="BP314" i="1"/>
  <c r="Z316" i="1"/>
  <c r="BN316" i="1"/>
  <c r="Y317" i="1"/>
  <c r="Z322" i="1"/>
  <c r="BN322" i="1"/>
  <c r="BP322" i="1"/>
  <c r="Z328" i="1"/>
  <c r="Z330" i="1" s="1"/>
  <c r="BN328" i="1"/>
  <c r="BP328" i="1"/>
  <c r="S511" i="1"/>
  <c r="Z335" i="1"/>
  <c r="Z337" i="1" s="1"/>
  <c r="BN335" i="1"/>
  <c r="BP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BP353" i="1"/>
  <c r="Z357" i="1"/>
  <c r="BN357" i="1"/>
  <c r="BP357" i="1"/>
  <c r="Y360" i="1"/>
  <c r="BP368" i="1"/>
  <c r="BN368" i="1"/>
  <c r="Z368" i="1"/>
  <c r="Z370" i="1" s="1"/>
  <c r="Y379" i="1"/>
  <c r="BP390" i="1"/>
  <c r="BN390" i="1"/>
  <c r="Z390" i="1"/>
  <c r="Y232" i="1"/>
  <c r="Y271" i="1"/>
  <c r="Y276" i="1"/>
  <c r="Y285" i="1"/>
  <c r="Y294" i="1"/>
  <c r="Y349" i="1"/>
  <c r="BP378" i="1"/>
  <c r="BN378" i="1"/>
  <c r="Z378" i="1"/>
  <c r="Z379" i="1" s="1"/>
  <c r="Y380" i="1"/>
  <c r="Y383" i="1"/>
  <c r="BP382" i="1"/>
  <c r="BN382" i="1"/>
  <c r="Z382" i="1"/>
  <c r="Z383" i="1" s="1"/>
  <c r="Y384" i="1"/>
  <c r="V511" i="1"/>
  <c r="Y398" i="1"/>
  <c r="Y399" i="1"/>
  <c r="BP388" i="1"/>
  <c r="BN388" i="1"/>
  <c r="Z388" i="1"/>
  <c r="Y371" i="1"/>
  <c r="Z392" i="1"/>
  <c r="BN392" i="1"/>
  <c r="Z394" i="1"/>
  <c r="BN394" i="1"/>
  <c r="Z396" i="1"/>
  <c r="BN396" i="1"/>
  <c r="Z402" i="1"/>
  <c r="Z403" i="1" s="1"/>
  <c r="BN402" i="1"/>
  <c r="BP402" i="1"/>
  <c r="Z407" i="1"/>
  <c r="Z408" i="1" s="1"/>
  <c r="BN407" i="1"/>
  <c r="BP407" i="1"/>
  <c r="Y408" i="1"/>
  <c r="Z411" i="1"/>
  <c r="BN411" i="1"/>
  <c r="BP411" i="1"/>
  <c r="Z413" i="1"/>
  <c r="BN413" i="1"/>
  <c r="Y416" i="1"/>
  <c r="Y421" i="1"/>
  <c r="Y426" i="1"/>
  <c r="Z511" i="1"/>
  <c r="Y444" i="1"/>
  <c r="Z431" i="1"/>
  <c r="BN431" i="1"/>
  <c r="BP431" i="1"/>
  <c r="Z432" i="1"/>
  <c r="BN432" i="1"/>
  <c r="Z434" i="1"/>
  <c r="BN434" i="1"/>
  <c r="BP438" i="1"/>
  <c r="BN438" i="1"/>
  <c r="Z438" i="1"/>
  <c r="BP441" i="1"/>
  <c r="BN441" i="1"/>
  <c r="Z441" i="1"/>
  <c r="Y450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Y409" i="1"/>
  <c r="BP436" i="1"/>
  <c r="BN436" i="1"/>
  <c r="Z436" i="1"/>
  <c r="BP439" i="1"/>
  <c r="BN439" i="1"/>
  <c r="Z439" i="1"/>
  <c r="BP447" i="1"/>
  <c r="BN447" i="1"/>
  <c r="Z447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Y480" i="1"/>
  <c r="Y485" i="1"/>
  <c r="BP482" i="1"/>
  <c r="BN482" i="1"/>
  <c r="Z482" i="1"/>
  <c r="AB511" i="1"/>
  <c r="Y499" i="1"/>
  <c r="BP498" i="1"/>
  <c r="BN498" i="1"/>
  <c r="Z498" i="1"/>
  <c r="Z499" i="1" s="1"/>
  <c r="Y500" i="1"/>
  <c r="AA511" i="1"/>
  <c r="Z479" i="1" l="1"/>
  <c r="Z473" i="1"/>
  <c r="Z458" i="1"/>
  <c r="Z132" i="1"/>
  <c r="X504" i="1"/>
  <c r="Z484" i="1"/>
  <c r="Z443" i="1"/>
  <c r="Z359" i="1"/>
  <c r="Z349" i="1"/>
  <c r="Z324" i="1"/>
  <c r="Z317" i="1"/>
  <c r="Z311" i="1"/>
  <c r="Z303" i="1"/>
  <c r="Z293" i="1"/>
  <c r="Z270" i="1"/>
  <c r="Z263" i="1"/>
  <c r="Z255" i="1"/>
  <c r="Z215" i="1"/>
  <c r="Z137" i="1"/>
  <c r="Z121" i="1"/>
  <c r="Z85" i="1"/>
  <c r="Z58" i="1"/>
  <c r="Y501" i="1"/>
  <c r="Y503" i="1"/>
  <c r="Z464" i="1"/>
  <c r="Z415" i="1"/>
  <c r="Z398" i="1"/>
  <c r="Z231" i="1"/>
  <c r="Z203" i="1"/>
  <c r="Z65" i="1"/>
  <c r="Z32" i="1"/>
  <c r="Y505" i="1"/>
  <c r="Y502" i="1"/>
  <c r="Y504" i="1" l="1"/>
  <c r="Z506" i="1"/>
</calcChain>
</file>

<file path=xl/sharedStrings.xml><?xml version="1.0" encoding="utf-8"?>
<sst xmlns="http://schemas.openxmlformats.org/spreadsheetml/2006/main" count="2208" uniqueCount="807">
  <si>
    <t xml:space="preserve">  БЛАНК ЗАКАЗА </t>
  </si>
  <si>
    <t>КИ</t>
  </si>
  <si>
    <t>на отгрузку продукции с ООО Трейд-Сервис с</t>
  </si>
  <si>
    <t>01.09.2025</t>
  </si>
  <si>
    <t>бланк создан</t>
  </si>
  <si>
    <t>27.08.2025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</si>
  <si>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</si>
  <si>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</si>
  <si>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</si>
  <si>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</si>
  <si>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</si>
  <si>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</si>
  <si>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</si>
  <si>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</si>
  <si>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</si>
  <si>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</si>
  <si>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</si>
  <si>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</si>
  <si>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</si>
  <si>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</si>
  <si>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</si>
  <si>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</si>
  <si>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</si>
  <si>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</si>
  <si>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</si>
  <si>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</si>
  <si>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</si>
  <si>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</si>
  <si>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</si>
  <si>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</si>
  <si>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</si>
  <si>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</si>
  <si>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</si>
  <si>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</si>
  <si>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</si>
  <si>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</si>
  <si>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</si>
  <si>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</si>
  <si>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</si>
  <si>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</si>
  <si>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</si>
  <si>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</si>
  <si>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</si>
  <si>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</si>
  <si>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</si>
  <si>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</si>
  <si>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</si>
  <si>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</si>
  <si>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</si>
  <si>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</si>
  <si>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</si>
  <si>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</si>
  <si>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</si>
  <si>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</si>
  <si>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</si>
  <si>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</si>
  <si>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</si>
  <si>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</si>
  <si>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</si>
  <si>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</si>
  <si>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</si>
  <si>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</si>
  <si>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</si>
  <si>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</si>
  <si>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</si>
  <si>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</si>
  <si>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</si>
  <si>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</si>
  <si>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</si>
  <si>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</si>
  <si>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</si>
  <si>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</si>
  <si>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</si>
  <si>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</si>
  <si>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</si>
  <si>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</si>
  <si>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</si>
  <si>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</si>
  <si>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</si>
  <si>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</si>
  <si>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</si>
  <si>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</si>
  <si>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</si>
  <si>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</si>
  <si>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</si>
  <si>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</si>
  <si>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</si>
  <si>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</si>
  <si>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</si>
  <si>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</si>
  <si>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</si>
  <si>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</si>
  <si>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</si>
  <si>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</si>
  <si>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</si>
  <si>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</si>
  <si>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</si>
  <si>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</si>
  <si>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</si>
  <si>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</si>
  <si>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</si>
  <si>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</si>
  <si>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</si>
  <si>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</si>
  <si>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</si>
  <si>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</si>
  <si>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</si>
  <si>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</si>
  <si>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</si>
  <si>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</si>
  <si>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</si>
  <si>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</si>
  <si>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</si>
  <si>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</si>
  <si>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</si>
  <si>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</si>
  <si>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</si>
  <si>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</si>
  <si>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</si>
  <si>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</si>
  <si>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</si>
  <si>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</si>
  <si>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</si>
  <si>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</si>
  <si>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</si>
  <si>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</si>
  <si>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</si>
  <si>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</si>
  <si>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</si>
  <si>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</si>
  <si>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</si>
  <si>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</si>
  <si>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</si>
  <si>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</si>
  <si>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</si>
  <si>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</si>
  <si>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</si>
  <si>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</si>
  <si>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</si>
  <si>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</si>
  <si>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</si>
  <si>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</si>
  <si>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</si>
  <si>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</si>
  <si>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</si>
  <si>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</si>
  <si>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</si>
  <si>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</si>
  <si>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</si>
  <si>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</si>
  <si>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</si>
  <si>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</si>
  <si>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</si>
  <si>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</si>
  <si>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</si>
  <si>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</si>
  <si>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</si>
  <si>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</si>
  <si>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</si>
  <si>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</si>
  <si>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</si>
  <si>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</si>
  <si>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</si>
  <si>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</si>
  <si>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</si>
  <si>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</si>
  <si>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</si>
  <si>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</si>
  <si>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</si>
  <si>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</si>
  <si>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</si>
  <si>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</si>
  <si>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</si>
  <si>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</si>
  <si>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</si>
  <si>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</si>
  <si>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</si>
  <si>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</si>
  <si>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</si>
  <si>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</si>
  <si>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</si>
  <si>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</si>
  <si>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</si>
  <si>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</si>
  <si>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</si>
  <si>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</si>
  <si>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</si>
  <si>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</si>
  <si>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</si>
  <si>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</si>
  <si>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</si>
  <si>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</si>
  <si>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</si>
  <si>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</si>
  <si>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</si>
  <si>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</si>
  <si>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</si>
  <si>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</si>
  <si>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</si>
  <si>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</si>
  <si>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</si>
  <si>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</si>
  <si>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</si>
  <si>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</si>
  <si>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</si>
  <si>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</si>
  <si>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</si>
  <si>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</si>
  <si>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</si>
  <si>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</si>
  <si>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</si>
  <si>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</si>
  <si>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</si>
  <si>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</si>
  <si>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</si>
  <si>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</si>
  <si>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</si>
  <si>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</si>
  <si>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</si>
  <si>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</si>
  <si>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</si>
  <si>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</si>
  <si>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</si>
  <si>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</si>
  <si>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</si>
  <si>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</si>
  <si>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</si>
  <si>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</si>
  <si>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</si>
  <si>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</si>
  <si>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</si>
  <si>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</si>
  <si>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</si>
  <si>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</si>
  <si>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</si>
  <si>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</si>
  <si>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</si>
  <si>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</si>
  <si>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</si>
  <si>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</si>
  <si>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</si>
  <si>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</si>
  <si>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</si>
  <si>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</si>
  <si>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</si>
  <si>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</si>
  <si>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</si>
  <si>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</si>
  <si>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</si>
  <si>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</si>
  <si>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</si>
  <si>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</si>
  <si>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</si>
  <si>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</si>
  <si>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</si>
  <si>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</si>
  <si>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</si>
  <si>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</si>
  <si>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</si>
  <si>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</si>
  <si>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</si>
  <si>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</si>
  <si>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</si>
  <si>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</si>
  <si>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</si>
  <si>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</si>
  <si>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</si>
  <si>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</si>
  <si>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</si>
  <si>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</si>
  <si>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</si>
  <si>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</si>
  <si>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</si>
  <si>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</si>
  <si>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</si>
  <si>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</si>
  <si>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</si>
  <si>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</si>
  <si>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</si>
  <si>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</si>
  <si>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</si>
  <si>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</si>
  <si>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</si>
  <si>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</si>
  <si>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</si>
  <si>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</si>
  <si>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</si>
  <si>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</si>
  <si>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</si>
  <si>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</si>
  <si>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</si>
  <si>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</si>
  <si>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</si>
  <si>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</si>
  <si>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</si>
  <si>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</si>
  <si>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</si>
  <si>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</si>
  <si>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</si>
  <si>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</si>
  <si>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</si>
  <si>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</si>
  <si>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</si>
  <si>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</si>
  <si>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</si>
  <si>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</si>
  <si>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</si>
  <si>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</si>
  <si>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</si>
  <si>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</si>
  <si>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</si>
  <si>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</si>
  <si>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</si>
  <si>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</si>
  <si>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</si>
  <si>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</si>
  <si>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</si>
  <si>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</si>
  <si>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</si>
  <si>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</si>
  <si>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</si>
  <si>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</si>
  <si>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</si>
  <si>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</si>
  <si>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</si>
  <si>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</si>
  <si>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</si>
  <si>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</si>
  <si>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</si>
  <si>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</si>
  <si>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</si>
  <si>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</si>
  <si>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</si>
  <si>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</si>
  <si>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</si>
  <si>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</si>
  <si>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</si>
  <si>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</si>
  <si>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</si>
  <si>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</si>
  <si>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</si>
  <si>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</si>
  <si>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</si>
  <si>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</si>
  <si>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</si>
  <si>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</si>
  <si>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</si>
  <si>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</si>
  <si>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</si>
  <si>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</si>
  <si>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</si>
  <si>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</si>
  <si>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</si>
  <si>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</si>
  <si>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</si>
  <si>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</si>
  <si>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</si>
  <si>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</si>
  <si>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</si>
  <si>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</si>
  <si>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</si>
  <si>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</si>
  <si>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</si>
  <si>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</si>
  <si>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</si>
  <si>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</si>
  <si>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</si>
  <si>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</si>
  <si>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</si>
  <si>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</si>
  <si>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</si>
  <si>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</si>
  <si>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</si>
  <si>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</si>
  <si>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</si>
  <si>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</si>
  <si>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</si>
  <si>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</si>
  <si>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</si>
  <si>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</si>
  <si>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</si>
  <si>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</si>
  <si>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</si>
  <si>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</si>
  <si>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</si>
  <si>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</si>
  <si>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</si>
  <si>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</si>
  <si>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</si>
  <si>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</si>
  <si>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</si>
  <si>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</si>
  <si>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</si>
  <si>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</si>
  <si>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</si>
  <si>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</si>
  <si>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</si>
  <si>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</si>
  <si>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</si>
  <si>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</si>
  <si>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</si>
  <si>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</si>
  <si>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</si>
  <si>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</si>
  <si>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</si>
  <si>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</si>
  <si>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</si>
  <si>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</si>
  <si>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</si>
  <si>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</si>
  <si>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</si>
  <si>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</si>
  <si>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</si>
  <si>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</si>
  <si>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</si>
  <si>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</si>
  <si>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</si>
  <si>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</si>
  <si>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</si>
  <si>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</si>
  <si>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</si>
  <si>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</si>
  <si>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</si>
  <si>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</si>
  <si>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</si>
  <si>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</si>
  <si>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</si>
  <si>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</si>
  <si>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</si>
  <si>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</si>
  <si>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</si>
  <si>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</si>
  <si>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</si>
  <si>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</si>
  <si>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</si>
  <si>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</si>
  <si>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</si>
  <si>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</si>
  <si>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</si>
  <si>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</si>
  <si>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</si>
  <si>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</si>
  <si>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</si>
  <si>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</si>
  <si>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</si>
  <si>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</si>
  <si>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</si>
  <si>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</si>
  <si>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</si>
  <si>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</si>
  <si>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</si>
  <si>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</si>
  <si>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</si>
  <si>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</si>
  <si>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</si>
  <si>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</si>
  <si>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</si>
  <si>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</si>
  <si>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</si>
  <si>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</si>
  <si>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</si>
  <si>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</si>
  <si>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</si>
  <si>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</si>
  <si>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</si>
  <si>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</si>
  <si>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</si>
  <si>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</si>
  <si>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</si>
  <si>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</si>
  <si>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</si>
  <si>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</si>
  <si>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</si>
  <si>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</si>
  <si>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</si>
  <si>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</si>
  <si>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</si>
  <si>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</si>
  <si>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</si>
  <si>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</si>
  <si>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</si>
  <si>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</si>
  <si>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</si>
  <si>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</si>
  <si>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</si>
  <si>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</si>
  <si>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</si>
  <si>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</si>
  <si>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</si>
  <si>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</si>
  <si>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</si>
  <si>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</si>
  <si>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</si>
  <si>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</si>
  <si>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</si>
  <si>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</si>
  <si>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</si>
  <si>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</si>
  <si>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</si>
  <si>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</si>
  <si>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</si>
  <si>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</si>
  <si>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</si>
  <si>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</si>
  <si>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</si>
  <si>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</si>
  <si>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</si>
  <si>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</si>
  <si>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</si>
  <si>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</si>
  <si>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</si>
  <si>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</si>
  <si>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</si>
  <si>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</si>
  <si>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</si>
  <si>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</si>
  <si>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</si>
  <si>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</si>
  <si>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</si>
  <si>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</si>
  <si>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</si>
  <si>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</si>
  <si>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</si>
  <si>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</si>
  <si>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</si>
  <si>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</si>
  <si>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</si>
  <si>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</si>
  <si>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</si>
  <si>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</si>
  <si>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</si>
  <si>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</si>
  <si>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</si>
  <si>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</si>
  <si>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</si>
  <si>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</si>
  <si>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</si>
  <si>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</si>
  <si>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</si>
  <si>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</si>
  <si>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</si>
  <si>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</si>
  <si>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</si>
  <si>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</si>
  <si>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</si>
  <si>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</si>
  <si>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</si>
  <si>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</si>
  <si>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</si>
  <si>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</si>
  <si>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</si>
  <si>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</si>
  <si>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</si>
  <si>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</si>
  <si>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</si>
  <si>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</si>
  <si>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</si>
  <si>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</si>
  <si>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</si>
  <si>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</si>
  <si>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</si>
  <si>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</si>
  <si>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</si>
  <si>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</si>
  <si>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</si>
  <si>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</si>
  <si>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</si>
  <si>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</si>
  <si>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</si>
  <si>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</si>
  <si>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</si>
  <si>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</si>
  <si>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</si>
  <si>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</si>
  <si>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</si>
  <si>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</si>
  <si>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</si>
  <si>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</si>
  <si>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</si>
  <si>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</si>
  <si>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</si>
  <si>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</si>
  <si>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</si>
  <si>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</si>
  <si>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</si>
  <si>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</si>
  <si>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</si>
  <si>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</si>
  <si>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</si>
  <si>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</si>
  <si>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</si>
  <si>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</si>
  <si>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</si>
  <si>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</si>
  <si>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</si>
  <si>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</si>
  <si>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</si>
  <si>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</si>
  <si>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</si>
  <si>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</si>
  <si>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</si>
  <si>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</si>
  <si>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</si>
  <si>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</si>
  <si>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</si>
  <si>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</si>
  <si>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</si>
  <si>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</si>
  <si>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</si>
  <si>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</si>
  <si>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</si>
  <si>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</si>
  <si>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</si>
  <si>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</si>
  <si>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</si>
  <si>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</si>
  <si>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</si>
  <si>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</si>
  <si>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</si>
  <si>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</si>
  <si>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</si>
  <si>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</si>
  <si>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</si>
  <si>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</si>
  <si>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</si>
  <si>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</si>
  <si>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</si>
  <si>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</si>
  <si>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</si>
  <si>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</si>
  <si>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</si>
  <si>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</si>
  <si>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</si>
  <si>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</si>
  <si>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</si>
  <si>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</si>
  <si>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</si>
  <si>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</si>
  <si>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</si>
  <si>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</si>
  <si>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</si>
  <si>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</si>
  <si>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</si>
  <si>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</si>
  <si>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</si>
  <si>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</si>
  <si>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</si>
  <si>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</si>
  <si>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</si>
  <si>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</si>
  <si>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</si>
  <si>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</si>
  <si>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</si>
  <si>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</si>
  <si>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</si>
  <si>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</si>
  <si>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</si>
  <si>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</si>
  <si>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</si>
  <si>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</si>
  <si>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</si>
  <si>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</si>
  <si>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</si>
  <si>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</si>
  <si>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</si>
  <si>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</si>
  <si>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</si>
  <si>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</si>
  <si>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</si>
  <si>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</si>
  <si>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</si>
  <si>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</si>
  <si>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</si>
  <si>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</si>
  <si>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</si>
  <si>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</si>
  <si>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</si>
  <si>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</si>
  <si>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</si>
  <si>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</si>
  <si>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</si>
  <si>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</si>
  <si>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</si>
  <si>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</si>
  <si>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</si>
  <si>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</si>
  <si>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</si>
  <si>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</si>
  <si>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</si>
  <si>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</si>
  <si>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</si>
  <si>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</si>
  <si>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</si>
  <si>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</si>
  <si>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</si>
  <si>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</si>
  <si>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</si>
  <si>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</si>
  <si>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</si>
  <si>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</si>
  <si>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</si>
  <si>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</si>
  <si>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</si>
  <si>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</si>
  <si>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</si>
  <si>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</si>
  <si>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</si>
  <si>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</si>
  <si>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</si>
  <si>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</si>
  <si>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</si>
  <si>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</si>
  <si>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</si>
  <si>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</si>
  <si>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</si>
  <si>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</si>
  <si>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</si>
  <si>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</si>
  <si>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</si>
  <si>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</si>
  <si>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</si>
  <si>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</si>
  <si>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</si>
  <si>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</si>
  <si>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</si>
  <si>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</si>
  <si>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</si>
  <si>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</si>
  <si>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</si>
  <si>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</si>
  <si>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</si>
  <si>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</si>
  <si>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</si>
  <si>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</si>
  <si>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</si>
  <si>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</si>
  <si>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</si>
  <si>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</si>
  <si>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</si>
  <si>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</si>
  <si>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</si>
  <si>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</si>
  <si>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</si>
  <si>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</si>
  <si>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</si>
  <si>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</si>
  <si>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</si>
  <si>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</si>
  <si>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</si>
  <si>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</si>
  <si>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</si>
  <si>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</si>
  <si>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</si>
  <si>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</si>
  <si>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</si>
  <si>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</si>
  <si>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</si>
  <si>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</si>
  <si>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</si>
  <si>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</si>
  <si>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</si>
  <si>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</si>
  <si>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</si>
  <si>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</si>
  <si>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</si>
  <si>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</si>
  <si>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</si>
  <si>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</si>
  <si>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</si>
  <si>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</si>
  <si>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</si>
  <si>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</si>
  <si>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</si>
  <si>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</si>
  <si>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</si>
  <si>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</si>
  <si>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</si>
  <si>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</si>
  <si>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</si>
  <si>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</si>
  <si>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</si>
  <si>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</si>
  <si>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</si>
  <si>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</si>
  <si>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</si>
  <si>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</si>
  <si>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</si>
  <si>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</si>
  <si>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</si>
  <si>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</si>
  <si>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</si>
  <si>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</si>
  <si>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</si>
  <si>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</si>
  <si>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</si>
  <si>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</si>
  <si>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</si>
  <si>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</si>
  <si>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</si>
  <si>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</si>
  <si>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</si>
  <si>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</si>
  <si>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</si>
  <si>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</si>
  <si>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</si>
  <si>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</si>
  <si>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23 европалет, подписать №2,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</si>
</sst>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55" sqref="AA55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2"/>
      <c r="F1" s="572"/>
      <c r="G1" s="12" t="s">
        <v>1</v>
      </c>
      <c r="H1" s="631" t="s">
        <v>2</v>
      </c>
      <c r="I1" s="572"/>
      <c r="J1" s="572"/>
      <c r="K1" s="572"/>
      <c r="L1" s="572"/>
      <c r="M1" s="572"/>
      <c r="N1" s="572"/>
      <c r="O1" s="572"/>
      <c r="P1" s="572"/>
      <c r="Q1" s="572"/>
      <c r="R1" s="571" t="s">
        <v>3</v>
      </c>
      <c r="S1" s="572"/>
      <c r="T1" s="57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48" t="s">
        <v>8</v>
      </c>
      <c r="B5" s="591"/>
      <c r="C5" s="592"/>
      <c r="D5" s="637"/>
      <c r="E5" s="638"/>
      <c r="F5" s="844" t="s">
        <v>9</v>
      </c>
      <c r="G5" s="592"/>
      <c r="H5" s="637" t="s">
        <v>806</v>
      </c>
      <c r="I5" s="793"/>
      <c r="J5" s="793"/>
      <c r="K5" s="793"/>
      <c r="L5" s="793"/>
      <c r="M5" s="638"/>
      <c r="N5" s="58"/>
      <c r="P5" s="24" t="s">
        <v>10</v>
      </c>
      <c r="Q5" s="850">
        <v>45900</v>
      </c>
      <c r="R5" s="647"/>
      <c r="T5" s="719" t="s">
        <v>11</v>
      </c>
      <c r="U5" s="706"/>
      <c r="V5" s="721" t="s">
        <v>12</v>
      </c>
      <c r="W5" s="647"/>
      <c r="AB5" s="51"/>
      <c r="AC5" s="51"/>
      <c r="AD5" s="51"/>
      <c r="AE5" s="51"/>
    </row>
    <row r="6" spans="1:32" s="543" customFormat="1" ht="24" customHeight="1" x14ac:dyDescent="0.2">
      <c r="A6" s="648" t="s">
        <v>13</v>
      </c>
      <c r="B6" s="591"/>
      <c r="C6" s="592"/>
      <c r="D6" s="798" t="s">
        <v>783</v>
      </c>
      <c r="E6" s="799"/>
      <c r="F6" s="799"/>
      <c r="G6" s="799"/>
      <c r="H6" s="799"/>
      <c r="I6" s="799"/>
      <c r="J6" s="799"/>
      <c r="K6" s="799"/>
      <c r="L6" s="799"/>
      <c r="M6" s="647"/>
      <c r="N6" s="59"/>
      <c r="P6" s="24" t="s">
        <v>15</v>
      </c>
      <c r="Q6" s="859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05" t="s">
        <v>16</v>
      </c>
      <c r="U6" s="706"/>
      <c r="V6" s="774" t="s">
        <v>17</v>
      </c>
      <c r="W6" s="617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04" t="str">
        <f>IFERROR(VLOOKUP(DeliveryAddress,Table,3,0),1)</f>
        <v>5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6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4" t="s">
        <v>18</v>
      </c>
      <c r="B8" s="558"/>
      <c r="C8" s="559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12">
        <v>0.5</v>
      </c>
      <c r="R8" s="606"/>
      <c r="T8" s="554"/>
      <c r="U8" s="706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8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1"/>
      <c r="E9" s="556"/>
      <c r="F9" s="68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20</v>
      </c>
      <c r="Q9" s="644"/>
      <c r="R9" s="645"/>
      <c r="T9" s="554"/>
      <c r="U9" s="706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8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1"/>
      <c r="E10" s="556"/>
      <c r="F10" s="68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6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21</v>
      </c>
      <c r="Q10" s="707"/>
      <c r="R10" s="708"/>
      <c r="U10" s="24" t="s">
        <v>22</v>
      </c>
      <c r="V10" s="616" t="s">
        <v>23</v>
      </c>
      <c r="W10" s="617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46"/>
      <c r="R11" s="647"/>
      <c r="U11" s="24" t="s">
        <v>26</v>
      </c>
      <c r="V11" s="810" t="s">
        <v>27</v>
      </c>
      <c r="W11" s="645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15" t="s">
        <v>28</v>
      </c>
      <c r="B12" s="591"/>
      <c r="C12" s="591"/>
      <c r="D12" s="591"/>
      <c r="E12" s="591"/>
      <c r="F12" s="591"/>
      <c r="G12" s="591"/>
      <c r="H12" s="591"/>
      <c r="I12" s="591"/>
      <c r="J12" s="591"/>
      <c r="K12" s="591"/>
      <c r="L12" s="591"/>
      <c r="M12" s="592"/>
      <c r="N12" s="62"/>
      <c r="P12" s="24" t="s">
        <v>29</v>
      </c>
      <c r="Q12" s="612"/>
      <c r="R12" s="606"/>
      <c r="S12" s="23"/>
      <c r="U12" s="24"/>
      <c r="V12" s="572"/>
      <c r="W12" s="554"/>
      <c r="AB12" s="51"/>
      <c r="AC12" s="51"/>
      <c r="AD12" s="51"/>
      <c r="AE12" s="51"/>
    </row>
    <row r="13" spans="1:32" s="543" customFormat="1" ht="23.25" customHeight="1" x14ac:dyDescent="0.2">
      <c r="A13" s="615" t="s">
        <v>30</v>
      </c>
      <c r="B13" s="591"/>
      <c r="C13" s="591"/>
      <c r="D13" s="591"/>
      <c r="E13" s="591"/>
      <c r="F13" s="591"/>
      <c r="G13" s="591"/>
      <c r="H13" s="591"/>
      <c r="I13" s="591"/>
      <c r="J13" s="591"/>
      <c r="K13" s="591"/>
      <c r="L13" s="591"/>
      <c r="M13" s="592"/>
      <c r="N13" s="62"/>
      <c r="O13" s="26"/>
      <c r="P13" s="26" t="s">
        <v>31</v>
      </c>
      <c r="Q13" s="810"/>
      <c r="R13" s="64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15" t="s">
        <v>32</v>
      </c>
      <c r="B14" s="591"/>
      <c r="C14" s="591"/>
      <c r="D14" s="591"/>
      <c r="E14" s="591"/>
      <c r="F14" s="591"/>
      <c r="G14" s="591"/>
      <c r="H14" s="591"/>
      <c r="I14" s="591"/>
      <c r="J14" s="591"/>
      <c r="K14" s="591"/>
      <c r="L14" s="591"/>
      <c r="M14" s="5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29" t="s">
        <v>33</v>
      </c>
      <c r="B15" s="591"/>
      <c r="C15" s="591"/>
      <c r="D15" s="591"/>
      <c r="E15" s="591"/>
      <c r="F15" s="591"/>
      <c r="G15" s="591"/>
      <c r="H15" s="591"/>
      <c r="I15" s="591"/>
      <c r="J15" s="591"/>
      <c r="K15" s="591"/>
      <c r="L15" s="591"/>
      <c r="M15" s="592"/>
      <c r="N15" s="63"/>
      <c r="P15" s="683" t="s">
        <v>34</v>
      </c>
      <c r="Q15" s="572"/>
      <c r="R15" s="572"/>
      <c r="S15" s="572"/>
      <c r="T15" s="57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84"/>
      <c r="Q16" s="684"/>
      <c r="R16" s="684"/>
      <c r="S16" s="684"/>
      <c r="T16" s="6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35</v>
      </c>
      <c r="B17" s="588" t="s">
        <v>36</v>
      </c>
      <c r="C17" s="688" t="s">
        <v>37</v>
      </c>
      <c r="D17" s="588" t="s">
        <v>38</v>
      </c>
      <c r="E17" s="664"/>
      <c r="F17" s="588" t="s">
        <v>39</v>
      </c>
      <c r="G17" s="588" t="s">
        <v>40</v>
      </c>
      <c r="H17" s="588" t="s">
        <v>41</v>
      </c>
      <c r="I17" s="588" t="s">
        <v>42</v>
      </c>
      <c r="J17" s="588" t="s">
        <v>43</v>
      </c>
      <c r="K17" s="588" t="s">
        <v>44</v>
      </c>
      <c r="L17" s="588" t="s">
        <v>45</v>
      </c>
      <c r="M17" s="588" t="s">
        <v>46</v>
      </c>
      <c r="N17" s="588" t="s">
        <v>47</v>
      </c>
      <c r="O17" s="588" t="s">
        <v>48</v>
      </c>
      <c r="P17" s="588" t="s">
        <v>49</v>
      </c>
      <c r="Q17" s="663"/>
      <c r="R17" s="663"/>
      <c r="S17" s="663"/>
      <c r="T17" s="664"/>
      <c r="U17" s="873" t="s">
        <v>50</v>
      </c>
      <c r="V17" s="592"/>
      <c r="W17" s="588" t="s">
        <v>51</v>
      </c>
      <c r="X17" s="588" t="s">
        <v>52</v>
      </c>
      <c r="Y17" s="871" t="s">
        <v>53</v>
      </c>
      <c r="Z17" s="788" t="s">
        <v>54</v>
      </c>
      <c r="AA17" s="764" t="s">
        <v>55</v>
      </c>
      <c r="AB17" s="764" t="s">
        <v>56</v>
      </c>
      <c r="AC17" s="764" t="s">
        <v>57</v>
      </c>
      <c r="AD17" s="764" t="s">
        <v>58</v>
      </c>
      <c r="AE17" s="839"/>
      <c r="AF17" s="840"/>
      <c r="AG17" s="66"/>
      <c r="BD17" s="65" t="s">
        <v>59</v>
      </c>
    </row>
    <row r="18" spans="1:68" ht="14.25" customHeight="1" x14ac:dyDescent="0.2">
      <c r="A18" s="589"/>
      <c r="B18" s="589"/>
      <c r="C18" s="589"/>
      <c r="D18" s="665"/>
      <c r="E18" s="667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65"/>
      <c r="Q18" s="666"/>
      <c r="R18" s="666"/>
      <c r="S18" s="666"/>
      <c r="T18" s="667"/>
      <c r="U18" s="67" t="s">
        <v>60</v>
      </c>
      <c r="V18" s="67" t="s">
        <v>61</v>
      </c>
      <c r="W18" s="589"/>
      <c r="X18" s="589"/>
      <c r="Y18" s="872"/>
      <c r="Z18" s="789"/>
      <c r="AA18" s="765"/>
      <c r="AB18" s="765"/>
      <c r="AC18" s="765"/>
      <c r="AD18" s="841"/>
      <c r="AE18" s="842"/>
      <c r="AF18" s="843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600" t="s">
        <v>62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63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9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70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70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72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7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9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70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70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94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9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70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70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597" t="s">
        <v>100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600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102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48">
        <v>0.4</v>
      </c>
      <c r="G42" s="32">
        <v>10</v>
      </c>
      <c r="H42" s="548">
        <v>4</v>
      </c>
      <c r="I42" s="548">
        <v>4.21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4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1"/>
      <c r="R42" s="561"/>
      <c r="S42" s="561"/>
      <c r="T42" s="562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48">
        <v>0.37</v>
      </c>
      <c r="G43" s="32">
        <v>10</v>
      </c>
      <c r="H43" s="548">
        <v>3.7</v>
      </c>
      <c r="I43" s="548">
        <v>3.91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6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1"/>
      <c r="R43" s="561"/>
      <c r="S43" s="561"/>
      <c r="T43" s="562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569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70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hidden="1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70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hidden="1" customHeight="1" x14ac:dyDescent="0.25">
      <c r="A46" s="553" t="s">
        <v>72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9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70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70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600" t="s">
        <v>116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102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68</v>
      </c>
      <c r="X53" s="549">
        <v>0</v>
      </c>
      <c r="Y53" s="55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1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68</v>
      </c>
      <c r="X55" s="549">
        <v>3</v>
      </c>
      <c r="Y55" s="550">
        <f t="shared" si="6"/>
        <v>4</v>
      </c>
      <c r="Z55" s="36">
        <f>IFERROR(IF(Y55=0,"",ROUNDUP(Y55/H55,0)*0.00902),"")</f>
        <v>9.0200000000000002E-3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3.1574999999999998</v>
      </c>
      <c r="BN55" s="64">
        <f t="shared" si="8"/>
        <v>4.21</v>
      </c>
      <c r="BO55" s="64">
        <f t="shared" si="9"/>
        <v>5.681818181818182E-3</v>
      </c>
      <c r="BP55" s="64">
        <f t="shared" si="10"/>
        <v>7.575757575757576E-3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59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68</v>
      </c>
      <c r="X57" s="549">
        <v>0</v>
      </c>
      <c r="Y57" s="55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9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70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51">
        <f>IFERROR(X52/H52,"0")+IFERROR(X53/H53,"0")+IFERROR(X54/H54,"0")+IFERROR(X55/H55,"0")+IFERROR(X56/H56,"0")+IFERROR(X57/H57,"0")</f>
        <v>0.75</v>
      </c>
      <c r="Y58" s="551">
        <f>IFERROR(Y52/H52,"0")+IFERROR(Y53/H53,"0")+IFERROR(Y54/H54,"0")+IFERROR(Y55/H55,"0")+IFERROR(Y56/H56,"0")+IFERROR(Y57/H57,"0")</f>
        <v>1</v>
      </c>
      <c r="Z58" s="551">
        <f>IFERROR(IF(Z52="",0,Z52),"0")+IFERROR(IF(Z53="",0,Z53),"0")+IFERROR(IF(Z54="",0,Z54),"0")+IFERROR(IF(Z55="",0,Z55),"0")+IFERROR(IF(Z56="",0,Z56),"0")+IFERROR(IF(Z57="",0,Z57),"0")</f>
        <v>9.0200000000000002E-3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70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51">
        <f>IFERROR(SUM(X52:X57),"0")</f>
        <v>3</v>
      </c>
      <c r="Y59" s="551">
        <f>IFERROR(SUM(Y52:Y57),"0")</f>
        <v>4</v>
      </c>
      <c r="Z59" s="37"/>
      <c r="AA59" s="552"/>
      <c r="AB59" s="552"/>
      <c r="AC59" s="552"/>
    </row>
    <row r="60" spans="1:68" ht="14.25" hidden="1" customHeight="1" x14ac:dyDescent="0.25">
      <c r="A60" s="553" t="s">
        <v>134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7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68</v>
      </c>
      <c r="X61" s="549">
        <v>9</v>
      </c>
      <c r="Y61" s="550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9.3624999999999989</v>
      </c>
      <c r="BN61" s="64">
        <f>IFERROR(Y61*I61/H61,"0")</f>
        <v>11.234999999999999</v>
      </c>
      <c r="BO61" s="64">
        <f>IFERROR(1/J61*(X61/H61),"0")</f>
        <v>1.3020833333333332E-2</v>
      </c>
      <c r="BP61" s="64">
        <f>IFERROR(1/J61*(Y61/H61),"0")</f>
        <v>1.5625E-2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48">
        <v>0.45</v>
      </c>
      <c r="G62" s="32">
        <v>10</v>
      </c>
      <c r="H62" s="548">
        <v>4.5</v>
      </c>
      <c r="I62" s="54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73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1"/>
      <c r="R62" s="561"/>
      <c r="S62" s="561"/>
      <c r="T62" s="562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48">
        <v>0.37</v>
      </c>
      <c r="G63" s="32">
        <v>6</v>
      </c>
      <c r="H63" s="548">
        <v>2.2200000000000002</v>
      </c>
      <c r="I63" s="548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1"/>
      <c r="R63" s="561"/>
      <c r="S63" s="561"/>
      <c r="T63" s="562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48">
        <v>0.45</v>
      </c>
      <c r="G64" s="32">
        <v>6</v>
      </c>
      <c r="H64" s="548">
        <v>2.7</v>
      </c>
      <c r="I64" s="548">
        <v>2.88</v>
      </c>
      <c r="J64" s="32">
        <v>182</v>
      </c>
      <c r="K64" s="32" t="s">
        <v>75</v>
      </c>
      <c r="L64" s="32"/>
      <c r="M64" s="33" t="s">
        <v>106</v>
      </c>
      <c r="N64" s="33"/>
      <c r="O64" s="32">
        <v>50</v>
      </c>
      <c r="P64" s="83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1"/>
      <c r="R64" s="561"/>
      <c r="S64" s="561"/>
      <c r="T64" s="562"/>
      <c r="U64" s="34"/>
      <c r="V64" s="34"/>
      <c r="W64" s="35" t="s">
        <v>68</v>
      </c>
      <c r="X64" s="549">
        <v>0</v>
      </c>
      <c r="Y64" s="55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9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70"/>
      <c r="P65" s="557" t="s">
        <v>70</v>
      </c>
      <c r="Q65" s="558"/>
      <c r="R65" s="558"/>
      <c r="S65" s="558"/>
      <c r="T65" s="558"/>
      <c r="U65" s="558"/>
      <c r="V65" s="559"/>
      <c r="W65" s="37" t="s">
        <v>71</v>
      </c>
      <c r="X65" s="551">
        <f>IFERROR(X61/H61,"0")+IFERROR(X62/H62,"0")+IFERROR(X63/H63,"0")+IFERROR(X64/H64,"0")</f>
        <v>0.83333333333333326</v>
      </c>
      <c r="Y65" s="551">
        <f>IFERROR(Y61/H61,"0")+IFERROR(Y62/H62,"0")+IFERROR(Y63/H63,"0")+IFERROR(Y64/H64,"0")</f>
        <v>1</v>
      </c>
      <c r="Z65" s="551">
        <f>IFERROR(IF(Z61="",0,Z61),"0")+IFERROR(IF(Z62="",0,Z62),"0")+IFERROR(IF(Z63="",0,Z63),"0")+IFERROR(IF(Z64="",0,Z64),"0")</f>
        <v>1.898E-2</v>
      </c>
      <c r="AA65" s="552"/>
      <c r="AB65" s="552"/>
      <c r="AC65" s="552"/>
    </row>
    <row r="66" spans="1:68" x14ac:dyDescent="0.2">
      <c r="A66" s="554"/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70"/>
      <c r="P66" s="557" t="s">
        <v>70</v>
      </c>
      <c r="Q66" s="558"/>
      <c r="R66" s="558"/>
      <c r="S66" s="558"/>
      <c r="T66" s="558"/>
      <c r="U66" s="558"/>
      <c r="V66" s="559"/>
      <c r="W66" s="37" t="s">
        <v>68</v>
      </c>
      <c r="X66" s="551">
        <f>IFERROR(SUM(X61:X64),"0")</f>
        <v>9</v>
      </c>
      <c r="Y66" s="551">
        <f>IFERROR(SUM(Y61:Y64),"0")</f>
        <v>10.8</v>
      </c>
      <c r="Z66" s="37"/>
      <c r="AA66" s="552"/>
      <c r="AB66" s="552"/>
      <c r="AC66" s="552"/>
    </row>
    <row r="67" spans="1:68" ht="14.25" hidden="1" customHeight="1" x14ac:dyDescent="0.25">
      <c r="A67" s="553" t="s">
        <v>63</v>
      </c>
      <c r="B67" s="554"/>
      <c r="C67" s="554"/>
      <c r="D67" s="554"/>
      <c r="E67" s="554"/>
      <c r="F67" s="554"/>
      <c r="G67" s="554"/>
      <c r="H67" s="554"/>
      <c r="I67" s="554"/>
      <c r="J67" s="554"/>
      <c r="K67" s="554"/>
      <c r="L67" s="554"/>
      <c r="M67" s="554"/>
      <c r="N67" s="554"/>
      <c r="O67" s="554"/>
      <c r="P67" s="554"/>
      <c r="Q67" s="554"/>
      <c r="R67" s="554"/>
      <c r="S67" s="554"/>
      <c r="T67" s="554"/>
      <c r="U67" s="554"/>
      <c r="V67" s="554"/>
      <c r="W67" s="554"/>
      <c r="X67" s="554"/>
      <c r="Y67" s="554"/>
      <c r="Z67" s="554"/>
      <c r="AA67" s="545"/>
      <c r="AB67" s="545"/>
      <c r="AC67" s="545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1"/>
      <c r="R68" s="561"/>
      <c r="S68" s="561"/>
      <c r="T68" s="562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1"/>
      <c r="R69" s="561"/>
      <c r="S69" s="561"/>
      <c r="T69" s="562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48">
        <v>0.3</v>
      </c>
      <c r="G70" s="32">
        <v>6</v>
      </c>
      <c r="H70" s="548">
        <v>1.8</v>
      </c>
      <c r="I70" s="548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1"/>
      <c r="R70" s="561"/>
      <c r="S70" s="561"/>
      <c r="T70" s="562"/>
      <c r="U70" s="34"/>
      <c r="V70" s="34"/>
      <c r="W70" s="35" t="s">
        <v>68</v>
      </c>
      <c r="X70" s="549">
        <v>0</v>
      </c>
      <c r="Y70" s="55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69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70"/>
      <c r="P71" s="557" t="s">
        <v>70</v>
      </c>
      <c r="Q71" s="558"/>
      <c r="R71" s="558"/>
      <c r="S71" s="558"/>
      <c r="T71" s="558"/>
      <c r="U71" s="558"/>
      <c r="V71" s="559"/>
      <c r="W71" s="37" t="s">
        <v>71</v>
      </c>
      <c r="X71" s="551">
        <f>IFERROR(X68/H68,"0")+IFERROR(X69/H69,"0")+IFERROR(X70/H70,"0")</f>
        <v>0</v>
      </c>
      <c r="Y71" s="551">
        <f>IFERROR(Y68/H68,"0")+IFERROR(Y69/H69,"0")+IFERROR(Y70/H70,"0")</f>
        <v>0</v>
      </c>
      <c r="Z71" s="551">
        <f>IFERROR(IF(Z68="",0,Z68),"0")+IFERROR(IF(Z69="",0,Z69),"0")+IFERROR(IF(Z70="",0,Z70),"0")</f>
        <v>0</v>
      </c>
      <c r="AA71" s="552"/>
      <c r="AB71" s="552"/>
      <c r="AC71" s="552"/>
    </row>
    <row r="72" spans="1:68" hidden="1" x14ac:dyDescent="0.2">
      <c r="A72" s="554"/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70"/>
      <c r="P72" s="557" t="s">
        <v>70</v>
      </c>
      <c r="Q72" s="558"/>
      <c r="R72" s="558"/>
      <c r="S72" s="558"/>
      <c r="T72" s="558"/>
      <c r="U72" s="558"/>
      <c r="V72" s="559"/>
      <c r="W72" s="37" t="s">
        <v>68</v>
      </c>
      <c r="X72" s="551">
        <f>IFERROR(SUM(X68:X70),"0")</f>
        <v>0</v>
      </c>
      <c r="Y72" s="551">
        <f>IFERROR(SUM(Y68:Y70),"0")</f>
        <v>0</v>
      </c>
      <c r="Z72" s="37"/>
      <c r="AA72" s="552"/>
      <c r="AB72" s="552"/>
      <c r="AC72" s="552"/>
    </row>
    <row r="73" spans="1:68" ht="14.25" hidden="1" customHeight="1" x14ac:dyDescent="0.25">
      <c r="A73" s="553" t="s">
        <v>72</v>
      </c>
      <c r="B73" s="554"/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  <c r="P73" s="554"/>
      <c r="Q73" s="554"/>
      <c r="R73" s="554"/>
      <c r="S73" s="554"/>
      <c r="T73" s="554"/>
      <c r="U73" s="554"/>
      <c r="V73" s="554"/>
      <c r="W73" s="554"/>
      <c r="X73" s="554"/>
      <c r="Y73" s="554"/>
      <c r="Z73" s="554"/>
      <c r="AA73" s="545"/>
      <c r="AB73" s="545"/>
      <c r="AC73" s="545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48">
        <v>1.4</v>
      </c>
      <c r="G74" s="32">
        <v>6</v>
      </c>
      <c r="H74" s="548">
        <v>8.4</v>
      </c>
      <c r="I74" s="548">
        <v>8.9190000000000005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40</v>
      </c>
      <c r="P74" s="71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1"/>
      <c r="R74" s="561"/>
      <c r="S74" s="561"/>
      <c r="T74" s="562"/>
      <c r="U74" s="34"/>
      <c r="V74" s="34"/>
      <c r="W74" s="35" t="s">
        <v>68</v>
      </c>
      <c r="X74" s="549">
        <v>0</v>
      </c>
      <c r="Y74" s="55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48">
        <v>1.4</v>
      </c>
      <c r="G75" s="32">
        <v>6</v>
      </c>
      <c r="H75" s="548">
        <v>8.4</v>
      </c>
      <c r="I75" s="548">
        <v>8.8350000000000009</v>
      </c>
      <c r="J75" s="32">
        <v>64</v>
      </c>
      <c r="K75" s="32" t="s">
        <v>105</v>
      </c>
      <c r="L75" s="32"/>
      <c r="M75" s="33" t="s">
        <v>76</v>
      </c>
      <c r="N75" s="33"/>
      <c r="O75" s="32">
        <v>45</v>
      </c>
      <c r="P75" s="8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1"/>
      <c r="R75" s="561"/>
      <c r="S75" s="561"/>
      <c r="T75" s="562"/>
      <c r="U75" s="34"/>
      <c r="V75" s="34"/>
      <c r="W75" s="35" t="s">
        <v>68</v>
      </c>
      <c r="X75" s="549">
        <v>0</v>
      </c>
      <c r="Y75" s="55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48">
        <v>1.4</v>
      </c>
      <c r="G76" s="32">
        <v>6</v>
      </c>
      <c r="H76" s="548">
        <v>8.4</v>
      </c>
      <c r="I76" s="548">
        <v>8.907</v>
      </c>
      <c r="J76" s="32">
        <v>64</v>
      </c>
      <c r="K76" s="32" t="s">
        <v>105</v>
      </c>
      <c r="L76" s="32"/>
      <c r="M76" s="33" t="s">
        <v>76</v>
      </c>
      <c r="N76" s="33"/>
      <c r="O76" s="32">
        <v>40</v>
      </c>
      <c r="P76" s="72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1"/>
      <c r="R76" s="561"/>
      <c r="S76" s="561"/>
      <c r="T76" s="562"/>
      <c r="U76" s="34"/>
      <c r="V76" s="34"/>
      <c r="W76" s="35" t="s">
        <v>68</v>
      </c>
      <c r="X76" s="549">
        <v>0</v>
      </c>
      <c r="Y76" s="55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48">
        <v>0.3</v>
      </c>
      <c r="G77" s="32">
        <v>6</v>
      </c>
      <c r="H77" s="548">
        <v>1.8</v>
      </c>
      <c r="I77" s="548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1"/>
      <c r="R77" s="561"/>
      <c r="S77" s="561"/>
      <c r="T77" s="562"/>
      <c r="U77" s="34"/>
      <c r="V77" s="34"/>
      <c r="W77" s="35" t="s">
        <v>68</v>
      </c>
      <c r="X77" s="549">
        <v>0</v>
      </c>
      <c r="Y77" s="55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48">
        <v>0.42</v>
      </c>
      <c r="G78" s="32">
        <v>6</v>
      </c>
      <c r="H78" s="548">
        <v>2.52</v>
      </c>
      <c r="I78" s="548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5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1"/>
      <c r="R78" s="561"/>
      <c r="S78" s="561"/>
      <c r="T78" s="562"/>
      <c r="U78" s="34"/>
      <c r="V78" s="34"/>
      <c r="W78" s="35" t="s">
        <v>68</v>
      </c>
      <c r="X78" s="549">
        <v>0</v>
      </c>
      <c r="Y78" s="55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48">
        <v>0.3</v>
      </c>
      <c r="G79" s="32">
        <v>6</v>
      </c>
      <c r="H79" s="548">
        <v>1.8</v>
      </c>
      <c r="I79" s="548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8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1"/>
      <c r="R79" s="561"/>
      <c r="S79" s="561"/>
      <c r="T79" s="562"/>
      <c r="U79" s="34"/>
      <c r="V79" s="34"/>
      <c r="W79" s="35" t="s">
        <v>68</v>
      </c>
      <c r="X79" s="549">
        <v>0</v>
      </c>
      <c r="Y79" s="55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69"/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70"/>
      <c r="P80" s="557" t="s">
        <v>70</v>
      </c>
      <c r="Q80" s="558"/>
      <c r="R80" s="558"/>
      <c r="S80" s="558"/>
      <c r="T80" s="558"/>
      <c r="U80" s="558"/>
      <c r="V80" s="559"/>
      <c r="W80" s="37" t="s">
        <v>71</v>
      </c>
      <c r="X80" s="551">
        <f>IFERROR(X74/H74,"0")+IFERROR(X75/H75,"0")+IFERROR(X76/H76,"0")+IFERROR(X77/H77,"0")+IFERROR(X78/H78,"0")+IFERROR(X79/H79,"0")</f>
        <v>0</v>
      </c>
      <c r="Y80" s="551">
        <f>IFERROR(Y74/H74,"0")+IFERROR(Y75/H75,"0")+IFERROR(Y76/H76,"0")+IFERROR(Y77/H77,"0")+IFERROR(Y78/H78,"0")+IFERROR(Y79/H79,"0")</f>
        <v>0</v>
      </c>
      <c r="Z80" s="551">
        <f>IFERROR(IF(Z74="",0,Z74),"0")+IFERROR(IF(Z75="",0,Z75),"0")+IFERROR(IF(Z76="",0,Z76),"0")+IFERROR(IF(Z77="",0,Z77),"0")+IFERROR(IF(Z78="",0,Z78),"0")+IFERROR(IF(Z79="",0,Z79),"0")</f>
        <v>0</v>
      </c>
      <c r="AA80" s="552"/>
      <c r="AB80" s="552"/>
      <c r="AC80" s="552"/>
    </row>
    <row r="81" spans="1:68" hidden="1" x14ac:dyDescent="0.2">
      <c r="A81" s="554"/>
      <c r="B81" s="554"/>
      <c r="C81" s="554"/>
      <c r="D81" s="554"/>
      <c r="E81" s="554"/>
      <c r="F81" s="554"/>
      <c r="G81" s="554"/>
      <c r="H81" s="554"/>
      <c r="I81" s="554"/>
      <c r="J81" s="554"/>
      <c r="K81" s="554"/>
      <c r="L81" s="554"/>
      <c r="M81" s="554"/>
      <c r="N81" s="554"/>
      <c r="O81" s="570"/>
      <c r="P81" s="557" t="s">
        <v>70</v>
      </c>
      <c r="Q81" s="558"/>
      <c r="R81" s="558"/>
      <c r="S81" s="558"/>
      <c r="T81" s="558"/>
      <c r="U81" s="558"/>
      <c r="V81" s="559"/>
      <c r="W81" s="37" t="s">
        <v>68</v>
      </c>
      <c r="X81" s="551">
        <f>IFERROR(SUM(X74:X79),"0")</f>
        <v>0</v>
      </c>
      <c r="Y81" s="551">
        <f>IFERROR(SUM(Y74:Y79),"0")</f>
        <v>0</v>
      </c>
      <c r="Z81" s="37"/>
      <c r="AA81" s="552"/>
      <c r="AB81" s="552"/>
      <c r="AC81" s="552"/>
    </row>
    <row r="82" spans="1:68" ht="14.25" hidden="1" customHeight="1" x14ac:dyDescent="0.25">
      <c r="A82" s="553" t="s">
        <v>169</v>
      </c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4"/>
      <c r="P82" s="554"/>
      <c r="Q82" s="554"/>
      <c r="R82" s="554"/>
      <c r="S82" s="554"/>
      <c r="T82" s="554"/>
      <c r="U82" s="554"/>
      <c r="V82" s="554"/>
      <c r="W82" s="554"/>
      <c r="X82" s="554"/>
      <c r="Y82" s="554"/>
      <c r="Z82" s="554"/>
      <c r="AA82" s="545"/>
      <c r="AB82" s="545"/>
      <c r="AC82" s="545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48">
        <v>1.3</v>
      </c>
      <c r="G83" s="32">
        <v>6</v>
      </c>
      <c r="H83" s="548">
        <v>7.8</v>
      </c>
      <c r="I83" s="54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6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1"/>
      <c r="R83" s="561"/>
      <c r="S83" s="561"/>
      <c r="T83" s="562"/>
      <c r="U83" s="34"/>
      <c r="V83" s="34"/>
      <c r="W83" s="35" t="s">
        <v>68</v>
      </c>
      <c r="X83" s="549">
        <v>79</v>
      </c>
      <c r="Y83" s="550">
        <f>IFERROR(IF(X83="",0,CEILING((X83/$H83),1)*$H83),"")</f>
        <v>85.8</v>
      </c>
      <c r="Z83" s="36">
        <f>IFERROR(IF(Y83=0,"",ROUNDUP(Y83/H83,0)*0.01898),"")</f>
        <v>0.20877999999999999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83.405769230769224</v>
      </c>
      <c r="BN83" s="64">
        <f>IFERROR(Y83*I83/H83,"0")</f>
        <v>90.58499999999998</v>
      </c>
      <c r="BO83" s="64">
        <f>IFERROR(1/J83*(X83/H83),"0")</f>
        <v>0.15825320512820512</v>
      </c>
      <c r="BP83" s="64">
        <f>IFERROR(1/J83*(Y83/H83),"0")</f>
        <v>0.171875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48">
        <v>0.4</v>
      </c>
      <c r="G84" s="32">
        <v>6</v>
      </c>
      <c r="H84" s="548">
        <v>2.4</v>
      </c>
      <c r="I84" s="548">
        <v>2.61</v>
      </c>
      <c r="J84" s="32">
        <v>132</v>
      </c>
      <c r="K84" s="32" t="s">
        <v>110</v>
      </c>
      <c r="L84" s="32"/>
      <c r="M84" s="33" t="s">
        <v>76</v>
      </c>
      <c r="N84" s="33"/>
      <c r="O84" s="32">
        <v>30</v>
      </c>
      <c r="P84" s="78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1"/>
      <c r="R84" s="561"/>
      <c r="S84" s="561"/>
      <c r="T84" s="562"/>
      <c r="U84" s="34"/>
      <c r="V84" s="34"/>
      <c r="W84" s="35" t="s">
        <v>68</v>
      </c>
      <c r="X84" s="549">
        <v>0</v>
      </c>
      <c r="Y84" s="55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9"/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70"/>
      <c r="P85" s="557" t="s">
        <v>70</v>
      </c>
      <c r="Q85" s="558"/>
      <c r="R85" s="558"/>
      <c r="S85" s="558"/>
      <c r="T85" s="558"/>
      <c r="U85" s="558"/>
      <c r="V85" s="559"/>
      <c r="W85" s="37" t="s">
        <v>71</v>
      </c>
      <c r="X85" s="551">
        <f>IFERROR(X83/H83,"0")+IFERROR(X84/H84,"0")</f>
        <v>10.128205128205128</v>
      </c>
      <c r="Y85" s="551">
        <f>IFERROR(Y83/H83,"0")+IFERROR(Y84/H84,"0")</f>
        <v>11</v>
      </c>
      <c r="Z85" s="551">
        <f>IFERROR(IF(Z83="",0,Z83),"0")+IFERROR(IF(Z84="",0,Z84),"0")</f>
        <v>0.20877999999999999</v>
      </c>
      <c r="AA85" s="552"/>
      <c r="AB85" s="552"/>
      <c r="AC85" s="552"/>
    </row>
    <row r="86" spans="1:68" x14ac:dyDescent="0.2">
      <c r="A86" s="554"/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70"/>
      <c r="P86" s="557" t="s">
        <v>70</v>
      </c>
      <c r="Q86" s="558"/>
      <c r="R86" s="558"/>
      <c r="S86" s="558"/>
      <c r="T86" s="558"/>
      <c r="U86" s="558"/>
      <c r="V86" s="559"/>
      <c r="W86" s="37" t="s">
        <v>68</v>
      </c>
      <c r="X86" s="551">
        <f>IFERROR(SUM(X83:X84),"0")</f>
        <v>79</v>
      </c>
      <c r="Y86" s="551">
        <f>IFERROR(SUM(Y83:Y84),"0")</f>
        <v>85.8</v>
      </c>
      <c r="Z86" s="37"/>
      <c r="AA86" s="552"/>
      <c r="AB86" s="552"/>
      <c r="AC86" s="552"/>
    </row>
    <row r="87" spans="1:68" ht="16.5" hidden="1" customHeight="1" x14ac:dyDescent="0.25">
      <c r="A87" s="600" t="s">
        <v>176</v>
      </c>
      <c r="B87" s="554"/>
      <c r="C87" s="554"/>
      <c r="D87" s="554"/>
      <c r="E87" s="554"/>
      <c r="F87" s="554"/>
      <c r="G87" s="554"/>
      <c r="H87" s="554"/>
      <c r="I87" s="554"/>
      <c r="J87" s="554"/>
      <c r="K87" s="554"/>
      <c r="L87" s="554"/>
      <c r="M87" s="554"/>
      <c r="N87" s="554"/>
      <c r="O87" s="554"/>
      <c r="P87" s="554"/>
      <c r="Q87" s="554"/>
      <c r="R87" s="554"/>
      <c r="S87" s="554"/>
      <c r="T87" s="554"/>
      <c r="U87" s="554"/>
      <c r="V87" s="554"/>
      <c r="W87" s="554"/>
      <c r="X87" s="554"/>
      <c r="Y87" s="554"/>
      <c r="Z87" s="554"/>
      <c r="AA87" s="544"/>
      <c r="AB87" s="544"/>
      <c r="AC87" s="544"/>
    </row>
    <row r="88" spans="1:68" ht="14.25" hidden="1" customHeight="1" x14ac:dyDescent="0.25">
      <c r="A88" s="553" t="s">
        <v>102</v>
      </c>
      <c r="B88" s="554"/>
      <c r="C88" s="554"/>
      <c r="D88" s="554"/>
      <c r="E88" s="554"/>
      <c r="F88" s="554"/>
      <c r="G88" s="554"/>
      <c r="H88" s="554"/>
      <c r="I88" s="554"/>
      <c r="J88" s="554"/>
      <c r="K88" s="554"/>
      <c r="L88" s="554"/>
      <c r="M88" s="554"/>
      <c r="N88" s="554"/>
      <c r="O88" s="554"/>
      <c r="P88" s="554"/>
      <c r="Q88" s="554"/>
      <c r="R88" s="554"/>
      <c r="S88" s="554"/>
      <c r="T88" s="554"/>
      <c r="U88" s="554"/>
      <c r="V88" s="554"/>
      <c r="W88" s="554"/>
      <c r="X88" s="554"/>
      <c r="Y88" s="554"/>
      <c r="Z88" s="554"/>
      <c r="AA88" s="545"/>
      <c r="AB88" s="545"/>
      <c r="AC88" s="545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48">
        <v>1.35</v>
      </c>
      <c r="G89" s="32">
        <v>8</v>
      </c>
      <c r="H89" s="548">
        <v>10.8</v>
      </c>
      <c r="I89" s="54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1"/>
      <c r="R89" s="561"/>
      <c r="S89" s="561"/>
      <c r="T89" s="562"/>
      <c r="U89" s="34"/>
      <c r="V89" s="34"/>
      <c r="W89" s="35" t="s">
        <v>68</v>
      </c>
      <c r="X89" s="549">
        <v>48</v>
      </c>
      <c r="Y89" s="550">
        <f>IFERROR(IF(X89="",0,CEILING((X89/$H89),1)*$H89),"")</f>
        <v>54</v>
      </c>
      <c r="Z89" s="36">
        <f>IFERROR(IF(Y89=0,"",ROUNDUP(Y89/H89,0)*0.01898),"")</f>
        <v>9.4899999999999998E-2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49.93333333333333</v>
      </c>
      <c r="BN89" s="64">
        <f>IFERROR(Y89*I89/H89,"0")</f>
        <v>56.17499999999999</v>
      </c>
      <c r="BO89" s="64">
        <f>IFERROR(1/J89*(X89/H89),"0")</f>
        <v>6.9444444444444434E-2</v>
      </c>
      <c r="BP89" s="64">
        <f>IFERROR(1/J89*(Y89/H89),"0")</f>
        <v>7.8125E-2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48">
        <v>0.4</v>
      </c>
      <c r="G90" s="32">
        <v>10</v>
      </c>
      <c r="H90" s="548">
        <v>4</v>
      </c>
      <c r="I90" s="548">
        <v>4.21</v>
      </c>
      <c r="J90" s="32">
        <v>132</v>
      </c>
      <c r="K90" s="32" t="s">
        <v>110</v>
      </c>
      <c r="L90" s="32"/>
      <c r="M90" s="33" t="s">
        <v>76</v>
      </c>
      <c r="N90" s="33"/>
      <c r="O90" s="32">
        <v>50</v>
      </c>
      <c r="P90" s="7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1"/>
      <c r="R90" s="561"/>
      <c r="S90" s="561"/>
      <c r="T90" s="562"/>
      <c r="U90" s="34"/>
      <c r="V90" s="34"/>
      <c r="W90" s="35" t="s">
        <v>68</v>
      </c>
      <c r="X90" s="549">
        <v>0</v>
      </c>
      <c r="Y90" s="55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48">
        <v>0.45</v>
      </c>
      <c r="G91" s="32">
        <v>10</v>
      </c>
      <c r="H91" s="548">
        <v>4.5</v>
      </c>
      <c r="I91" s="548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5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1"/>
      <c r="R91" s="561"/>
      <c r="S91" s="561"/>
      <c r="T91" s="562"/>
      <c r="U91" s="34"/>
      <c r="V91" s="34"/>
      <c r="W91" s="35" t="s">
        <v>68</v>
      </c>
      <c r="X91" s="549">
        <v>23</v>
      </c>
      <c r="Y91" s="550">
        <f>IFERROR(IF(X91="",0,CEILING((X91/$H91),1)*$H91),"")</f>
        <v>27</v>
      </c>
      <c r="Z91" s="36">
        <f>IFERROR(IF(Y91=0,"",ROUNDUP(Y91/H91,0)*0.00902),"")</f>
        <v>5.4120000000000001E-2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24.073333333333334</v>
      </c>
      <c r="BN91" s="64">
        <f>IFERROR(Y91*I91/H91,"0")</f>
        <v>28.26</v>
      </c>
      <c r="BO91" s="64">
        <f>IFERROR(1/J91*(X91/H91),"0")</f>
        <v>3.8720538720538718E-2</v>
      </c>
      <c r="BP91" s="64">
        <f>IFERROR(1/J91*(Y91/H91),"0")</f>
        <v>4.5454545454545456E-2</v>
      </c>
    </row>
    <row r="92" spans="1:68" x14ac:dyDescent="0.2">
      <c r="A92" s="569"/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70"/>
      <c r="P92" s="557" t="s">
        <v>70</v>
      </c>
      <c r="Q92" s="558"/>
      <c r="R92" s="558"/>
      <c r="S92" s="558"/>
      <c r="T92" s="558"/>
      <c r="U92" s="558"/>
      <c r="V92" s="559"/>
      <c r="W92" s="37" t="s">
        <v>71</v>
      </c>
      <c r="X92" s="551">
        <f>IFERROR(X89/H89,"0")+IFERROR(X90/H90,"0")+IFERROR(X91/H91,"0")</f>
        <v>9.5555555555555536</v>
      </c>
      <c r="Y92" s="551">
        <f>IFERROR(Y89/H89,"0")+IFERROR(Y90/H90,"0")+IFERROR(Y91/H91,"0")</f>
        <v>11</v>
      </c>
      <c r="Z92" s="551">
        <f>IFERROR(IF(Z89="",0,Z89),"0")+IFERROR(IF(Z90="",0,Z90),"0")+IFERROR(IF(Z91="",0,Z91),"0")</f>
        <v>0.14901999999999999</v>
      </c>
      <c r="AA92" s="552"/>
      <c r="AB92" s="552"/>
      <c r="AC92" s="552"/>
    </row>
    <row r="93" spans="1:68" x14ac:dyDescent="0.2">
      <c r="A93" s="554"/>
      <c r="B93" s="554"/>
      <c r="C93" s="554"/>
      <c r="D93" s="554"/>
      <c r="E93" s="554"/>
      <c r="F93" s="554"/>
      <c r="G93" s="554"/>
      <c r="H93" s="554"/>
      <c r="I93" s="554"/>
      <c r="J93" s="554"/>
      <c r="K93" s="554"/>
      <c r="L93" s="554"/>
      <c r="M93" s="554"/>
      <c r="N93" s="554"/>
      <c r="O93" s="570"/>
      <c r="P93" s="557" t="s">
        <v>70</v>
      </c>
      <c r="Q93" s="558"/>
      <c r="R93" s="558"/>
      <c r="S93" s="558"/>
      <c r="T93" s="558"/>
      <c r="U93" s="558"/>
      <c r="V93" s="559"/>
      <c r="W93" s="37" t="s">
        <v>68</v>
      </c>
      <c r="X93" s="551">
        <f>IFERROR(SUM(X89:X91),"0")</f>
        <v>71</v>
      </c>
      <c r="Y93" s="551">
        <f>IFERROR(SUM(Y89:Y91),"0")</f>
        <v>81</v>
      </c>
      <c r="Z93" s="37"/>
      <c r="AA93" s="552"/>
      <c r="AB93" s="552"/>
      <c r="AC93" s="552"/>
    </row>
    <row r="94" spans="1:68" ht="14.25" hidden="1" customHeight="1" x14ac:dyDescent="0.25">
      <c r="A94" s="553" t="s">
        <v>72</v>
      </c>
      <c r="B94" s="554"/>
      <c r="C94" s="554"/>
      <c r="D94" s="554"/>
      <c r="E94" s="554"/>
      <c r="F94" s="554"/>
      <c r="G94" s="554"/>
      <c r="H94" s="554"/>
      <c r="I94" s="554"/>
      <c r="J94" s="554"/>
      <c r="K94" s="554"/>
      <c r="L94" s="554"/>
      <c r="M94" s="554"/>
      <c r="N94" s="554"/>
      <c r="O94" s="554"/>
      <c r="P94" s="554"/>
      <c r="Q94" s="554"/>
      <c r="R94" s="554"/>
      <c r="S94" s="554"/>
      <c r="T94" s="554"/>
      <c r="U94" s="554"/>
      <c r="V94" s="554"/>
      <c r="W94" s="554"/>
      <c r="X94" s="554"/>
      <c r="Y94" s="554"/>
      <c r="Z94" s="554"/>
      <c r="AA94" s="545"/>
      <c r="AB94" s="545"/>
      <c r="AC94" s="545"/>
    </row>
    <row r="95" spans="1:68" ht="16.5" hidden="1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48">
        <v>1.35</v>
      </c>
      <c r="G95" s="32">
        <v>6</v>
      </c>
      <c r="H95" s="548">
        <v>8.1</v>
      </c>
      <c r="I95" s="54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186</v>
      </c>
      <c r="Q95" s="561"/>
      <c r="R95" s="561"/>
      <c r="S95" s="561"/>
      <c r="T95" s="562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48">
        <v>0.37</v>
      </c>
      <c r="G96" s="32">
        <v>6</v>
      </c>
      <c r="H96" s="548">
        <v>2.2200000000000002</v>
      </c>
      <c r="I96" s="548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4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1"/>
      <c r="R96" s="561"/>
      <c r="S96" s="561"/>
      <c r="T96" s="562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4301052039</v>
      </c>
      <c r="D97" s="564">
        <v>4607091385731</v>
      </c>
      <c r="E97" s="565"/>
      <c r="F97" s="548">
        <v>0.45</v>
      </c>
      <c r="G97" s="32">
        <v>6</v>
      </c>
      <c r="H97" s="548">
        <v>2.7</v>
      </c>
      <c r="I97" s="548">
        <v>2.952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65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7" s="561"/>
      <c r="R97" s="561"/>
      <c r="S97" s="561"/>
      <c r="T97" s="562"/>
      <c r="U97" s="34"/>
      <c r="V97" s="34"/>
      <c r="W97" s="35" t="s">
        <v>68</v>
      </c>
      <c r="X97" s="549">
        <v>133</v>
      </c>
      <c r="Y97" s="550">
        <f>IFERROR(IF(X97="",0,CEILING((X97/$H97),1)*$H97),"")</f>
        <v>135</v>
      </c>
      <c r="Z97" s="36">
        <f>IFERROR(IF(Y97=0,"",ROUNDUP(Y97/H97,0)*0.00651),"")</f>
        <v>0.32550000000000001</v>
      </c>
      <c r="AA97" s="56"/>
      <c r="AB97" s="57"/>
      <c r="AC97" s="145" t="s">
        <v>193</v>
      </c>
      <c r="AG97" s="64"/>
      <c r="AJ97" s="68"/>
      <c r="AK97" s="68">
        <v>0</v>
      </c>
      <c r="BB97" s="146" t="s">
        <v>1</v>
      </c>
      <c r="BM97" s="64">
        <f>IFERROR(X97*I97/H97,"0")</f>
        <v>145.41333333333333</v>
      </c>
      <c r="BN97" s="64">
        <f>IFERROR(Y97*I97/H97,"0")</f>
        <v>147.6</v>
      </c>
      <c r="BO97" s="64">
        <f>IFERROR(1/J97*(X97/H97),"0")</f>
        <v>0.27065527065527067</v>
      </c>
      <c r="BP97" s="64">
        <f>IFERROR(1/J97*(Y97/H97),"0")</f>
        <v>0.27472527472527475</v>
      </c>
    </row>
    <row r="98" spans="1:68" ht="27" hidden="1" customHeight="1" x14ac:dyDescent="0.25">
      <c r="A98" s="54" t="s">
        <v>191</v>
      </c>
      <c r="B98" s="54" t="s">
        <v>194</v>
      </c>
      <c r="C98" s="31">
        <v>4301051718</v>
      </c>
      <c r="D98" s="564">
        <v>4607091385731</v>
      </c>
      <c r="E98" s="565"/>
      <c r="F98" s="548">
        <v>0.45</v>
      </c>
      <c r="G98" s="32">
        <v>6</v>
      </c>
      <c r="H98" s="548">
        <v>2.7</v>
      </c>
      <c r="I98" s="548">
        <v>2.952</v>
      </c>
      <c r="J98" s="32">
        <v>182</v>
      </c>
      <c r="K98" s="32" t="s">
        <v>75</v>
      </c>
      <c r="L98" s="32"/>
      <c r="M98" s="33" t="s">
        <v>92</v>
      </c>
      <c r="N98" s="33"/>
      <c r="O98" s="32">
        <v>45</v>
      </c>
      <c r="P98" s="79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1"/>
      <c r="R98" s="561"/>
      <c r="S98" s="561"/>
      <c r="T98" s="562"/>
      <c r="U98" s="34"/>
      <c r="V98" s="34"/>
      <c r="W98" s="35" t="s">
        <v>68</v>
      </c>
      <c r="X98" s="549">
        <v>0</v>
      </c>
      <c r="Y98" s="55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hidden="1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48">
        <v>0.33</v>
      </c>
      <c r="G99" s="32">
        <v>6</v>
      </c>
      <c r="H99" s="548">
        <v>1.98</v>
      </c>
      <c r="I99" s="548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1"/>
      <c r="R99" s="561"/>
      <c r="S99" s="561"/>
      <c r="T99" s="562"/>
      <c r="U99" s="34"/>
      <c r="V99" s="34"/>
      <c r="W99" s="35" t="s">
        <v>68</v>
      </c>
      <c r="X99" s="549">
        <v>0</v>
      </c>
      <c r="Y99" s="55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9"/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70"/>
      <c r="P100" s="557" t="s">
        <v>70</v>
      </c>
      <c r="Q100" s="558"/>
      <c r="R100" s="558"/>
      <c r="S100" s="558"/>
      <c r="T100" s="558"/>
      <c r="U100" s="558"/>
      <c r="V100" s="559"/>
      <c r="W100" s="37" t="s">
        <v>71</v>
      </c>
      <c r="X100" s="551">
        <f>IFERROR(X95/H95,"0")+IFERROR(X96/H96,"0")+IFERROR(X97/H97,"0")+IFERROR(X98/H98,"0")+IFERROR(X99/H99,"0")</f>
        <v>49.25925925925926</v>
      </c>
      <c r="Y100" s="551">
        <f>IFERROR(Y95/H95,"0")+IFERROR(Y96/H96,"0")+IFERROR(Y97/H97,"0")+IFERROR(Y98/H98,"0")+IFERROR(Y99/H99,"0")</f>
        <v>50</v>
      </c>
      <c r="Z100" s="551">
        <f>IFERROR(IF(Z95="",0,Z95),"0")+IFERROR(IF(Z96="",0,Z96),"0")+IFERROR(IF(Z97="",0,Z97),"0")+IFERROR(IF(Z98="",0,Z98),"0")+IFERROR(IF(Z99="",0,Z99),"0")</f>
        <v>0.32550000000000001</v>
      </c>
      <c r="AA100" s="552"/>
      <c r="AB100" s="552"/>
      <c r="AC100" s="552"/>
    </row>
    <row r="101" spans="1:68" x14ac:dyDescent="0.2">
      <c r="A101" s="554"/>
      <c r="B101" s="554"/>
      <c r="C101" s="554"/>
      <c r="D101" s="554"/>
      <c r="E101" s="554"/>
      <c r="F101" s="554"/>
      <c r="G101" s="554"/>
      <c r="H101" s="554"/>
      <c r="I101" s="554"/>
      <c r="J101" s="554"/>
      <c r="K101" s="554"/>
      <c r="L101" s="554"/>
      <c r="M101" s="554"/>
      <c r="N101" s="554"/>
      <c r="O101" s="570"/>
      <c r="P101" s="557" t="s">
        <v>70</v>
      </c>
      <c r="Q101" s="558"/>
      <c r="R101" s="558"/>
      <c r="S101" s="558"/>
      <c r="T101" s="558"/>
      <c r="U101" s="558"/>
      <c r="V101" s="559"/>
      <c r="W101" s="37" t="s">
        <v>68</v>
      </c>
      <c r="X101" s="551">
        <f>IFERROR(SUM(X95:X99),"0")</f>
        <v>133</v>
      </c>
      <c r="Y101" s="551">
        <f>IFERROR(SUM(Y95:Y99),"0")</f>
        <v>135</v>
      </c>
      <c r="Z101" s="37"/>
      <c r="AA101" s="552"/>
      <c r="AB101" s="552"/>
      <c r="AC101" s="552"/>
    </row>
    <row r="102" spans="1:68" ht="16.5" hidden="1" customHeight="1" x14ac:dyDescent="0.25">
      <c r="A102" s="600" t="s">
        <v>198</v>
      </c>
      <c r="B102" s="554"/>
      <c r="C102" s="554"/>
      <c r="D102" s="554"/>
      <c r="E102" s="554"/>
      <c r="F102" s="554"/>
      <c r="G102" s="554"/>
      <c r="H102" s="554"/>
      <c r="I102" s="554"/>
      <c r="J102" s="554"/>
      <c r="K102" s="554"/>
      <c r="L102" s="554"/>
      <c r="M102" s="554"/>
      <c r="N102" s="554"/>
      <c r="O102" s="554"/>
      <c r="P102" s="554"/>
      <c r="Q102" s="554"/>
      <c r="R102" s="554"/>
      <c r="S102" s="554"/>
      <c r="T102" s="554"/>
      <c r="U102" s="554"/>
      <c r="V102" s="554"/>
      <c r="W102" s="554"/>
      <c r="X102" s="554"/>
      <c r="Y102" s="554"/>
      <c r="Z102" s="554"/>
      <c r="AA102" s="544"/>
      <c r="AB102" s="544"/>
      <c r="AC102" s="544"/>
    </row>
    <row r="103" spans="1:68" ht="14.25" hidden="1" customHeight="1" x14ac:dyDescent="0.25">
      <c r="A103" s="553" t="s">
        <v>102</v>
      </c>
      <c r="B103" s="554"/>
      <c r="C103" s="554"/>
      <c r="D103" s="554"/>
      <c r="E103" s="554"/>
      <c r="F103" s="554"/>
      <c r="G103" s="554"/>
      <c r="H103" s="554"/>
      <c r="I103" s="554"/>
      <c r="J103" s="554"/>
      <c r="K103" s="554"/>
      <c r="L103" s="554"/>
      <c r="M103" s="554"/>
      <c r="N103" s="554"/>
      <c r="O103" s="554"/>
      <c r="P103" s="554"/>
      <c r="Q103" s="554"/>
      <c r="R103" s="554"/>
      <c r="S103" s="554"/>
      <c r="T103" s="554"/>
      <c r="U103" s="554"/>
      <c r="V103" s="554"/>
      <c r="W103" s="554"/>
      <c r="X103" s="554"/>
      <c r="Y103" s="554"/>
      <c r="Z103" s="554"/>
      <c r="AA103" s="545"/>
      <c r="AB103" s="545"/>
      <c r="AC103" s="545"/>
    </row>
    <row r="104" spans="1:68" ht="27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48">
        <v>1.35</v>
      </c>
      <c r="G104" s="32">
        <v>8</v>
      </c>
      <c r="H104" s="548">
        <v>10.8</v>
      </c>
      <c r="I104" s="54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5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1"/>
      <c r="R104" s="561"/>
      <c r="S104" s="561"/>
      <c r="T104" s="562"/>
      <c r="U104" s="34"/>
      <c r="V104" s="34"/>
      <c r="W104" s="35" t="s">
        <v>68</v>
      </c>
      <c r="X104" s="549">
        <v>114</v>
      </c>
      <c r="Y104" s="550">
        <f>IFERROR(IF(X104="",0,CEILING((X104/$H104),1)*$H104),"")</f>
        <v>118.80000000000001</v>
      </c>
      <c r="Z104" s="36">
        <f>IFERROR(IF(Y104=0,"",ROUNDUP(Y104/H104,0)*0.01898),"")</f>
        <v>0.20877999999999999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118.59166666666665</v>
      </c>
      <c r="BN104" s="64">
        <f>IFERROR(Y104*I104/H104,"0")</f>
        <v>123.58499999999999</v>
      </c>
      <c r="BO104" s="64">
        <f>IFERROR(1/J104*(X104/H104),"0")</f>
        <v>0.16493055555555555</v>
      </c>
      <c r="BP104" s="64">
        <f>IFERROR(1/J104*(Y104/H104),"0")</f>
        <v>0.171875</v>
      </c>
    </row>
    <row r="105" spans="1:68" ht="27" hidden="1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48">
        <v>0.375</v>
      </c>
      <c r="G105" s="32">
        <v>10</v>
      </c>
      <c r="H105" s="548">
        <v>3.75</v>
      </c>
      <c r="I105" s="548">
        <v>3.96</v>
      </c>
      <c r="J105" s="32">
        <v>132</v>
      </c>
      <c r="K105" s="32" t="s">
        <v>110</v>
      </c>
      <c r="L105" s="32"/>
      <c r="M105" s="33" t="s">
        <v>76</v>
      </c>
      <c r="N105" s="33"/>
      <c r="O105" s="32">
        <v>50</v>
      </c>
      <c r="P105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1"/>
      <c r="R105" s="561"/>
      <c r="S105" s="561"/>
      <c r="T105" s="562"/>
      <c r="U105" s="34"/>
      <c r="V105" s="34"/>
      <c r="W105" s="35" t="s">
        <v>68</v>
      </c>
      <c r="X105" s="549">
        <v>0</v>
      </c>
      <c r="Y105" s="55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48">
        <v>0.45</v>
      </c>
      <c r="G106" s="32">
        <v>10</v>
      </c>
      <c r="H106" s="548">
        <v>4.5</v>
      </c>
      <c r="I106" s="548">
        <v>4.71</v>
      </c>
      <c r="J106" s="32">
        <v>132</v>
      </c>
      <c r="K106" s="32" t="s">
        <v>110</v>
      </c>
      <c r="L106" s="32"/>
      <c r="M106" s="33" t="s">
        <v>76</v>
      </c>
      <c r="N106" s="33"/>
      <c r="O106" s="32">
        <v>50</v>
      </c>
      <c r="P106" s="8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1"/>
      <c r="R106" s="561"/>
      <c r="S106" s="561"/>
      <c r="T106" s="562"/>
      <c r="U106" s="34"/>
      <c r="V106" s="34"/>
      <c r="W106" s="35" t="s">
        <v>68</v>
      </c>
      <c r="X106" s="549">
        <v>0</v>
      </c>
      <c r="Y106" s="55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48">
        <v>0.75</v>
      </c>
      <c r="G107" s="32">
        <v>6</v>
      </c>
      <c r="H107" s="548">
        <v>4.5</v>
      </c>
      <c r="I107" s="548">
        <v>4.71</v>
      </c>
      <c r="J107" s="32">
        <v>132</v>
      </c>
      <c r="K107" s="32" t="s">
        <v>110</v>
      </c>
      <c r="L107" s="32"/>
      <c r="M107" s="33" t="s">
        <v>76</v>
      </c>
      <c r="N107" s="33"/>
      <c r="O107" s="32">
        <v>50</v>
      </c>
      <c r="P107" s="81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1"/>
      <c r="R107" s="561"/>
      <c r="S107" s="561"/>
      <c r="T107" s="562"/>
      <c r="U107" s="34"/>
      <c r="V107" s="34"/>
      <c r="W107" s="35" t="s">
        <v>68</v>
      </c>
      <c r="X107" s="549">
        <v>0</v>
      </c>
      <c r="Y107" s="55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9"/>
      <c r="B108" s="554"/>
      <c r="C108" s="554"/>
      <c r="D108" s="554"/>
      <c r="E108" s="554"/>
      <c r="F108" s="554"/>
      <c r="G108" s="554"/>
      <c r="H108" s="554"/>
      <c r="I108" s="554"/>
      <c r="J108" s="554"/>
      <c r="K108" s="554"/>
      <c r="L108" s="554"/>
      <c r="M108" s="554"/>
      <c r="N108" s="554"/>
      <c r="O108" s="570"/>
      <c r="P108" s="557" t="s">
        <v>70</v>
      </c>
      <c r="Q108" s="558"/>
      <c r="R108" s="558"/>
      <c r="S108" s="558"/>
      <c r="T108" s="558"/>
      <c r="U108" s="558"/>
      <c r="V108" s="559"/>
      <c r="W108" s="37" t="s">
        <v>71</v>
      </c>
      <c r="X108" s="551">
        <f>IFERROR(X104/H104,"0")+IFERROR(X105/H105,"0")+IFERROR(X106/H106,"0")+IFERROR(X107/H107,"0")</f>
        <v>10.555555555555555</v>
      </c>
      <c r="Y108" s="551">
        <f>IFERROR(Y104/H104,"0")+IFERROR(Y105/H105,"0")+IFERROR(Y106/H106,"0")+IFERROR(Y107/H107,"0")</f>
        <v>11</v>
      </c>
      <c r="Z108" s="551">
        <f>IFERROR(IF(Z104="",0,Z104),"0")+IFERROR(IF(Z105="",0,Z105),"0")+IFERROR(IF(Z106="",0,Z106),"0")+IFERROR(IF(Z107="",0,Z107),"0")</f>
        <v>0.20877999999999999</v>
      </c>
      <c r="AA108" s="552"/>
      <c r="AB108" s="552"/>
      <c r="AC108" s="552"/>
    </row>
    <row r="109" spans="1:68" x14ac:dyDescent="0.2">
      <c r="A109" s="554"/>
      <c r="B109" s="554"/>
      <c r="C109" s="554"/>
      <c r="D109" s="554"/>
      <c r="E109" s="554"/>
      <c r="F109" s="554"/>
      <c r="G109" s="554"/>
      <c r="H109" s="554"/>
      <c r="I109" s="554"/>
      <c r="J109" s="554"/>
      <c r="K109" s="554"/>
      <c r="L109" s="554"/>
      <c r="M109" s="554"/>
      <c r="N109" s="554"/>
      <c r="O109" s="570"/>
      <c r="P109" s="557" t="s">
        <v>70</v>
      </c>
      <c r="Q109" s="558"/>
      <c r="R109" s="558"/>
      <c r="S109" s="558"/>
      <c r="T109" s="558"/>
      <c r="U109" s="558"/>
      <c r="V109" s="559"/>
      <c r="W109" s="37" t="s">
        <v>68</v>
      </c>
      <c r="X109" s="551">
        <f>IFERROR(SUM(X104:X107),"0")</f>
        <v>114</v>
      </c>
      <c r="Y109" s="551">
        <f>IFERROR(SUM(Y104:Y107),"0")</f>
        <v>118.80000000000001</v>
      </c>
      <c r="Z109" s="37"/>
      <c r="AA109" s="552"/>
      <c r="AB109" s="552"/>
      <c r="AC109" s="552"/>
    </row>
    <row r="110" spans="1:68" ht="14.25" hidden="1" customHeight="1" x14ac:dyDescent="0.25">
      <c r="A110" s="553" t="s">
        <v>134</v>
      </c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4"/>
      <c r="P110" s="554"/>
      <c r="Q110" s="554"/>
      <c r="R110" s="554"/>
      <c r="S110" s="554"/>
      <c r="T110" s="554"/>
      <c r="U110" s="554"/>
      <c r="V110" s="554"/>
      <c r="W110" s="554"/>
      <c r="X110" s="554"/>
      <c r="Y110" s="554"/>
      <c r="Z110" s="554"/>
      <c r="AA110" s="545"/>
      <c r="AB110" s="545"/>
      <c r="AC110" s="545"/>
    </row>
    <row r="111" spans="1:68" ht="16.5" hidden="1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48">
        <v>1.35</v>
      </c>
      <c r="G111" s="32">
        <v>8</v>
      </c>
      <c r="H111" s="548">
        <v>10.8</v>
      </c>
      <c r="I111" s="54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78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1"/>
      <c r="R111" s="561"/>
      <c r="S111" s="561"/>
      <c r="T111" s="562"/>
      <c r="U111" s="34"/>
      <c r="V111" s="34"/>
      <c r="W111" s="35" t="s">
        <v>68</v>
      </c>
      <c r="X111" s="549">
        <v>0</v>
      </c>
      <c r="Y111" s="55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hidden="1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48">
        <v>0.3</v>
      </c>
      <c r="G112" s="32">
        <v>8</v>
      </c>
      <c r="H112" s="548">
        <v>2.4</v>
      </c>
      <c r="I112" s="548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0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1"/>
      <c r="R112" s="561"/>
      <c r="S112" s="561"/>
      <c r="T112" s="562"/>
      <c r="U112" s="34"/>
      <c r="V112" s="34"/>
      <c r="W112" s="35" t="s">
        <v>68</v>
      </c>
      <c r="X112" s="549">
        <v>0</v>
      </c>
      <c r="Y112" s="55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48">
        <v>0.4</v>
      </c>
      <c r="G113" s="32">
        <v>6</v>
      </c>
      <c r="H113" s="548">
        <v>2.4</v>
      </c>
      <c r="I113" s="548">
        <v>2.58</v>
      </c>
      <c r="J113" s="32">
        <v>182</v>
      </c>
      <c r="K113" s="32" t="s">
        <v>75</v>
      </c>
      <c r="L113" s="32"/>
      <c r="M113" s="33" t="s">
        <v>106</v>
      </c>
      <c r="N113" s="33"/>
      <c r="O113" s="32">
        <v>55</v>
      </c>
      <c r="P113" s="66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1"/>
      <c r="R113" s="561"/>
      <c r="S113" s="561"/>
      <c r="T113" s="562"/>
      <c r="U113" s="34"/>
      <c r="V113" s="34"/>
      <c r="W113" s="35" t="s">
        <v>68</v>
      </c>
      <c r="X113" s="549">
        <v>11</v>
      </c>
      <c r="Y113" s="550">
        <f>IFERROR(IF(X113="",0,CEILING((X113/$H113),1)*$H113),"")</f>
        <v>12</v>
      </c>
      <c r="Z113" s="36">
        <f>IFERROR(IF(Y113=0,"",ROUNDUP(Y113/H113,0)*0.00651),"")</f>
        <v>3.2550000000000003E-2</v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11.825000000000001</v>
      </c>
      <c r="BN113" s="64">
        <f>IFERROR(Y113*I113/H113,"0")</f>
        <v>12.9</v>
      </c>
      <c r="BO113" s="64">
        <f>IFERROR(1/J113*(X113/H113),"0")</f>
        <v>2.5183150183150187E-2</v>
      </c>
      <c r="BP113" s="64">
        <f>IFERROR(1/J113*(Y113/H113),"0")</f>
        <v>2.7472527472527476E-2</v>
      </c>
    </row>
    <row r="114" spans="1:68" x14ac:dyDescent="0.2">
      <c r="A114" s="569"/>
      <c r="B114" s="554"/>
      <c r="C114" s="554"/>
      <c r="D114" s="554"/>
      <c r="E114" s="554"/>
      <c r="F114" s="554"/>
      <c r="G114" s="554"/>
      <c r="H114" s="554"/>
      <c r="I114" s="554"/>
      <c r="J114" s="554"/>
      <c r="K114" s="554"/>
      <c r="L114" s="554"/>
      <c r="M114" s="554"/>
      <c r="N114" s="554"/>
      <c r="O114" s="570"/>
      <c r="P114" s="557" t="s">
        <v>70</v>
      </c>
      <c r="Q114" s="558"/>
      <c r="R114" s="558"/>
      <c r="S114" s="558"/>
      <c r="T114" s="558"/>
      <c r="U114" s="558"/>
      <c r="V114" s="559"/>
      <c r="W114" s="37" t="s">
        <v>71</v>
      </c>
      <c r="X114" s="551">
        <f>IFERROR(X111/H111,"0")+IFERROR(X112/H112,"0")+IFERROR(X113/H113,"0")</f>
        <v>4.5833333333333339</v>
      </c>
      <c r="Y114" s="551">
        <f>IFERROR(Y111/H111,"0")+IFERROR(Y112/H112,"0")+IFERROR(Y113/H113,"0")</f>
        <v>5</v>
      </c>
      <c r="Z114" s="551">
        <f>IFERROR(IF(Z111="",0,Z111),"0")+IFERROR(IF(Z112="",0,Z112),"0")+IFERROR(IF(Z113="",0,Z113),"0")</f>
        <v>3.2550000000000003E-2</v>
      </c>
      <c r="AA114" s="552"/>
      <c r="AB114" s="552"/>
      <c r="AC114" s="552"/>
    </row>
    <row r="115" spans="1:68" x14ac:dyDescent="0.2">
      <c r="A115" s="554"/>
      <c r="B115" s="554"/>
      <c r="C115" s="554"/>
      <c r="D115" s="554"/>
      <c r="E115" s="554"/>
      <c r="F115" s="554"/>
      <c r="G115" s="554"/>
      <c r="H115" s="554"/>
      <c r="I115" s="554"/>
      <c r="J115" s="554"/>
      <c r="K115" s="554"/>
      <c r="L115" s="554"/>
      <c r="M115" s="554"/>
      <c r="N115" s="554"/>
      <c r="O115" s="570"/>
      <c r="P115" s="557" t="s">
        <v>70</v>
      </c>
      <c r="Q115" s="558"/>
      <c r="R115" s="558"/>
      <c r="S115" s="558"/>
      <c r="T115" s="558"/>
      <c r="U115" s="558"/>
      <c r="V115" s="559"/>
      <c r="W115" s="37" t="s">
        <v>68</v>
      </c>
      <c r="X115" s="551">
        <f>IFERROR(SUM(X111:X113),"0")</f>
        <v>11</v>
      </c>
      <c r="Y115" s="551">
        <f>IFERROR(SUM(Y111:Y113),"0")</f>
        <v>12</v>
      </c>
      <c r="Z115" s="37"/>
      <c r="AA115" s="552"/>
      <c r="AB115" s="552"/>
      <c r="AC115" s="552"/>
    </row>
    <row r="116" spans="1:68" ht="14.25" hidden="1" customHeight="1" x14ac:dyDescent="0.25">
      <c r="A116" s="553" t="s">
        <v>72</v>
      </c>
      <c r="B116" s="554"/>
      <c r="C116" s="554"/>
      <c r="D116" s="554"/>
      <c r="E116" s="554"/>
      <c r="F116" s="554"/>
      <c r="G116" s="554"/>
      <c r="H116" s="554"/>
      <c r="I116" s="554"/>
      <c r="J116" s="554"/>
      <c r="K116" s="554"/>
      <c r="L116" s="554"/>
      <c r="M116" s="554"/>
      <c r="N116" s="554"/>
      <c r="O116" s="554"/>
      <c r="P116" s="554"/>
      <c r="Q116" s="554"/>
      <c r="R116" s="554"/>
      <c r="S116" s="554"/>
      <c r="T116" s="554"/>
      <c r="U116" s="554"/>
      <c r="V116" s="554"/>
      <c r="W116" s="554"/>
      <c r="X116" s="554"/>
      <c r="Y116" s="554"/>
      <c r="Z116" s="554"/>
      <c r="AA116" s="545"/>
      <c r="AB116" s="545"/>
      <c r="AC116" s="545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48">
        <v>1.35</v>
      </c>
      <c r="G117" s="32">
        <v>6</v>
      </c>
      <c r="H117" s="548">
        <v>8.1</v>
      </c>
      <c r="I117" s="54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1"/>
      <c r="R117" s="561"/>
      <c r="S117" s="561"/>
      <c r="T117" s="562"/>
      <c r="U117" s="34"/>
      <c r="V117" s="34"/>
      <c r="W117" s="35" t="s">
        <v>68</v>
      </c>
      <c r="X117" s="549">
        <v>274</v>
      </c>
      <c r="Y117" s="550">
        <f>IFERROR(IF(X117="",0,CEILING((X117/$H117),1)*$H117),"")</f>
        <v>275.39999999999998</v>
      </c>
      <c r="Z117" s="36">
        <f>IFERROR(IF(Y117=0,"",ROUNDUP(Y117/H117,0)*0.01898),"")</f>
        <v>0.64532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291.35333333333335</v>
      </c>
      <c r="BN117" s="64">
        <f>IFERROR(Y117*I117/H117,"0")</f>
        <v>292.84199999999993</v>
      </c>
      <c r="BO117" s="64">
        <f>IFERROR(1/J117*(X117/H117),"0")</f>
        <v>0.52854938271604945</v>
      </c>
      <c r="BP117" s="64">
        <f>IFERROR(1/J117*(Y117/H117),"0")</f>
        <v>0.53125</v>
      </c>
    </row>
    <row r="118" spans="1:68" ht="27" hidden="1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48">
        <v>0.33</v>
      </c>
      <c r="G118" s="32">
        <v>6</v>
      </c>
      <c r="H118" s="548">
        <v>1.98</v>
      </c>
      <c r="I118" s="548">
        <v>2.226</v>
      </c>
      <c r="J118" s="32">
        <v>182</v>
      </c>
      <c r="K118" s="32" t="s">
        <v>75</v>
      </c>
      <c r="L118" s="32"/>
      <c r="M118" s="33" t="s">
        <v>92</v>
      </c>
      <c r="N118" s="33"/>
      <c r="O118" s="32">
        <v>45</v>
      </c>
      <c r="P118" s="65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1"/>
      <c r="R118" s="561"/>
      <c r="S118" s="561"/>
      <c r="T118" s="562"/>
      <c r="U118" s="34"/>
      <c r="V118" s="34"/>
      <c r="W118" s="35" t="s">
        <v>68</v>
      </c>
      <c r="X118" s="549">
        <v>0</v>
      </c>
      <c r="Y118" s="55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48">
        <v>0.45</v>
      </c>
      <c r="G119" s="32">
        <v>6</v>
      </c>
      <c r="H119" s="548">
        <v>2.7</v>
      </c>
      <c r="I119" s="548">
        <v>2.952</v>
      </c>
      <c r="J119" s="32">
        <v>182</v>
      </c>
      <c r="K119" s="32" t="s">
        <v>75</v>
      </c>
      <c r="L119" s="32"/>
      <c r="M119" s="33" t="s">
        <v>92</v>
      </c>
      <c r="N119" s="33"/>
      <c r="O119" s="32">
        <v>45</v>
      </c>
      <c r="P119" s="69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1"/>
      <c r="R119" s="561"/>
      <c r="S119" s="561"/>
      <c r="T119" s="562"/>
      <c r="U119" s="34"/>
      <c r="V119" s="34"/>
      <c r="W119" s="35" t="s">
        <v>68</v>
      </c>
      <c r="X119" s="549">
        <v>301</v>
      </c>
      <c r="Y119" s="550">
        <f>IFERROR(IF(X119="",0,CEILING((X119/$H119),1)*$H119),"")</f>
        <v>302.40000000000003</v>
      </c>
      <c r="Z119" s="36">
        <f>IFERROR(IF(Y119=0,"",ROUNDUP(Y119/H119,0)*0.00651),"")</f>
        <v>0.72911999999999999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329.09333333333331</v>
      </c>
      <c r="BN119" s="64">
        <f>IFERROR(Y119*I119/H119,"0")</f>
        <v>330.62400000000002</v>
      </c>
      <c r="BO119" s="64">
        <f>IFERROR(1/J119*(X119/H119),"0")</f>
        <v>0.61253561253561262</v>
      </c>
      <c r="BP119" s="64">
        <f>IFERROR(1/J119*(Y119/H119),"0")</f>
        <v>0.61538461538461542</v>
      </c>
    </row>
    <row r="120" spans="1:68" ht="16.5" hidden="1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48">
        <v>0.3</v>
      </c>
      <c r="G120" s="32">
        <v>6</v>
      </c>
      <c r="H120" s="548">
        <v>1.8</v>
      </c>
      <c r="I120" s="548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1"/>
      <c r="R120" s="561"/>
      <c r="S120" s="561"/>
      <c r="T120" s="562"/>
      <c r="U120" s="34"/>
      <c r="V120" s="34"/>
      <c r="W120" s="35" t="s">
        <v>68</v>
      </c>
      <c r="X120" s="549">
        <v>0</v>
      </c>
      <c r="Y120" s="55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70"/>
      <c r="P121" s="557" t="s">
        <v>70</v>
      </c>
      <c r="Q121" s="558"/>
      <c r="R121" s="558"/>
      <c r="S121" s="558"/>
      <c r="T121" s="558"/>
      <c r="U121" s="558"/>
      <c r="V121" s="559"/>
      <c r="W121" s="37" t="s">
        <v>71</v>
      </c>
      <c r="X121" s="551">
        <f>IFERROR(X117/H117,"0")+IFERROR(X118/H118,"0")+IFERROR(X119/H119,"0")+IFERROR(X120/H120,"0")</f>
        <v>145.30864197530866</v>
      </c>
      <c r="Y121" s="551">
        <f>IFERROR(Y117/H117,"0")+IFERROR(Y118/H118,"0")+IFERROR(Y119/H119,"0")+IFERROR(Y120/H120,"0")</f>
        <v>146</v>
      </c>
      <c r="Z121" s="551">
        <f>IFERROR(IF(Z117="",0,Z117),"0")+IFERROR(IF(Z118="",0,Z118),"0")+IFERROR(IF(Z119="",0,Z119),"0")+IFERROR(IF(Z120="",0,Z120),"0")</f>
        <v>1.3744399999999999</v>
      </c>
      <c r="AA121" s="552"/>
      <c r="AB121" s="552"/>
      <c r="AC121" s="552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70"/>
      <c r="P122" s="557" t="s">
        <v>70</v>
      </c>
      <c r="Q122" s="558"/>
      <c r="R122" s="558"/>
      <c r="S122" s="558"/>
      <c r="T122" s="558"/>
      <c r="U122" s="558"/>
      <c r="V122" s="559"/>
      <c r="W122" s="37" t="s">
        <v>68</v>
      </c>
      <c r="X122" s="551">
        <f>IFERROR(SUM(X117:X120),"0")</f>
        <v>575</v>
      </c>
      <c r="Y122" s="551">
        <f>IFERROR(SUM(Y117:Y120),"0")</f>
        <v>577.79999999999995</v>
      </c>
      <c r="Z122" s="37"/>
      <c r="AA122" s="552"/>
      <c r="AB122" s="552"/>
      <c r="AC122" s="552"/>
    </row>
    <row r="123" spans="1:68" ht="14.25" hidden="1" customHeight="1" x14ac:dyDescent="0.25">
      <c r="A123" s="553" t="s">
        <v>169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45"/>
      <c r="AB123" s="545"/>
      <c r="AC123" s="545"/>
    </row>
    <row r="124" spans="1:68" ht="27" hidden="1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48">
        <v>0.33</v>
      </c>
      <c r="G124" s="32">
        <v>6</v>
      </c>
      <c r="H124" s="548">
        <v>1.98</v>
      </c>
      <c r="I124" s="548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7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1"/>
      <c r="R124" s="561"/>
      <c r="S124" s="561"/>
      <c r="T124" s="562"/>
      <c r="U124" s="34"/>
      <c r="V124" s="34"/>
      <c r="W124" s="35" t="s">
        <v>68</v>
      </c>
      <c r="X124" s="549">
        <v>0</v>
      </c>
      <c r="Y124" s="55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48">
        <v>0.33</v>
      </c>
      <c r="G125" s="32">
        <v>6</v>
      </c>
      <c r="H125" s="548">
        <v>1.98</v>
      </c>
      <c r="I125" s="548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7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1"/>
      <c r="R125" s="561"/>
      <c r="S125" s="561"/>
      <c r="T125" s="562"/>
      <c r="U125" s="34"/>
      <c r="V125" s="34"/>
      <c r="W125" s="35" t="s">
        <v>68</v>
      </c>
      <c r="X125" s="549">
        <v>0</v>
      </c>
      <c r="Y125" s="55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569"/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70"/>
      <c r="P126" s="557" t="s">
        <v>70</v>
      </c>
      <c r="Q126" s="558"/>
      <c r="R126" s="558"/>
      <c r="S126" s="558"/>
      <c r="T126" s="558"/>
      <c r="U126" s="558"/>
      <c r="V126" s="559"/>
      <c r="W126" s="37" t="s">
        <v>71</v>
      </c>
      <c r="X126" s="551">
        <f>IFERROR(X124/H124,"0")+IFERROR(X125/H125,"0")</f>
        <v>0</v>
      </c>
      <c r="Y126" s="551">
        <f>IFERROR(Y124/H124,"0")+IFERROR(Y125/H125,"0")</f>
        <v>0</v>
      </c>
      <c r="Z126" s="551">
        <f>IFERROR(IF(Z124="",0,Z124),"0")+IFERROR(IF(Z125="",0,Z125),"0")</f>
        <v>0</v>
      </c>
      <c r="AA126" s="552"/>
      <c r="AB126" s="552"/>
      <c r="AC126" s="552"/>
    </row>
    <row r="127" spans="1:68" hidden="1" x14ac:dyDescent="0.2">
      <c r="A127" s="554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70"/>
      <c r="P127" s="557" t="s">
        <v>70</v>
      </c>
      <c r="Q127" s="558"/>
      <c r="R127" s="558"/>
      <c r="S127" s="558"/>
      <c r="T127" s="558"/>
      <c r="U127" s="558"/>
      <c r="V127" s="559"/>
      <c r="W127" s="37" t="s">
        <v>68</v>
      </c>
      <c r="X127" s="551">
        <f>IFERROR(SUM(X124:X125),"0")</f>
        <v>0</v>
      </c>
      <c r="Y127" s="551">
        <f>IFERROR(SUM(Y124:Y125),"0")</f>
        <v>0</v>
      </c>
      <c r="Z127" s="37"/>
      <c r="AA127" s="552"/>
      <c r="AB127" s="552"/>
      <c r="AC127" s="552"/>
    </row>
    <row r="128" spans="1:68" ht="16.5" hidden="1" customHeight="1" x14ac:dyDescent="0.25">
      <c r="A128" s="600" t="s">
        <v>231</v>
      </c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  <c r="P128" s="554"/>
      <c r="Q128" s="554"/>
      <c r="R128" s="554"/>
      <c r="S128" s="554"/>
      <c r="T128" s="554"/>
      <c r="U128" s="554"/>
      <c r="V128" s="554"/>
      <c r="W128" s="554"/>
      <c r="X128" s="554"/>
      <c r="Y128" s="554"/>
      <c r="Z128" s="554"/>
      <c r="AA128" s="544"/>
      <c r="AB128" s="544"/>
      <c r="AC128" s="544"/>
    </row>
    <row r="129" spans="1:68" ht="14.25" hidden="1" customHeight="1" x14ac:dyDescent="0.25">
      <c r="A129" s="553" t="s">
        <v>102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45"/>
      <c r="AB129" s="545"/>
      <c r="AC129" s="545"/>
    </row>
    <row r="130" spans="1:68" ht="27" hidden="1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48">
        <v>0.4</v>
      </c>
      <c r="G130" s="32">
        <v>8</v>
      </c>
      <c r="H130" s="548">
        <v>3.2</v>
      </c>
      <c r="I130" s="548">
        <v>3.38</v>
      </c>
      <c r="J130" s="32">
        <v>182</v>
      </c>
      <c r="K130" s="32" t="s">
        <v>75</v>
      </c>
      <c r="L130" s="32"/>
      <c r="M130" s="33" t="s">
        <v>97</v>
      </c>
      <c r="N130" s="33"/>
      <c r="O130" s="32">
        <v>90</v>
      </c>
      <c r="P130" s="7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1"/>
      <c r="R130" s="561"/>
      <c r="S130" s="561"/>
      <c r="T130" s="562"/>
      <c r="U130" s="34"/>
      <c r="V130" s="34"/>
      <c r="W130" s="35" t="s">
        <v>68</v>
      </c>
      <c r="X130" s="549">
        <v>0</v>
      </c>
      <c r="Y130" s="55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48">
        <v>0.4</v>
      </c>
      <c r="G131" s="32">
        <v>8</v>
      </c>
      <c r="H131" s="548">
        <v>3.2</v>
      </c>
      <c r="I131" s="548">
        <v>3.38</v>
      </c>
      <c r="J131" s="32">
        <v>182</v>
      </c>
      <c r="K131" s="32" t="s">
        <v>75</v>
      </c>
      <c r="L131" s="32"/>
      <c r="M131" s="33" t="s">
        <v>97</v>
      </c>
      <c r="N131" s="33"/>
      <c r="O131" s="32">
        <v>90</v>
      </c>
      <c r="P131" s="65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1"/>
      <c r="R131" s="561"/>
      <c r="S131" s="561"/>
      <c r="T131" s="562"/>
      <c r="U131" s="34"/>
      <c r="V131" s="34"/>
      <c r="W131" s="35" t="s">
        <v>68</v>
      </c>
      <c r="X131" s="549">
        <v>0</v>
      </c>
      <c r="Y131" s="55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9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70"/>
      <c r="P132" s="557" t="s">
        <v>70</v>
      </c>
      <c r="Q132" s="558"/>
      <c r="R132" s="558"/>
      <c r="S132" s="558"/>
      <c r="T132" s="558"/>
      <c r="U132" s="558"/>
      <c r="V132" s="559"/>
      <c r="W132" s="37" t="s">
        <v>71</v>
      </c>
      <c r="X132" s="551">
        <f>IFERROR(X130/H130,"0")+IFERROR(X131/H131,"0")</f>
        <v>0</v>
      </c>
      <c r="Y132" s="551">
        <f>IFERROR(Y130/H130,"0")+IFERROR(Y131/H131,"0")</f>
        <v>0</v>
      </c>
      <c r="Z132" s="551">
        <f>IFERROR(IF(Z130="",0,Z130),"0")+IFERROR(IF(Z131="",0,Z131),"0")</f>
        <v>0</v>
      </c>
      <c r="AA132" s="552"/>
      <c r="AB132" s="552"/>
      <c r="AC132" s="552"/>
    </row>
    <row r="133" spans="1:68" hidden="1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70"/>
      <c r="P133" s="557" t="s">
        <v>70</v>
      </c>
      <c r="Q133" s="558"/>
      <c r="R133" s="558"/>
      <c r="S133" s="558"/>
      <c r="T133" s="558"/>
      <c r="U133" s="558"/>
      <c r="V133" s="559"/>
      <c r="W133" s="37" t="s">
        <v>68</v>
      </c>
      <c r="X133" s="551">
        <f>IFERROR(SUM(X130:X131),"0")</f>
        <v>0</v>
      </c>
      <c r="Y133" s="551">
        <f>IFERROR(SUM(Y130:Y131),"0")</f>
        <v>0</v>
      </c>
      <c r="Z133" s="37"/>
      <c r="AA133" s="552"/>
      <c r="AB133" s="552"/>
      <c r="AC133" s="552"/>
    </row>
    <row r="134" spans="1:68" ht="14.25" hidden="1" customHeight="1" x14ac:dyDescent="0.25">
      <c r="A134" s="553" t="s">
        <v>63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45"/>
      <c r="AB134" s="545"/>
      <c r="AC134" s="545"/>
    </row>
    <row r="135" spans="1:68" ht="27" hidden="1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48">
        <v>0.35</v>
      </c>
      <c r="G135" s="32">
        <v>8</v>
      </c>
      <c r="H135" s="548">
        <v>2.8</v>
      </c>
      <c r="I135" s="548">
        <v>3.0680000000000001</v>
      </c>
      <c r="J135" s="32">
        <v>182</v>
      </c>
      <c r="K135" s="32" t="s">
        <v>75</v>
      </c>
      <c r="L135" s="32"/>
      <c r="M135" s="33" t="s">
        <v>97</v>
      </c>
      <c r="N135" s="33"/>
      <c r="O135" s="32">
        <v>90</v>
      </c>
      <c r="P135" s="83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1"/>
      <c r="R135" s="561"/>
      <c r="S135" s="561"/>
      <c r="T135" s="562"/>
      <c r="U135" s="34"/>
      <c r="V135" s="34"/>
      <c r="W135" s="35" t="s">
        <v>68</v>
      </c>
      <c r="X135" s="549">
        <v>0</v>
      </c>
      <c r="Y135" s="55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48">
        <v>0.35</v>
      </c>
      <c r="G136" s="32">
        <v>8</v>
      </c>
      <c r="H136" s="548">
        <v>2.8</v>
      </c>
      <c r="I136" s="548">
        <v>3.0680000000000001</v>
      </c>
      <c r="J136" s="32">
        <v>182</v>
      </c>
      <c r="K136" s="32" t="s">
        <v>75</v>
      </c>
      <c r="L136" s="32"/>
      <c r="M136" s="33" t="s">
        <v>97</v>
      </c>
      <c r="N136" s="33"/>
      <c r="O136" s="32">
        <v>90</v>
      </c>
      <c r="P136" s="85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1"/>
      <c r="R136" s="561"/>
      <c r="S136" s="561"/>
      <c r="T136" s="562"/>
      <c r="U136" s="34"/>
      <c r="V136" s="34"/>
      <c r="W136" s="35" t="s">
        <v>68</v>
      </c>
      <c r="X136" s="549">
        <v>0</v>
      </c>
      <c r="Y136" s="55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9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70"/>
      <c r="P137" s="557" t="s">
        <v>70</v>
      </c>
      <c r="Q137" s="558"/>
      <c r="R137" s="558"/>
      <c r="S137" s="558"/>
      <c r="T137" s="558"/>
      <c r="U137" s="558"/>
      <c r="V137" s="559"/>
      <c r="W137" s="37" t="s">
        <v>71</v>
      </c>
      <c r="X137" s="551">
        <f>IFERROR(X135/H135,"0")+IFERROR(X136/H136,"0")</f>
        <v>0</v>
      </c>
      <c r="Y137" s="551">
        <f>IFERROR(Y135/H135,"0")+IFERROR(Y136/H136,"0")</f>
        <v>0</v>
      </c>
      <c r="Z137" s="551">
        <f>IFERROR(IF(Z135="",0,Z135),"0")+IFERROR(IF(Z136="",0,Z136),"0")</f>
        <v>0</v>
      </c>
      <c r="AA137" s="552"/>
      <c r="AB137" s="552"/>
      <c r="AC137" s="552"/>
    </row>
    <row r="138" spans="1:68" hidden="1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70"/>
      <c r="P138" s="557" t="s">
        <v>70</v>
      </c>
      <c r="Q138" s="558"/>
      <c r="R138" s="558"/>
      <c r="S138" s="558"/>
      <c r="T138" s="558"/>
      <c r="U138" s="558"/>
      <c r="V138" s="559"/>
      <c r="W138" s="37" t="s">
        <v>68</v>
      </c>
      <c r="X138" s="551">
        <f>IFERROR(SUM(X135:X136),"0")</f>
        <v>0</v>
      </c>
      <c r="Y138" s="551">
        <f>IFERROR(SUM(Y135:Y136),"0")</f>
        <v>0</v>
      </c>
      <c r="Z138" s="37"/>
      <c r="AA138" s="552"/>
      <c r="AB138" s="552"/>
      <c r="AC138" s="552"/>
    </row>
    <row r="139" spans="1:68" ht="14.25" hidden="1" customHeight="1" x14ac:dyDescent="0.25">
      <c r="A139" s="553" t="s">
        <v>72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45"/>
      <c r="AB139" s="545"/>
      <c r="AC139" s="545"/>
    </row>
    <row r="140" spans="1:68" ht="16.5" hidden="1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48">
        <v>0.33</v>
      </c>
      <c r="G140" s="32">
        <v>8</v>
      </c>
      <c r="H140" s="548">
        <v>2.64</v>
      </c>
      <c r="I140" s="548">
        <v>2.9079999999999999</v>
      </c>
      <c r="J140" s="32">
        <v>182</v>
      </c>
      <c r="K140" s="32" t="s">
        <v>75</v>
      </c>
      <c r="L140" s="32"/>
      <c r="M140" s="33" t="s">
        <v>97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1"/>
      <c r="R140" s="561"/>
      <c r="S140" s="561"/>
      <c r="T140" s="562"/>
      <c r="U140" s="34"/>
      <c r="V140" s="34"/>
      <c r="W140" s="35" t="s">
        <v>68</v>
      </c>
      <c r="X140" s="549">
        <v>0</v>
      </c>
      <c r="Y140" s="55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hidden="1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48">
        <v>0.33</v>
      </c>
      <c r="G141" s="32">
        <v>8</v>
      </c>
      <c r="H141" s="548">
        <v>2.64</v>
      </c>
      <c r="I141" s="548">
        <v>2.9079999999999999</v>
      </c>
      <c r="J141" s="32">
        <v>182</v>
      </c>
      <c r="K141" s="32" t="s">
        <v>75</v>
      </c>
      <c r="L141" s="32"/>
      <c r="M141" s="33" t="s">
        <v>97</v>
      </c>
      <c r="N141" s="33"/>
      <c r="O141" s="32">
        <v>60</v>
      </c>
      <c r="P141" s="73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1"/>
      <c r="R141" s="561"/>
      <c r="S141" s="561"/>
      <c r="T141" s="562"/>
      <c r="U141" s="34"/>
      <c r="V141" s="34"/>
      <c r="W141" s="35" t="s">
        <v>68</v>
      </c>
      <c r="X141" s="549">
        <v>0</v>
      </c>
      <c r="Y141" s="55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idden="1" x14ac:dyDescent="0.2">
      <c r="A142" s="569"/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70"/>
      <c r="P142" s="557" t="s">
        <v>70</v>
      </c>
      <c r="Q142" s="558"/>
      <c r="R142" s="558"/>
      <c r="S142" s="558"/>
      <c r="T142" s="558"/>
      <c r="U142" s="558"/>
      <c r="V142" s="559"/>
      <c r="W142" s="37" t="s">
        <v>71</v>
      </c>
      <c r="X142" s="551">
        <f>IFERROR(X140/H140,"0")+IFERROR(X141/H141,"0")</f>
        <v>0</v>
      </c>
      <c r="Y142" s="551">
        <f>IFERROR(Y140/H140,"0")+IFERROR(Y141/H141,"0")</f>
        <v>0</v>
      </c>
      <c r="Z142" s="551">
        <f>IFERROR(IF(Z140="",0,Z140),"0")+IFERROR(IF(Z141="",0,Z141),"0")</f>
        <v>0</v>
      </c>
      <c r="AA142" s="552"/>
      <c r="AB142" s="552"/>
      <c r="AC142" s="552"/>
    </row>
    <row r="143" spans="1:68" hidden="1" x14ac:dyDescent="0.2">
      <c r="A143" s="554"/>
      <c r="B143" s="554"/>
      <c r="C143" s="554"/>
      <c r="D143" s="554"/>
      <c r="E143" s="554"/>
      <c r="F143" s="554"/>
      <c r="G143" s="554"/>
      <c r="H143" s="554"/>
      <c r="I143" s="554"/>
      <c r="J143" s="554"/>
      <c r="K143" s="554"/>
      <c r="L143" s="554"/>
      <c r="M143" s="554"/>
      <c r="N143" s="554"/>
      <c r="O143" s="570"/>
      <c r="P143" s="557" t="s">
        <v>70</v>
      </c>
      <c r="Q143" s="558"/>
      <c r="R143" s="558"/>
      <c r="S143" s="558"/>
      <c r="T143" s="558"/>
      <c r="U143" s="558"/>
      <c r="V143" s="559"/>
      <c r="W143" s="37" t="s">
        <v>68</v>
      </c>
      <c r="X143" s="551">
        <f>IFERROR(SUM(X140:X141),"0")</f>
        <v>0</v>
      </c>
      <c r="Y143" s="551">
        <f>IFERROR(SUM(Y140:Y141),"0")</f>
        <v>0</v>
      </c>
      <c r="Z143" s="37"/>
      <c r="AA143" s="552"/>
      <c r="AB143" s="552"/>
      <c r="AC143" s="552"/>
    </row>
    <row r="144" spans="1:68" ht="16.5" hidden="1" customHeight="1" x14ac:dyDescent="0.25">
      <c r="A144" s="600" t="s">
        <v>100</v>
      </c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4"/>
      <c r="P144" s="554"/>
      <c r="Q144" s="554"/>
      <c r="R144" s="554"/>
      <c r="S144" s="554"/>
      <c r="T144" s="554"/>
      <c r="U144" s="554"/>
      <c r="V144" s="554"/>
      <c r="W144" s="554"/>
      <c r="X144" s="554"/>
      <c r="Y144" s="554"/>
      <c r="Z144" s="554"/>
      <c r="AA144" s="544"/>
      <c r="AB144" s="544"/>
      <c r="AC144" s="544"/>
    </row>
    <row r="145" spans="1:68" ht="14.25" hidden="1" customHeight="1" x14ac:dyDescent="0.25">
      <c r="A145" s="553" t="s">
        <v>102</v>
      </c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4"/>
      <c r="P145" s="554"/>
      <c r="Q145" s="554"/>
      <c r="R145" s="554"/>
      <c r="S145" s="554"/>
      <c r="T145" s="554"/>
      <c r="U145" s="554"/>
      <c r="V145" s="554"/>
      <c r="W145" s="554"/>
      <c r="X145" s="554"/>
      <c r="Y145" s="554"/>
      <c r="Z145" s="554"/>
      <c r="AA145" s="545"/>
      <c r="AB145" s="545"/>
      <c r="AC145" s="545"/>
    </row>
    <row r="146" spans="1:68" ht="27" hidden="1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48">
        <v>0.4</v>
      </c>
      <c r="G146" s="32">
        <v>10</v>
      </c>
      <c r="H146" s="548">
        <v>4</v>
      </c>
      <c r="I146" s="54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7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1"/>
      <c r="R146" s="561"/>
      <c r="S146" s="561"/>
      <c r="T146" s="562"/>
      <c r="U146" s="34"/>
      <c r="V146" s="34"/>
      <c r="W146" s="35" t="s">
        <v>68</v>
      </c>
      <c r="X146" s="549">
        <v>0</v>
      </c>
      <c r="Y146" s="55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569"/>
      <c r="B147" s="554"/>
      <c r="C147" s="554"/>
      <c r="D147" s="554"/>
      <c r="E147" s="554"/>
      <c r="F147" s="554"/>
      <c r="G147" s="554"/>
      <c r="H147" s="554"/>
      <c r="I147" s="554"/>
      <c r="J147" s="554"/>
      <c r="K147" s="554"/>
      <c r="L147" s="554"/>
      <c r="M147" s="554"/>
      <c r="N147" s="554"/>
      <c r="O147" s="570"/>
      <c r="P147" s="557" t="s">
        <v>70</v>
      </c>
      <c r="Q147" s="558"/>
      <c r="R147" s="558"/>
      <c r="S147" s="558"/>
      <c r="T147" s="558"/>
      <c r="U147" s="558"/>
      <c r="V147" s="559"/>
      <c r="W147" s="37" t="s">
        <v>71</v>
      </c>
      <c r="X147" s="551">
        <f>IFERROR(X146/H146,"0")</f>
        <v>0</v>
      </c>
      <c r="Y147" s="551">
        <f>IFERROR(Y146/H146,"0")</f>
        <v>0</v>
      </c>
      <c r="Z147" s="551">
        <f>IFERROR(IF(Z146="",0,Z146),"0")</f>
        <v>0</v>
      </c>
      <c r="AA147" s="552"/>
      <c r="AB147" s="552"/>
      <c r="AC147" s="552"/>
    </row>
    <row r="148" spans="1:68" hidden="1" x14ac:dyDescent="0.2">
      <c r="A148" s="554"/>
      <c r="B148" s="554"/>
      <c r="C148" s="554"/>
      <c r="D148" s="554"/>
      <c r="E148" s="554"/>
      <c r="F148" s="554"/>
      <c r="G148" s="554"/>
      <c r="H148" s="554"/>
      <c r="I148" s="554"/>
      <c r="J148" s="554"/>
      <c r="K148" s="554"/>
      <c r="L148" s="554"/>
      <c r="M148" s="554"/>
      <c r="N148" s="554"/>
      <c r="O148" s="570"/>
      <c r="P148" s="557" t="s">
        <v>70</v>
      </c>
      <c r="Q148" s="558"/>
      <c r="R148" s="558"/>
      <c r="S148" s="558"/>
      <c r="T148" s="558"/>
      <c r="U148" s="558"/>
      <c r="V148" s="559"/>
      <c r="W148" s="37" t="s">
        <v>68</v>
      </c>
      <c r="X148" s="551">
        <f>IFERROR(SUM(X146:X146),"0")</f>
        <v>0</v>
      </c>
      <c r="Y148" s="551">
        <f>IFERROR(SUM(Y146:Y146),"0")</f>
        <v>0</v>
      </c>
      <c r="Z148" s="37"/>
      <c r="AA148" s="552"/>
      <c r="AB148" s="552"/>
      <c r="AC148" s="552"/>
    </row>
    <row r="149" spans="1:68" ht="14.25" hidden="1" customHeight="1" x14ac:dyDescent="0.25">
      <c r="A149" s="553" t="s">
        <v>63</v>
      </c>
      <c r="B149" s="554"/>
      <c r="C149" s="554"/>
      <c r="D149" s="554"/>
      <c r="E149" s="554"/>
      <c r="F149" s="554"/>
      <c r="G149" s="554"/>
      <c r="H149" s="554"/>
      <c r="I149" s="554"/>
      <c r="J149" s="554"/>
      <c r="K149" s="554"/>
      <c r="L149" s="554"/>
      <c r="M149" s="554"/>
      <c r="N149" s="554"/>
      <c r="O149" s="554"/>
      <c r="P149" s="554"/>
      <c r="Q149" s="554"/>
      <c r="R149" s="554"/>
      <c r="S149" s="554"/>
      <c r="T149" s="554"/>
      <c r="U149" s="554"/>
      <c r="V149" s="554"/>
      <c r="W149" s="554"/>
      <c r="X149" s="554"/>
      <c r="Y149" s="554"/>
      <c r="Z149" s="554"/>
      <c r="AA149" s="545"/>
      <c r="AB149" s="545"/>
      <c r="AC149" s="545"/>
    </row>
    <row r="150" spans="1:68" ht="16.5" hidden="1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48">
        <v>0.9</v>
      </c>
      <c r="G150" s="32">
        <v>10</v>
      </c>
      <c r="H150" s="548">
        <v>9</v>
      </c>
      <c r="I150" s="54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7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1"/>
      <c r="R150" s="561"/>
      <c r="S150" s="561"/>
      <c r="T150" s="562"/>
      <c r="U150" s="34"/>
      <c r="V150" s="34"/>
      <c r="W150" s="35" t="s">
        <v>68</v>
      </c>
      <c r="X150" s="549">
        <v>0</v>
      </c>
      <c r="Y150" s="55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hidden="1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48">
        <v>0.7</v>
      </c>
      <c r="G151" s="32">
        <v>6</v>
      </c>
      <c r="H151" s="548">
        <v>4.2</v>
      </c>
      <c r="I151" s="548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1"/>
      <c r="R151" s="561"/>
      <c r="S151" s="561"/>
      <c r="T151" s="562"/>
      <c r="U151" s="34"/>
      <c r="V151" s="34"/>
      <c r="W151" s="35" t="s">
        <v>68</v>
      </c>
      <c r="X151" s="549">
        <v>0</v>
      </c>
      <c r="Y151" s="55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48">
        <v>0.9</v>
      </c>
      <c r="G152" s="32">
        <v>10</v>
      </c>
      <c r="H152" s="548">
        <v>9</v>
      </c>
      <c r="I152" s="548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1"/>
      <c r="R152" s="561"/>
      <c r="S152" s="561"/>
      <c r="T152" s="562"/>
      <c r="U152" s="34"/>
      <c r="V152" s="34"/>
      <c r="W152" s="35" t="s">
        <v>68</v>
      </c>
      <c r="X152" s="549">
        <v>0</v>
      </c>
      <c r="Y152" s="55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569"/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70"/>
      <c r="P153" s="557" t="s">
        <v>70</v>
      </c>
      <c r="Q153" s="558"/>
      <c r="R153" s="558"/>
      <c r="S153" s="558"/>
      <c r="T153" s="558"/>
      <c r="U153" s="558"/>
      <c r="V153" s="559"/>
      <c r="W153" s="37" t="s">
        <v>71</v>
      </c>
      <c r="X153" s="551">
        <f>IFERROR(X150/H150,"0")+IFERROR(X151/H151,"0")+IFERROR(X152/H152,"0")</f>
        <v>0</v>
      </c>
      <c r="Y153" s="551">
        <f>IFERROR(Y150/H150,"0")+IFERROR(Y151/H151,"0")+IFERROR(Y152/H152,"0")</f>
        <v>0</v>
      </c>
      <c r="Z153" s="551">
        <f>IFERROR(IF(Z150="",0,Z150),"0")+IFERROR(IF(Z151="",0,Z151),"0")+IFERROR(IF(Z152="",0,Z152),"0")</f>
        <v>0</v>
      </c>
      <c r="AA153" s="552"/>
      <c r="AB153" s="552"/>
      <c r="AC153" s="552"/>
    </row>
    <row r="154" spans="1:68" hidden="1" x14ac:dyDescent="0.2">
      <c r="A154" s="554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70"/>
      <c r="P154" s="557" t="s">
        <v>70</v>
      </c>
      <c r="Q154" s="558"/>
      <c r="R154" s="558"/>
      <c r="S154" s="558"/>
      <c r="T154" s="558"/>
      <c r="U154" s="558"/>
      <c r="V154" s="559"/>
      <c r="W154" s="37" t="s">
        <v>68</v>
      </c>
      <c r="X154" s="551">
        <f>IFERROR(SUM(X150:X152),"0")</f>
        <v>0</v>
      </c>
      <c r="Y154" s="551">
        <f>IFERROR(SUM(Y150:Y152),"0")</f>
        <v>0</v>
      </c>
      <c r="Z154" s="37"/>
      <c r="AA154" s="552"/>
      <c r="AB154" s="552"/>
      <c r="AC154" s="552"/>
    </row>
    <row r="155" spans="1:68" ht="27.75" hidden="1" customHeight="1" x14ac:dyDescent="0.2">
      <c r="A155" s="597" t="s">
        <v>255</v>
      </c>
      <c r="B155" s="598"/>
      <c r="C155" s="598"/>
      <c r="D155" s="598"/>
      <c r="E155" s="598"/>
      <c r="F155" s="598"/>
      <c r="G155" s="598"/>
      <c r="H155" s="598"/>
      <c r="I155" s="598"/>
      <c r="J155" s="598"/>
      <c r="K155" s="598"/>
      <c r="L155" s="598"/>
      <c r="M155" s="598"/>
      <c r="N155" s="598"/>
      <c r="O155" s="598"/>
      <c r="P155" s="598"/>
      <c r="Q155" s="598"/>
      <c r="R155" s="598"/>
      <c r="S155" s="598"/>
      <c r="T155" s="598"/>
      <c r="U155" s="598"/>
      <c r="V155" s="598"/>
      <c r="W155" s="598"/>
      <c r="X155" s="598"/>
      <c r="Y155" s="598"/>
      <c r="Z155" s="598"/>
      <c r="AA155" s="48"/>
      <c r="AB155" s="48"/>
      <c r="AC155" s="48"/>
    </row>
    <row r="156" spans="1:68" ht="16.5" hidden="1" customHeight="1" x14ac:dyDescent="0.25">
      <c r="A156" s="600" t="s">
        <v>256</v>
      </c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54"/>
      <c r="P156" s="554"/>
      <c r="Q156" s="554"/>
      <c r="R156" s="554"/>
      <c r="S156" s="554"/>
      <c r="T156" s="554"/>
      <c r="U156" s="554"/>
      <c r="V156" s="554"/>
      <c r="W156" s="554"/>
      <c r="X156" s="554"/>
      <c r="Y156" s="554"/>
      <c r="Z156" s="554"/>
      <c r="AA156" s="544"/>
      <c r="AB156" s="544"/>
      <c r="AC156" s="544"/>
    </row>
    <row r="157" spans="1:68" ht="14.25" hidden="1" customHeight="1" x14ac:dyDescent="0.25">
      <c r="A157" s="553" t="s">
        <v>134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45"/>
      <c r="AB157" s="545"/>
      <c r="AC157" s="545"/>
    </row>
    <row r="158" spans="1:68" ht="27" hidden="1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48">
        <v>0.33</v>
      </c>
      <c r="G158" s="32">
        <v>6</v>
      </c>
      <c r="H158" s="548">
        <v>1.98</v>
      </c>
      <c r="I158" s="548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1"/>
      <c r="R158" s="561"/>
      <c r="S158" s="561"/>
      <c r="T158" s="562"/>
      <c r="U158" s="34"/>
      <c r="V158" s="34"/>
      <c r="W158" s="35" t="s">
        <v>68</v>
      </c>
      <c r="X158" s="549">
        <v>0</v>
      </c>
      <c r="Y158" s="55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idden="1" x14ac:dyDescent="0.2">
      <c r="A159" s="569"/>
      <c r="B159" s="554"/>
      <c r="C159" s="554"/>
      <c r="D159" s="554"/>
      <c r="E159" s="554"/>
      <c r="F159" s="554"/>
      <c r="G159" s="554"/>
      <c r="H159" s="554"/>
      <c r="I159" s="554"/>
      <c r="J159" s="554"/>
      <c r="K159" s="554"/>
      <c r="L159" s="554"/>
      <c r="M159" s="554"/>
      <c r="N159" s="554"/>
      <c r="O159" s="570"/>
      <c r="P159" s="557" t="s">
        <v>70</v>
      </c>
      <c r="Q159" s="558"/>
      <c r="R159" s="558"/>
      <c r="S159" s="558"/>
      <c r="T159" s="558"/>
      <c r="U159" s="558"/>
      <c r="V159" s="559"/>
      <c r="W159" s="37" t="s">
        <v>71</v>
      </c>
      <c r="X159" s="551">
        <f>IFERROR(X158/H158,"0")</f>
        <v>0</v>
      </c>
      <c r="Y159" s="551">
        <f>IFERROR(Y158/H158,"0")</f>
        <v>0</v>
      </c>
      <c r="Z159" s="551">
        <f>IFERROR(IF(Z158="",0,Z158),"0")</f>
        <v>0</v>
      </c>
      <c r="AA159" s="552"/>
      <c r="AB159" s="552"/>
      <c r="AC159" s="552"/>
    </row>
    <row r="160" spans="1:68" hidden="1" x14ac:dyDescent="0.2">
      <c r="A160" s="554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70"/>
      <c r="P160" s="557" t="s">
        <v>70</v>
      </c>
      <c r="Q160" s="558"/>
      <c r="R160" s="558"/>
      <c r="S160" s="558"/>
      <c r="T160" s="558"/>
      <c r="U160" s="558"/>
      <c r="V160" s="559"/>
      <c r="W160" s="37" t="s">
        <v>68</v>
      </c>
      <c r="X160" s="551">
        <f>IFERROR(SUM(X158:X158),"0")</f>
        <v>0</v>
      </c>
      <c r="Y160" s="551">
        <f>IFERROR(SUM(Y158:Y158),"0")</f>
        <v>0</v>
      </c>
      <c r="Z160" s="37"/>
      <c r="AA160" s="552"/>
      <c r="AB160" s="552"/>
      <c r="AC160" s="552"/>
    </row>
    <row r="161" spans="1:68" ht="14.25" hidden="1" customHeight="1" x14ac:dyDescent="0.25">
      <c r="A161" s="553" t="s">
        <v>63</v>
      </c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  <c r="P161" s="554"/>
      <c r="Q161" s="554"/>
      <c r="R161" s="554"/>
      <c r="S161" s="554"/>
      <c r="T161" s="554"/>
      <c r="U161" s="554"/>
      <c r="V161" s="554"/>
      <c r="W161" s="554"/>
      <c r="X161" s="554"/>
      <c r="Y161" s="554"/>
      <c r="Z161" s="554"/>
      <c r="AA161" s="545"/>
      <c r="AB161" s="545"/>
      <c r="AC161" s="545"/>
    </row>
    <row r="162" spans="1:68" ht="27" hidden="1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48">
        <v>0.7</v>
      </c>
      <c r="G162" s="32">
        <v>6</v>
      </c>
      <c r="H162" s="548">
        <v>4.2</v>
      </c>
      <c r="I162" s="548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80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1"/>
      <c r="R162" s="561"/>
      <c r="S162" s="561"/>
      <c r="T162" s="562"/>
      <c r="U162" s="34"/>
      <c r="V162" s="34"/>
      <c r="W162" s="35" t="s">
        <v>68</v>
      </c>
      <c r="X162" s="549">
        <v>0</v>
      </c>
      <c r="Y162" s="550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48">
        <v>0.7</v>
      </c>
      <c r="G163" s="32">
        <v>6</v>
      </c>
      <c r="H163" s="548">
        <v>4.2</v>
      </c>
      <c r="I163" s="548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1"/>
      <c r="R163" s="561"/>
      <c r="S163" s="561"/>
      <c r="T163" s="562"/>
      <c r="U163" s="34"/>
      <c r="V163" s="34"/>
      <c r="W163" s="35" t="s">
        <v>68</v>
      </c>
      <c r="X163" s="549">
        <v>0</v>
      </c>
      <c r="Y163" s="55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48">
        <v>0.7</v>
      </c>
      <c r="G164" s="32">
        <v>6</v>
      </c>
      <c r="H164" s="548">
        <v>4.2</v>
      </c>
      <c r="I164" s="548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7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1"/>
      <c r="R164" s="561"/>
      <c r="S164" s="561"/>
      <c r="T164" s="562"/>
      <c r="U164" s="34"/>
      <c r="V164" s="34"/>
      <c r="W164" s="35" t="s">
        <v>68</v>
      </c>
      <c r="X164" s="549">
        <v>69</v>
      </c>
      <c r="Y164" s="550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72.45</v>
      </c>
      <c r="BN164" s="64">
        <f t="shared" si="18"/>
        <v>74.97</v>
      </c>
      <c r="BO164" s="64">
        <f t="shared" si="19"/>
        <v>0.12445887445887445</v>
      </c>
      <c r="BP164" s="64">
        <f t="shared" si="20"/>
        <v>0.12878787878787878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48">
        <v>0.35</v>
      </c>
      <c r="G165" s="32">
        <v>6</v>
      </c>
      <c r="H165" s="548">
        <v>2.1</v>
      </c>
      <c r="I165" s="548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1"/>
      <c r="R165" s="561"/>
      <c r="S165" s="561"/>
      <c r="T165" s="562"/>
      <c r="U165" s="34"/>
      <c r="V165" s="34"/>
      <c r="W165" s="35" t="s">
        <v>68</v>
      </c>
      <c r="X165" s="549">
        <v>6</v>
      </c>
      <c r="Y165" s="550">
        <f t="shared" si="16"/>
        <v>6.3000000000000007</v>
      </c>
      <c r="Z165" s="36">
        <f>IFERROR(IF(Y165=0,"",ROUNDUP(Y165/H165,0)*0.00502),"")</f>
        <v>1.506E-2</v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6.371428571428571</v>
      </c>
      <c r="BN165" s="64">
        <f t="shared" si="18"/>
        <v>6.69</v>
      </c>
      <c r="BO165" s="64">
        <f t="shared" si="19"/>
        <v>1.2210012210012212E-2</v>
      </c>
      <c r="BP165" s="64">
        <f t="shared" si="20"/>
        <v>1.2820512820512822E-2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48">
        <v>0.35</v>
      </c>
      <c r="G166" s="32">
        <v>6</v>
      </c>
      <c r="H166" s="548">
        <v>2.1</v>
      </c>
      <c r="I166" s="548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1"/>
      <c r="R166" s="561"/>
      <c r="S166" s="561"/>
      <c r="T166" s="562"/>
      <c r="U166" s="34"/>
      <c r="V166" s="34"/>
      <c r="W166" s="35" t="s">
        <v>68</v>
      </c>
      <c r="X166" s="549">
        <v>0</v>
      </c>
      <c r="Y166" s="55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hidden="1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48">
        <v>0.3</v>
      </c>
      <c r="G167" s="32">
        <v>6</v>
      </c>
      <c r="H167" s="548">
        <v>1.8</v>
      </c>
      <c r="I167" s="548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5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1"/>
      <c r="R167" s="561"/>
      <c r="S167" s="561"/>
      <c r="T167" s="562"/>
      <c r="U167" s="34"/>
      <c r="V167" s="34"/>
      <c r="W167" s="35" t="s">
        <v>68</v>
      </c>
      <c r="X167" s="549">
        <v>0</v>
      </c>
      <c r="Y167" s="55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48">
        <v>0.35</v>
      </c>
      <c r="G168" s="32">
        <v>6</v>
      </c>
      <c r="H168" s="548">
        <v>2.1</v>
      </c>
      <c r="I168" s="548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1"/>
      <c r="R168" s="561"/>
      <c r="S168" s="561"/>
      <c r="T168" s="562"/>
      <c r="U168" s="34"/>
      <c r="V168" s="34"/>
      <c r="W168" s="35" t="s">
        <v>68</v>
      </c>
      <c r="X168" s="549">
        <v>40</v>
      </c>
      <c r="Y168" s="550">
        <f t="shared" si="16"/>
        <v>42</v>
      </c>
      <c r="Z168" s="36">
        <f>IFERROR(IF(Y168=0,"",ROUNDUP(Y168/H168,0)*0.00502),"")</f>
        <v>0.1004</v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41.904761904761905</v>
      </c>
      <c r="BN168" s="64">
        <f t="shared" si="18"/>
        <v>44</v>
      </c>
      <c r="BO168" s="64">
        <f t="shared" si="19"/>
        <v>8.1400081400081412E-2</v>
      </c>
      <c r="BP168" s="64">
        <f t="shared" si="20"/>
        <v>8.5470085470085472E-2</v>
      </c>
    </row>
    <row r="169" spans="1:68" ht="27" hidden="1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48">
        <v>0.4</v>
      </c>
      <c r="G169" s="32">
        <v>6</v>
      </c>
      <c r="H169" s="548">
        <v>2.4</v>
      </c>
      <c r="I169" s="548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1"/>
      <c r="R169" s="561"/>
      <c r="S169" s="561"/>
      <c r="T169" s="562"/>
      <c r="U169" s="34"/>
      <c r="V169" s="34"/>
      <c r="W169" s="35" t="s">
        <v>68</v>
      </c>
      <c r="X169" s="549">
        <v>0</v>
      </c>
      <c r="Y169" s="55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hidden="1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48">
        <v>0.28000000000000003</v>
      </c>
      <c r="G170" s="32">
        <v>6</v>
      </c>
      <c r="H170" s="548">
        <v>1.68</v>
      </c>
      <c r="I170" s="548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1"/>
      <c r="R170" s="561"/>
      <c r="S170" s="561"/>
      <c r="T170" s="562"/>
      <c r="U170" s="34"/>
      <c r="V170" s="34"/>
      <c r="W170" s="35" t="s">
        <v>68</v>
      </c>
      <c r="X170" s="549">
        <v>0</v>
      </c>
      <c r="Y170" s="55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9"/>
      <c r="B171" s="554"/>
      <c r="C171" s="554"/>
      <c r="D171" s="554"/>
      <c r="E171" s="554"/>
      <c r="F171" s="554"/>
      <c r="G171" s="554"/>
      <c r="H171" s="554"/>
      <c r="I171" s="554"/>
      <c r="J171" s="554"/>
      <c r="K171" s="554"/>
      <c r="L171" s="554"/>
      <c r="M171" s="554"/>
      <c r="N171" s="554"/>
      <c r="O171" s="570"/>
      <c r="P171" s="557" t="s">
        <v>70</v>
      </c>
      <c r="Q171" s="558"/>
      <c r="R171" s="558"/>
      <c r="S171" s="558"/>
      <c r="T171" s="558"/>
      <c r="U171" s="558"/>
      <c r="V171" s="559"/>
      <c r="W171" s="37" t="s">
        <v>71</v>
      </c>
      <c r="X171" s="551">
        <f>IFERROR(X162/H162,"0")+IFERROR(X163/H163,"0")+IFERROR(X164/H164,"0")+IFERROR(X165/H165,"0")+IFERROR(X166/H166,"0")+IFERROR(X167/H167,"0")+IFERROR(X168/H168,"0")+IFERROR(X169/H169,"0")+IFERROR(X170/H170,"0")</f>
        <v>38.333333333333329</v>
      </c>
      <c r="Y171" s="551">
        <f>IFERROR(Y162/H162,"0")+IFERROR(Y163/H163,"0")+IFERROR(Y164/H164,"0")+IFERROR(Y165/H165,"0")+IFERROR(Y166/H166,"0")+IFERROR(Y167/H167,"0")+IFERROR(Y168/H168,"0")+IFERROR(Y169/H169,"0")+IFERROR(Y170/H170,"0")</f>
        <v>40</v>
      </c>
      <c r="Z171" s="55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0.26879999999999998</v>
      </c>
      <c r="AA171" s="552"/>
      <c r="AB171" s="552"/>
      <c r="AC171" s="552"/>
    </row>
    <row r="172" spans="1:68" x14ac:dyDescent="0.2">
      <c r="A172" s="554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70"/>
      <c r="P172" s="557" t="s">
        <v>70</v>
      </c>
      <c r="Q172" s="558"/>
      <c r="R172" s="558"/>
      <c r="S172" s="558"/>
      <c r="T172" s="558"/>
      <c r="U172" s="558"/>
      <c r="V172" s="559"/>
      <c r="W172" s="37" t="s">
        <v>68</v>
      </c>
      <c r="X172" s="551">
        <f>IFERROR(SUM(X162:X170),"0")</f>
        <v>115</v>
      </c>
      <c r="Y172" s="551">
        <f>IFERROR(SUM(Y162:Y170),"0")</f>
        <v>119.7</v>
      </c>
      <c r="Z172" s="37"/>
      <c r="AA172" s="552"/>
      <c r="AB172" s="552"/>
      <c r="AC172" s="552"/>
    </row>
    <row r="173" spans="1:68" ht="14.25" hidden="1" customHeight="1" x14ac:dyDescent="0.25">
      <c r="A173" s="553" t="s">
        <v>94</v>
      </c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4"/>
      <c r="P173" s="554"/>
      <c r="Q173" s="554"/>
      <c r="R173" s="554"/>
      <c r="S173" s="554"/>
      <c r="T173" s="554"/>
      <c r="U173" s="554"/>
      <c r="V173" s="554"/>
      <c r="W173" s="554"/>
      <c r="X173" s="554"/>
      <c r="Y173" s="554"/>
      <c r="Z173" s="554"/>
      <c r="AA173" s="545"/>
      <c r="AB173" s="545"/>
      <c r="AC173" s="545"/>
    </row>
    <row r="174" spans="1:68" ht="27" hidden="1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48">
        <v>7.0000000000000007E-2</v>
      </c>
      <c r="G174" s="32">
        <v>18</v>
      </c>
      <c r="H174" s="548">
        <v>1.26</v>
      </c>
      <c r="I174" s="548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7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1"/>
      <c r="R174" s="561"/>
      <c r="S174" s="561"/>
      <c r="T174" s="562"/>
      <c r="U174" s="34"/>
      <c r="V174" s="34"/>
      <c r="W174" s="35" t="s">
        <v>68</v>
      </c>
      <c r="X174" s="549">
        <v>0</v>
      </c>
      <c r="Y174" s="55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48">
        <v>7.0000000000000007E-2</v>
      </c>
      <c r="G175" s="32">
        <v>18</v>
      </c>
      <c r="H175" s="548">
        <v>1.26</v>
      </c>
      <c r="I175" s="548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80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1"/>
      <c r="R175" s="561"/>
      <c r="S175" s="561"/>
      <c r="T175" s="562"/>
      <c r="U175" s="34"/>
      <c r="V175" s="34"/>
      <c r="W175" s="35" t="s">
        <v>68</v>
      </c>
      <c r="X175" s="549">
        <v>0</v>
      </c>
      <c r="Y175" s="55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48">
        <v>7.0000000000000007E-2</v>
      </c>
      <c r="G176" s="32">
        <v>18</v>
      </c>
      <c r="H176" s="548">
        <v>1.26</v>
      </c>
      <c r="I176" s="548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2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1"/>
      <c r="R176" s="561"/>
      <c r="S176" s="561"/>
      <c r="T176" s="562"/>
      <c r="U176" s="34"/>
      <c r="V176" s="34"/>
      <c r="W176" s="35" t="s">
        <v>68</v>
      </c>
      <c r="X176" s="549">
        <v>0</v>
      </c>
      <c r="Y176" s="55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9"/>
      <c r="B177" s="554"/>
      <c r="C177" s="554"/>
      <c r="D177" s="554"/>
      <c r="E177" s="554"/>
      <c r="F177" s="554"/>
      <c r="G177" s="554"/>
      <c r="H177" s="554"/>
      <c r="I177" s="554"/>
      <c r="J177" s="554"/>
      <c r="K177" s="554"/>
      <c r="L177" s="554"/>
      <c r="M177" s="554"/>
      <c r="N177" s="554"/>
      <c r="O177" s="570"/>
      <c r="P177" s="557" t="s">
        <v>70</v>
      </c>
      <c r="Q177" s="558"/>
      <c r="R177" s="558"/>
      <c r="S177" s="558"/>
      <c r="T177" s="558"/>
      <c r="U177" s="558"/>
      <c r="V177" s="559"/>
      <c r="W177" s="37" t="s">
        <v>71</v>
      </c>
      <c r="X177" s="551">
        <f>IFERROR(X174/H174,"0")+IFERROR(X175/H175,"0")+IFERROR(X176/H176,"0")</f>
        <v>0</v>
      </c>
      <c r="Y177" s="551">
        <f>IFERROR(Y174/H174,"0")+IFERROR(Y175/H175,"0")+IFERROR(Y176/H176,"0")</f>
        <v>0</v>
      </c>
      <c r="Z177" s="551">
        <f>IFERROR(IF(Z174="",0,Z174),"0")+IFERROR(IF(Z175="",0,Z175),"0")+IFERROR(IF(Z176="",0,Z176),"0")</f>
        <v>0</v>
      </c>
      <c r="AA177" s="552"/>
      <c r="AB177" s="552"/>
      <c r="AC177" s="552"/>
    </row>
    <row r="178" spans="1:68" hidden="1" x14ac:dyDescent="0.2">
      <c r="A178" s="554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70"/>
      <c r="P178" s="557" t="s">
        <v>70</v>
      </c>
      <c r="Q178" s="558"/>
      <c r="R178" s="558"/>
      <c r="S178" s="558"/>
      <c r="T178" s="558"/>
      <c r="U178" s="558"/>
      <c r="V178" s="559"/>
      <c r="W178" s="37" t="s">
        <v>68</v>
      </c>
      <c r="X178" s="551">
        <f>IFERROR(SUM(X174:X176),"0")</f>
        <v>0</v>
      </c>
      <c r="Y178" s="551">
        <f>IFERROR(SUM(Y174:Y176),"0")</f>
        <v>0</v>
      </c>
      <c r="Z178" s="37"/>
      <c r="AA178" s="552"/>
      <c r="AB178" s="552"/>
      <c r="AC178" s="552"/>
    </row>
    <row r="179" spans="1:68" ht="14.25" hidden="1" customHeight="1" x14ac:dyDescent="0.25">
      <c r="A179" s="553" t="s">
        <v>293</v>
      </c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4"/>
      <c r="P179" s="554"/>
      <c r="Q179" s="554"/>
      <c r="R179" s="554"/>
      <c r="S179" s="554"/>
      <c r="T179" s="554"/>
      <c r="U179" s="554"/>
      <c r="V179" s="554"/>
      <c r="W179" s="554"/>
      <c r="X179" s="554"/>
      <c r="Y179" s="554"/>
      <c r="Z179" s="554"/>
      <c r="AA179" s="545"/>
      <c r="AB179" s="545"/>
      <c r="AC179" s="545"/>
    </row>
    <row r="180" spans="1:68" ht="27" hidden="1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48">
        <v>7.0000000000000007E-2</v>
      </c>
      <c r="G180" s="32">
        <v>18</v>
      </c>
      <c r="H180" s="548">
        <v>1.26</v>
      </c>
      <c r="I180" s="548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4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1"/>
      <c r="R180" s="561"/>
      <c r="S180" s="561"/>
      <c r="T180" s="562"/>
      <c r="U180" s="34"/>
      <c r="V180" s="34"/>
      <c r="W180" s="35" t="s">
        <v>68</v>
      </c>
      <c r="X180" s="549">
        <v>0</v>
      </c>
      <c r="Y180" s="55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569"/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70"/>
      <c r="P181" s="557" t="s">
        <v>70</v>
      </c>
      <c r="Q181" s="558"/>
      <c r="R181" s="558"/>
      <c r="S181" s="558"/>
      <c r="T181" s="558"/>
      <c r="U181" s="558"/>
      <c r="V181" s="559"/>
      <c r="W181" s="37" t="s">
        <v>71</v>
      </c>
      <c r="X181" s="551">
        <f>IFERROR(X180/H180,"0")</f>
        <v>0</v>
      </c>
      <c r="Y181" s="551">
        <f>IFERROR(Y180/H180,"0")</f>
        <v>0</v>
      </c>
      <c r="Z181" s="551">
        <f>IFERROR(IF(Z180="",0,Z180),"0")</f>
        <v>0</v>
      </c>
      <c r="AA181" s="552"/>
      <c r="AB181" s="552"/>
      <c r="AC181" s="552"/>
    </row>
    <row r="182" spans="1:68" hidden="1" x14ac:dyDescent="0.2">
      <c r="A182" s="554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70"/>
      <c r="P182" s="557" t="s">
        <v>70</v>
      </c>
      <c r="Q182" s="558"/>
      <c r="R182" s="558"/>
      <c r="S182" s="558"/>
      <c r="T182" s="558"/>
      <c r="U182" s="558"/>
      <c r="V182" s="559"/>
      <c r="W182" s="37" t="s">
        <v>68</v>
      </c>
      <c r="X182" s="551">
        <f>IFERROR(SUM(X180:X180),"0")</f>
        <v>0</v>
      </c>
      <c r="Y182" s="551">
        <f>IFERROR(SUM(Y180:Y180),"0")</f>
        <v>0</v>
      </c>
      <c r="Z182" s="37"/>
      <c r="AA182" s="552"/>
      <c r="AB182" s="552"/>
      <c r="AC182" s="552"/>
    </row>
    <row r="183" spans="1:68" ht="16.5" hidden="1" customHeight="1" x14ac:dyDescent="0.25">
      <c r="A183" s="600" t="s">
        <v>296</v>
      </c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  <c r="P183" s="554"/>
      <c r="Q183" s="554"/>
      <c r="R183" s="554"/>
      <c r="S183" s="554"/>
      <c r="T183" s="554"/>
      <c r="U183" s="554"/>
      <c r="V183" s="554"/>
      <c r="W183" s="554"/>
      <c r="X183" s="554"/>
      <c r="Y183" s="554"/>
      <c r="Z183" s="554"/>
      <c r="AA183" s="544"/>
      <c r="AB183" s="544"/>
      <c r="AC183" s="544"/>
    </row>
    <row r="184" spans="1:68" ht="14.25" hidden="1" customHeight="1" x14ac:dyDescent="0.25">
      <c r="A184" s="553" t="s">
        <v>102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45"/>
      <c r="AB184" s="545"/>
      <c r="AC184" s="545"/>
    </row>
    <row r="185" spans="1:68" ht="16.5" hidden="1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48">
        <v>1.35</v>
      </c>
      <c r="G185" s="32">
        <v>8</v>
      </c>
      <c r="H185" s="548">
        <v>10.8</v>
      </c>
      <c r="I185" s="54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6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1"/>
      <c r="R185" s="561"/>
      <c r="S185" s="561"/>
      <c r="T185" s="562"/>
      <c r="U185" s="34"/>
      <c r="V185" s="34"/>
      <c r="W185" s="35" t="s">
        <v>68</v>
      </c>
      <c r="X185" s="549">
        <v>0</v>
      </c>
      <c r="Y185" s="55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48">
        <v>0.45</v>
      </c>
      <c r="G186" s="32">
        <v>6</v>
      </c>
      <c r="H186" s="548">
        <v>2.7</v>
      </c>
      <c r="I186" s="548">
        <v>2.88</v>
      </c>
      <c r="J186" s="32">
        <v>182</v>
      </c>
      <c r="K186" s="32" t="s">
        <v>75</v>
      </c>
      <c r="L186" s="32"/>
      <c r="M186" s="33" t="s">
        <v>106</v>
      </c>
      <c r="N186" s="33"/>
      <c r="O186" s="32">
        <v>55</v>
      </c>
      <c r="P186" s="84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1"/>
      <c r="R186" s="561"/>
      <c r="S186" s="561"/>
      <c r="T186" s="562"/>
      <c r="U186" s="34"/>
      <c r="V186" s="34"/>
      <c r="W186" s="35" t="s">
        <v>68</v>
      </c>
      <c r="X186" s="549">
        <v>0</v>
      </c>
      <c r="Y186" s="55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569"/>
      <c r="B187" s="554"/>
      <c r="C187" s="554"/>
      <c r="D187" s="554"/>
      <c r="E187" s="554"/>
      <c r="F187" s="554"/>
      <c r="G187" s="554"/>
      <c r="H187" s="554"/>
      <c r="I187" s="554"/>
      <c r="J187" s="554"/>
      <c r="K187" s="554"/>
      <c r="L187" s="554"/>
      <c r="M187" s="554"/>
      <c r="N187" s="554"/>
      <c r="O187" s="570"/>
      <c r="P187" s="557" t="s">
        <v>70</v>
      </c>
      <c r="Q187" s="558"/>
      <c r="R187" s="558"/>
      <c r="S187" s="558"/>
      <c r="T187" s="558"/>
      <c r="U187" s="558"/>
      <c r="V187" s="559"/>
      <c r="W187" s="37" t="s">
        <v>71</v>
      </c>
      <c r="X187" s="551">
        <f>IFERROR(X185/H185,"0")+IFERROR(X186/H186,"0")</f>
        <v>0</v>
      </c>
      <c r="Y187" s="551">
        <f>IFERROR(Y185/H185,"0")+IFERROR(Y186/H186,"0")</f>
        <v>0</v>
      </c>
      <c r="Z187" s="551">
        <f>IFERROR(IF(Z185="",0,Z185),"0")+IFERROR(IF(Z186="",0,Z186),"0")</f>
        <v>0</v>
      </c>
      <c r="AA187" s="552"/>
      <c r="AB187" s="552"/>
      <c r="AC187" s="552"/>
    </row>
    <row r="188" spans="1:68" hidden="1" x14ac:dyDescent="0.2">
      <c r="A188" s="554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70"/>
      <c r="P188" s="557" t="s">
        <v>70</v>
      </c>
      <c r="Q188" s="558"/>
      <c r="R188" s="558"/>
      <c r="S188" s="558"/>
      <c r="T188" s="558"/>
      <c r="U188" s="558"/>
      <c r="V188" s="559"/>
      <c r="W188" s="37" t="s">
        <v>68</v>
      </c>
      <c r="X188" s="551">
        <f>IFERROR(SUM(X185:X186),"0")</f>
        <v>0</v>
      </c>
      <c r="Y188" s="551">
        <f>IFERROR(SUM(Y185:Y186),"0")</f>
        <v>0</v>
      </c>
      <c r="Z188" s="37"/>
      <c r="AA188" s="552"/>
      <c r="AB188" s="552"/>
      <c r="AC188" s="552"/>
    </row>
    <row r="189" spans="1:68" ht="14.25" hidden="1" customHeight="1" x14ac:dyDescent="0.25">
      <c r="A189" s="553" t="s">
        <v>134</v>
      </c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4"/>
      <c r="P189" s="554"/>
      <c r="Q189" s="554"/>
      <c r="R189" s="554"/>
      <c r="S189" s="554"/>
      <c r="T189" s="554"/>
      <c r="U189" s="554"/>
      <c r="V189" s="554"/>
      <c r="W189" s="554"/>
      <c r="X189" s="554"/>
      <c r="Y189" s="554"/>
      <c r="Z189" s="554"/>
      <c r="AA189" s="545"/>
      <c r="AB189" s="545"/>
      <c r="AC189" s="545"/>
    </row>
    <row r="190" spans="1:68" ht="16.5" hidden="1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48">
        <v>1.35</v>
      </c>
      <c r="G190" s="32">
        <v>8</v>
      </c>
      <c r="H190" s="548">
        <v>10.8</v>
      </c>
      <c r="I190" s="548">
        <v>11.234999999999999</v>
      </c>
      <c r="J190" s="32">
        <v>64</v>
      </c>
      <c r="K190" s="32" t="s">
        <v>105</v>
      </c>
      <c r="L190" s="32"/>
      <c r="M190" s="33" t="s">
        <v>76</v>
      </c>
      <c r="N190" s="33"/>
      <c r="O190" s="32">
        <v>50</v>
      </c>
      <c r="P190" s="78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1"/>
      <c r="R190" s="561"/>
      <c r="S190" s="561"/>
      <c r="T190" s="562"/>
      <c r="U190" s="34"/>
      <c r="V190" s="34"/>
      <c r="W190" s="35" t="s">
        <v>68</v>
      </c>
      <c r="X190" s="549">
        <v>0</v>
      </c>
      <c r="Y190" s="55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hidden="1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48">
        <v>0.35</v>
      </c>
      <c r="G191" s="32">
        <v>6</v>
      </c>
      <c r="H191" s="548">
        <v>2.1</v>
      </c>
      <c r="I191" s="548">
        <v>2.2799999999999998</v>
      </c>
      <c r="J191" s="32">
        <v>182</v>
      </c>
      <c r="K191" s="32" t="s">
        <v>75</v>
      </c>
      <c r="L191" s="32"/>
      <c r="M191" s="33" t="s">
        <v>106</v>
      </c>
      <c r="N191" s="33"/>
      <c r="O191" s="32">
        <v>50</v>
      </c>
      <c r="P191" s="83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1"/>
      <c r="R191" s="561"/>
      <c r="S191" s="561"/>
      <c r="T191" s="562"/>
      <c r="U191" s="34"/>
      <c r="V191" s="34"/>
      <c r="W191" s="35" t="s">
        <v>68</v>
      </c>
      <c r="X191" s="549">
        <v>0</v>
      </c>
      <c r="Y191" s="55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569"/>
      <c r="B192" s="554"/>
      <c r="C192" s="554"/>
      <c r="D192" s="554"/>
      <c r="E192" s="554"/>
      <c r="F192" s="554"/>
      <c r="G192" s="554"/>
      <c r="H192" s="554"/>
      <c r="I192" s="554"/>
      <c r="J192" s="554"/>
      <c r="K192" s="554"/>
      <c r="L192" s="554"/>
      <c r="M192" s="554"/>
      <c r="N192" s="554"/>
      <c r="O192" s="570"/>
      <c r="P192" s="557" t="s">
        <v>70</v>
      </c>
      <c r="Q192" s="558"/>
      <c r="R192" s="558"/>
      <c r="S192" s="558"/>
      <c r="T192" s="558"/>
      <c r="U192" s="558"/>
      <c r="V192" s="559"/>
      <c r="W192" s="37" t="s">
        <v>71</v>
      </c>
      <c r="X192" s="551">
        <f>IFERROR(X190/H190,"0")+IFERROR(X191/H191,"0")</f>
        <v>0</v>
      </c>
      <c r="Y192" s="551">
        <f>IFERROR(Y190/H190,"0")+IFERROR(Y191/H191,"0")</f>
        <v>0</v>
      </c>
      <c r="Z192" s="551">
        <f>IFERROR(IF(Z190="",0,Z190),"0")+IFERROR(IF(Z191="",0,Z191),"0")</f>
        <v>0</v>
      </c>
      <c r="AA192" s="552"/>
      <c r="AB192" s="552"/>
      <c r="AC192" s="552"/>
    </row>
    <row r="193" spans="1:68" hidden="1" x14ac:dyDescent="0.2">
      <c r="A193" s="554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70"/>
      <c r="P193" s="557" t="s">
        <v>70</v>
      </c>
      <c r="Q193" s="558"/>
      <c r="R193" s="558"/>
      <c r="S193" s="558"/>
      <c r="T193" s="558"/>
      <c r="U193" s="558"/>
      <c r="V193" s="559"/>
      <c r="W193" s="37" t="s">
        <v>68</v>
      </c>
      <c r="X193" s="551">
        <f>IFERROR(SUM(X190:X191),"0")</f>
        <v>0</v>
      </c>
      <c r="Y193" s="551">
        <f>IFERROR(SUM(Y190:Y191),"0")</f>
        <v>0</v>
      </c>
      <c r="Z193" s="37"/>
      <c r="AA193" s="552"/>
      <c r="AB193" s="552"/>
      <c r="AC193" s="552"/>
    </row>
    <row r="194" spans="1:68" ht="14.25" hidden="1" customHeight="1" x14ac:dyDescent="0.25">
      <c r="A194" s="553" t="s">
        <v>63</v>
      </c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  <c r="P194" s="554"/>
      <c r="Q194" s="554"/>
      <c r="R194" s="554"/>
      <c r="S194" s="554"/>
      <c r="T194" s="554"/>
      <c r="U194" s="554"/>
      <c r="V194" s="554"/>
      <c r="W194" s="554"/>
      <c r="X194" s="554"/>
      <c r="Y194" s="554"/>
      <c r="Z194" s="554"/>
      <c r="AA194" s="545"/>
      <c r="AB194" s="545"/>
      <c r="AC194" s="545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68</v>
      </c>
      <c r="X195" s="549">
        <v>57</v>
      </c>
      <c r="Y195" s="550">
        <f t="shared" ref="Y195:Y202" si="21">IFERROR(IF(X195="",0,CEILING((X195/$H195),1)*$H195),"")</f>
        <v>59.400000000000006</v>
      </c>
      <c r="Z195" s="36">
        <f>IFERROR(IF(Y195=0,"",ROUNDUP(Y195/H195,0)*0.00902),"")</f>
        <v>9.9220000000000003E-2</v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59.216666666666669</v>
      </c>
      <c r="BN195" s="64">
        <f t="shared" ref="BN195:BN202" si="23">IFERROR(Y195*I195/H195,"0")</f>
        <v>61.71</v>
      </c>
      <c r="BO195" s="64">
        <f t="shared" ref="BO195:BO202" si="24">IFERROR(1/J195*(X195/H195),"0")</f>
        <v>7.9966329966329963E-2</v>
      </c>
      <c r="BP195" s="64">
        <f t="shared" ref="BP195:BP202" si="25">IFERROR(1/J195*(Y195/H195),"0")</f>
        <v>8.3333333333333343E-2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48">
        <v>0.9</v>
      </c>
      <c r="G196" s="32">
        <v>6</v>
      </c>
      <c r="H196" s="548">
        <v>5.4</v>
      </c>
      <c r="I196" s="548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1"/>
      <c r="R196" s="561"/>
      <c r="S196" s="561"/>
      <c r="T196" s="562"/>
      <c r="U196" s="34"/>
      <c r="V196" s="34"/>
      <c r="W196" s="35" t="s">
        <v>68</v>
      </c>
      <c r="X196" s="549">
        <v>26</v>
      </c>
      <c r="Y196" s="550">
        <f t="shared" si="21"/>
        <v>27</v>
      </c>
      <c r="Z196" s="36">
        <f>IFERROR(IF(Y196=0,"",ROUNDUP(Y196/H196,0)*0.00902),"")</f>
        <v>4.5100000000000001E-2</v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27.011111111111113</v>
      </c>
      <c r="BN196" s="64">
        <f t="shared" si="23"/>
        <v>28.049999999999997</v>
      </c>
      <c r="BO196" s="64">
        <f t="shared" si="24"/>
        <v>3.6475869809203143E-2</v>
      </c>
      <c r="BP196" s="64">
        <f t="shared" si="25"/>
        <v>3.787878787878788E-2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48">
        <v>0.9</v>
      </c>
      <c r="G197" s="32">
        <v>6</v>
      </c>
      <c r="H197" s="548">
        <v>5.4</v>
      </c>
      <c r="I197" s="548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1"/>
      <c r="R197" s="561"/>
      <c r="S197" s="561"/>
      <c r="T197" s="562"/>
      <c r="U197" s="34"/>
      <c r="V197" s="34"/>
      <c r="W197" s="35" t="s">
        <v>68</v>
      </c>
      <c r="X197" s="549">
        <v>0</v>
      </c>
      <c r="Y197" s="55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48">
        <v>0.9</v>
      </c>
      <c r="G198" s="32">
        <v>6</v>
      </c>
      <c r="H198" s="548">
        <v>5.4</v>
      </c>
      <c r="I198" s="548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1"/>
      <c r="R198" s="561"/>
      <c r="S198" s="561"/>
      <c r="T198" s="562"/>
      <c r="U198" s="34"/>
      <c r="V198" s="34"/>
      <c r="W198" s="35" t="s">
        <v>68</v>
      </c>
      <c r="X198" s="549">
        <v>116</v>
      </c>
      <c r="Y198" s="550">
        <f t="shared" si="21"/>
        <v>118.80000000000001</v>
      </c>
      <c r="Z198" s="36">
        <f>IFERROR(IF(Y198=0,"",ROUNDUP(Y198/H198,0)*0.00902),"")</f>
        <v>0.19844000000000001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120.51111111111111</v>
      </c>
      <c r="BN198" s="64">
        <f t="shared" si="23"/>
        <v>123.42</v>
      </c>
      <c r="BO198" s="64">
        <f t="shared" si="24"/>
        <v>0.16273849607182941</v>
      </c>
      <c r="BP198" s="64">
        <f t="shared" si="25"/>
        <v>0.16666666666666669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48">
        <v>0.3</v>
      </c>
      <c r="G199" s="32">
        <v>6</v>
      </c>
      <c r="H199" s="548">
        <v>1.8</v>
      </c>
      <c r="I199" s="548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68</v>
      </c>
      <c r="X199" s="549">
        <v>13</v>
      </c>
      <c r="Y199" s="550">
        <f t="shared" si="21"/>
        <v>14.4</v>
      </c>
      <c r="Z199" s="36">
        <f>IFERROR(IF(Y199=0,"",ROUNDUP(Y199/H199,0)*0.00502),"")</f>
        <v>4.0160000000000001E-2</v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13.938888888888888</v>
      </c>
      <c r="BN199" s="64">
        <f t="shared" si="23"/>
        <v>15.439999999999998</v>
      </c>
      <c r="BO199" s="64">
        <f t="shared" si="24"/>
        <v>3.0864197530864203E-2</v>
      </c>
      <c r="BP199" s="64">
        <f t="shared" si="25"/>
        <v>3.4188034188034191E-2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48">
        <v>0.3</v>
      </c>
      <c r="G200" s="32">
        <v>6</v>
      </c>
      <c r="H200" s="548">
        <v>1.8</v>
      </c>
      <c r="I200" s="548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1"/>
      <c r="R200" s="561"/>
      <c r="S200" s="561"/>
      <c r="T200" s="562"/>
      <c r="U200" s="34"/>
      <c r="V200" s="34"/>
      <c r="W200" s="35" t="s">
        <v>68</v>
      </c>
      <c r="X200" s="549">
        <v>7</v>
      </c>
      <c r="Y200" s="550">
        <f t="shared" si="21"/>
        <v>7.2</v>
      </c>
      <c r="Z200" s="36">
        <f>IFERROR(IF(Y200=0,"",ROUNDUP(Y200/H200,0)*0.00502),"")</f>
        <v>2.0080000000000001E-2</v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7.3888888888888884</v>
      </c>
      <c r="BN200" s="64">
        <f t="shared" si="23"/>
        <v>7.6</v>
      </c>
      <c r="BO200" s="64">
        <f t="shared" si="24"/>
        <v>1.6619183285849954E-2</v>
      </c>
      <c r="BP200" s="64">
        <f t="shared" si="25"/>
        <v>1.7094017094017096E-2</v>
      </c>
    </row>
    <row r="201" spans="1:68" ht="27" hidden="1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48">
        <v>0.3</v>
      </c>
      <c r="G201" s="32">
        <v>6</v>
      </c>
      <c r="H201" s="548">
        <v>1.8</v>
      </c>
      <c r="I201" s="548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1"/>
      <c r="R201" s="561"/>
      <c r="S201" s="561"/>
      <c r="T201" s="562"/>
      <c r="U201" s="34"/>
      <c r="V201" s="34"/>
      <c r="W201" s="35" t="s">
        <v>68</v>
      </c>
      <c r="X201" s="549">
        <v>0</v>
      </c>
      <c r="Y201" s="55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48">
        <v>0.3</v>
      </c>
      <c r="G202" s="32">
        <v>6</v>
      </c>
      <c r="H202" s="548">
        <v>1.8</v>
      </c>
      <c r="I202" s="548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8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1"/>
      <c r="R202" s="561"/>
      <c r="S202" s="561"/>
      <c r="T202" s="562"/>
      <c r="U202" s="34"/>
      <c r="V202" s="34"/>
      <c r="W202" s="35" t="s">
        <v>68</v>
      </c>
      <c r="X202" s="549">
        <v>11</v>
      </c>
      <c r="Y202" s="550">
        <f t="shared" si="21"/>
        <v>12.6</v>
      </c>
      <c r="Z202" s="36">
        <f>IFERROR(IF(Y202=0,"",ROUNDUP(Y202/H202,0)*0.00502),"")</f>
        <v>3.5140000000000005E-2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11.611111111111111</v>
      </c>
      <c r="BN202" s="64">
        <f t="shared" si="23"/>
        <v>13.299999999999999</v>
      </c>
      <c r="BO202" s="64">
        <f t="shared" si="24"/>
        <v>2.6115859449192782E-2</v>
      </c>
      <c r="BP202" s="64">
        <f t="shared" si="25"/>
        <v>2.9914529914529919E-2</v>
      </c>
    </row>
    <row r="203" spans="1:68" x14ac:dyDescent="0.2">
      <c r="A203" s="569"/>
      <c r="B203" s="554"/>
      <c r="C203" s="554"/>
      <c r="D203" s="554"/>
      <c r="E203" s="554"/>
      <c r="F203" s="554"/>
      <c r="G203" s="554"/>
      <c r="H203" s="554"/>
      <c r="I203" s="554"/>
      <c r="J203" s="554"/>
      <c r="K203" s="554"/>
      <c r="L203" s="554"/>
      <c r="M203" s="554"/>
      <c r="N203" s="554"/>
      <c r="O203" s="570"/>
      <c r="P203" s="557" t="s">
        <v>70</v>
      </c>
      <c r="Q203" s="558"/>
      <c r="R203" s="558"/>
      <c r="S203" s="558"/>
      <c r="T203" s="558"/>
      <c r="U203" s="558"/>
      <c r="V203" s="559"/>
      <c r="W203" s="37" t="s">
        <v>71</v>
      </c>
      <c r="X203" s="551">
        <f>IFERROR(X195/H195,"0")+IFERROR(X196/H196,"0")+IFERROR(X197/H197,"0")+IFERROR(X198/H198,"0")+IFERROR(X199/H199,"0")+IFERROR(X200/H200,"0")+IFERROR(X201/H201,"0")+IFERROR(X202/H202,"0")</f>
        <v>54.074074074074062</v>
      </c>
      <c r="Y203" s="551">
        <f>IFERROR(Y195/H195,"0")+IFERROR(Y196/H196,"0")+IFERROR(Y197/H197,"0")+IFERROR(Y198/H198,"0")+IFERROR(Y199/H199,"0")+IFERROR(Y200/H200,"0")+IFERROR(Y201/H201,"0")+IFERROR(Y202/H202,"0")</f>
        <v>57</v>
      </c>
      <c r="Z203" s="55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0.43814000000000003</v>
      </c>
      <c r="AA203" s="552"/>
      <c r="AB203" s="552"/>
      <c r="AC203" s="552"/>
    </row>
    <row r="204" spans="1:68" x14ac:dyDescent="0.2">
      <c r="A204" s="554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70"/>
      <c r="P204" s="557" t="s">
        <v>70</v>
      </c>
      <c r="Q204" s="558"/>
      <c r="R204" s="558"/>
      <c r="S204" s="558"/>
      <c r="T204" s="558"/>
      <c r="U204" s="558"/>
      <c r="V204" s="559"/>
      <c r="W204" s="37" t="s">
        <v>68</v>
      </c>
      <c r="X204" s="551">
        <f>IFERROR(SUM(X195:X202),"0")</f>
        <v>230</v>
      </c>
      <c r="Y204" s="551">
        <f>IFERROR(SUM(Y195:Y202),"0")</f>
        <v>239.4</v>
      </c>
      <c r="Z204" s="37"/>
      <c r="AA204" s="552"/>
      <c r="AB204" s="552"/>
      <c r="AC204" s="552"/>
    </row>
    <row r="205" spans="1:68" ht="14.25" hidden="1" customHeight="1" x14ac:dyDescent="0.25">
      <c r="A205" s="553" t="s">
        <v>72</v>
      </c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4"/>
      <c r="P205" s="554"/>
      <c r="Q205" s="554"/>
      <c r="R205" s="554"/>
      <c r="S205" s="554"/>
      <c r="T205" s="554"/>
      <c r="U205" s="554"/>
      <c r="V205" s="554"/>
      <c r="W205" s="554"/>
      <c r="X205" s="554"/>
      <c r="Y205" s="554"/>
      <c r="Z205" s="554"/>
      <c r="AA205" s="545"/>
      <c r="AB205" s="545"/>
      <c r="AC205" s="545"/>
    </row>
    <row r="206" spans="1:68" ht="27" hidden="1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48">
        <v>1.35</v>
      </c>
      <c r="G206" s="32">
        <v>6</v>
      </c>
      <c r="H206" s="548">
        <v>8.1</v>
      </c>
      <c r="I206" s="548">
        <v>8.6189999999999998</v>
      </c>
      <c r="J206" s="32">
        <v>64</v>
      </c>
      <c r="K206" s="32" t="s">
        <v>105</v>
      </c>
      <c r="L206" s="32"/>
      <c r="M206" s="33" t="s">
        <v>76</v>
      </c>
      <c r="N206" s="33"/>
      <c r="O206" s="32">
        <v>40</v>
      </c>
      <c r="P206" s="7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1"/>
      <c r="R206" s="561"/>
      <c r="S206" s="561"/>
      <c r="T206" s="562"/>
      <c r="U206" s="34"/>
      <c r="V206" s="34"/>
      <c r="W206" s="35" t="s">
        <v>68</v>
      </c>
      <c r="X206" s="549">
        <v>0</v>
      </c>
      <c r="Y206" s="55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hidden="1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48">
        <v>1.35</v>
      </c>
      <c r="G207" s="32">
        <v>6</v>
      </c>
      <c r="H207" s="548">
        <v>8.1</v>
      </c>
      <c r="I207" s="548">
        <v>8.6010000000000009</v>
      </c>
      <c r="J207" s="32">
        <v>64</v>
      </c>
      <c r="K207" s="32" t="s">
        <v>105</v>
      </c>
      <c r="L207" s="32"/>
      <c r="M207" s="33" t="s">
        <v>76</v>
      </c>
      <c r="N207" s="33"/>
      <c r="O207" s="32">
        <v>40</v>
      </c>
      <c r="P207" s="75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1"/>
      <c r="R207" s="561"/>
      <c r="S207" s="561"/>
      <c r="T207" s="562"/>
      <c r="U207" s="34"/>
      <c r="V207" s="34"/>
      <c r="W207" s="35" t="s">
        <v>68</v>
      </c>
      <c r="X207" s="549">
        <v>0</v>
      </c>
      <c r="Y207" s="55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48">
        <v>1.45</v>
      </c>
      <c r="G208" s="32">
        <v>6</v>
      </c>
      <c r="H208" s="548">
        <v>8.6999999999999993</v>
      </c>
      <c r="I208" s="548">
        <v>9.2189999999999994</v>
      </c>
      <c r="J208" s="32">
        <v>64</v>
      </c>
      <c r="K208" s="32" t="s">
        <v>105</v>
      </c>
      <c r="L208" s="32"/>
      <c r="M208" s="33" t="s">
        <v>76</v>
      </c>
      <c r="N208" s="33"/>
      <c r="O208" s="32">
        <v>45</v>
      </c>
      <c r="P208" s="6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1"/>
      <c r="R208" s="561"/>
      <c r="S208" s="561"/>
      <c r="T208" s="562"/>
      <c r="U208" s="34"/>
      <c r="V208" s="34"/>
      <c r="W208" s="35" t="s">
        <v>68</v>
      </c>
      <c r="X208" s="549">
        <v>89</v>
      </c>
      <c r="Y208" s="550">
        <f t="shared" si="26"/>
        <v>95.699999999999989</v>
      </c>
      <c r="Z208" s="36">
        <f>IFERROR(IF(Y208=0,"",ROUNDUP(Y208/H208,0)*0.01898),"")</f>
        <v>0.20877999999999999</v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94.309310344827594</v>
      </c>
      <c r="BN208" s="64">
        <f t="shared" si="28"/>
        <v>101.40899999999999</v>
      </c>
      <c r="BO208" s="64">
        <f t="shared" si="29"/>
        <v>0.15984195402298851</v>
      </c>
      <c r="BP208" s="64">
        <f t="shared" si="30"/>
        <v>0.171875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48">
        <v>0.4</v>
      </c>
      <c r="G209" s="32">
        <v>6</v>
      </c>
      <c r="H209" s="548">
        <v>2.4</v>
      </c>
      <c r="I209" s="548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5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68</v>
      </c>
      <c r="X209" s="549">
        <v>173</v>
      </c>
      <c r="Y209" s="550">
        <f t="shared" si="26"/>
        <v>175.2</v>
      </c>
      <c r="Z209" s="36">
        <f t="shared" ref="Z209:Z214" si="31">IFERROR(IF(Y209=0,"",ROUNDUP(Y209/H209,0)*0.00651),"")</f>
        <v>0.47522999999999999</v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192.46250000000001</v>
      </c>
      <c r="BN209" s="64">
        <f t="shared" si="28"/>
        <v>194.90999999999997</v>
      </c>
      <c r="BO209" s="64">
        <f t="shared" si="29"/>
        <v>0.39606227106227115</v>
      </c>
      <c r="BP209" s="64">
        <f t="shared" si="30"/>
        <v>0.40109890109890112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48">
        <v>0.3</v>
      </c>
      <c r="G210" s="32">
        <v>6</v>
      </c>
      <c r="H210" s="548">
        <v>1.8</v>
      </c>
      <c r="I210" s="548">
        <v>2.052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45</v>
      </c>
      <c r="P210" s="69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1"/>
      <c r="R210" s="561"/>
      <c r="S210" s="561"/>
      <c r="T210" s="562"/>
      <c r="U210" s="34"/>
      <c r="V210" s="34"/>
      <c r="W210" s="35" t="s">
        <v>68</v>
      </c>
      <c r="X210" s="549">
        <v>0</v>
      </c>
      <c r="Y210" s="550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48">
        <v>0.4</v>
      </c>
      <c r="G211" s="32">
        <v>6</v>
      </c>
      <c r="H211" s="548">
        <v>2.4</v>
      </c>
      <c r="I211" s="548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68</v>
      </c>
      <c r="X211" s="549">
        <v>158</v>
      </c>
      <c r="Y211" s="550">
        <f t="shared" si="26"/>
        <v>158.4</v>
      </c>
      <c r="Z211" s="36">
        <f t="shared" si="31"/>
        <v>0.42965999999999999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174.59</v>
      </c>
      <c r="BN211" s="64">
        <f t="shared" si="28"/>
        <v>175.03200000000004</v>
      </c>
      <c r="BO211" s="64">
        <f t="shared" si="29"/>
        <v>0.36172161172161182</v>
      </c>
      <c r="BP211" s="64">
        <f t="shared" si="30"/>
        <v>0.36263736263736268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48">
        <v>0.4</v>
      </c>
      <c r="G212" s="32">
        <v>6</v>
      </c>
      <c r="H212" s="548">
        <v>2.4</v>
      </c>
      <c r="I212" s="548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1"/>
      <c r="R212" s="561"/>
      <c r="S212" s="561"/>
      <c r="T212" s="562"/>
      <c r="U212" s="34"/>
      <c r="V212" s="34"/>
      <c r="W212" s="35" t="s">
        <v>68</v>
      </c>
      <c r="X212" s="549">
        <v>133</v>
      </c>
      <c r="Y212" s="550">
        <f t="shared" si="26"/>
        <v>134.4</v>
      </c>
      <c r="Z212" s="36">
        <f t="shared" si="31"/>
        <v>0.36456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146.965</v>
      </c>
      <c r="BN212" s="64">
        <f t="shared" si="28"/>
        <v>148.51200000000003</v>
      </c>
      <c r="BO212" s="64">
        <f t="shared" si="29"/>
        <v>0.30448717948717952</v>
      </c>
      <c r="BP212" s="64">
        <f t="shared" si="30"/>
        <v>0.30769230769230776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48">
        <v>0.4</v>
      </c>
      <c r="G213" s="32">
        <v>6</v>
      </c>
      <c r="H213" s="548">
        <v>2.4</v>
      </c>
      <c r="I213" s="548">
        <v>2.6520000000000001</v>
      </c>
      <c r="J213" s="32">
        <v>182</v>
      </c>
      <c r="K213" s="32" t="s">
        <v>75</v>
      </c>
      <c r="L213" s="32"/>
      <c r="M213" s="33" t="s">
        <v>92</v>
      </c>
      <c r="N213" s="33"/>
      <c r="O213" s="32">
        <v>40</v>
      </c>
      <c r="P213" s="5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1"/>
      <c r="R213" s="561"/>
      <c r="S213" s="561"/>
      <c r="T213" s="562"/>
      <c r="U213" s="34"/>
      <c r="V213" s="34"/>
      <c r="W213" s="35" t="s">
        <v>68</v>
      </c>
      <c r="X213" s="549">
        <v>35</v>
      </c>
      <c r="Y213" s="550">
        <f t="shared" si="26"/>
        <v>36</v>
      </c>
      <c r="Z213" s="36">
        <f t="shared" si="31"/>
        <v>9.7650000000000001E-2</v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38.675000000000004</v>
      </c>
      <c r="BN213" s="64">
        <f t="shared" si="28"/>
        <v>39.780000000000008</v>
      </c>
      <c r="BO213" s="64">
        <f t="shared" si="29"/>
        <v>8.0128205128205135E-2</v>
      </c>
      <c r="BP213" s="64">
        <f t="shared" si="30"/>
        <v>8.241758241758243E-2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48">
        <v>0.4</v>
      </c>
      <c r="G214" s="32">
        <v>6</v>
      </c>
      <c r="H214" s="548">
        <v>2.4</v>
      </c>
      <c r="I214" s="548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1"/>
      <c r="R214" s="561"/>
      <c r="S214" s="561"/>
      <c r="T214" s="562"/>
      <c r="U214" s="34"/>
      <c r="V214" s="34"/>
      <c r="W214" s="35" t="s">
        <v>68</v>
      </c>
      <c r="X214" s="549">
        <v>91</v>
      </c>
      <c r="Y214" s="550">
        <f t="shared" si="26"/>
        <v>91.2</v>
      </c>
      <c r="Z214" s="36">
        <f t="shared" si="31"/>
        <v>0.24738000000000002</v>
      </c>
      <c r="AA214" s="56"/>
      <c r="AB214" s="57"/>
      <c r="AC214" s="265" t="s">
        <v>332</v>
      </c>
      <c r="AG214" s="64"/>
      <c r="AJ214" s="68"/>
      <c r="AK214" s="68">
        <v>0</v>
      </c>
      <c r="BB214" s="266" t="s">
        <v>1</v>
      </c>
      <c r="BM214" s="64">
        <f t="shared" si="27"/>
        <v>100.7825</v>
      </c>
      <c r="BN214" s="64">
        <f t="shared" si="28"/>
        <v>101.004</v>
      </c>
      <c r="BO214" s="64">
        <f t="shared" si="29"/>
        <v>0.20833333333333337</v>
      </c>
      <c r="BP214" s="64">
        <f t="shared" si="30"/>
        <v>0.2087912087912088</v>
      </c>
    </row>
    <row r="215" spans="1:68" x14ac:dyDescent="0.2">
      <c r="A215" s="569"/>
      <c r="B215" s="554"/>
      <c r="C215" s="554"/>
      <c r="D215" s="554"/>
      <c r="E215" s="554"/>
      <c r="F215" s="554"/>
      <c r="G215" s="554"/>
      <c r="H215" s="554"/>
      <c r="I215" s="554"/>
      <c r="J215" s="554"/>
      <c r="K215" s="554"/>
      <c r="L215" s="554"/>
      <c r="M215" s="554"/>
      <c r="N215" s="554"/>
      <c r="O215" s="570"/>
      <c r="P215" s="557" t="s">
        <v>70</v>
      </c>
      <c r="Q215" s="558"/>
      <c r="R215" s="558"/>
      <c r="S215" s="558"/>
      <c r="T215" s="558"/>
      <c r="U215" s="558"/>
      <c r="V215" s="559"/>
      <c r="W215" s="37" t="s">
        <v>71</v>
      </c>
      <c r="X215" s="551">
        <f>IFERROR(X206/H206,"0")+IFERROR(X207/H207,"0")+IFERROR(X208/H208,"0")+IFERROR(X209/H209,"0")+IFERROR(X210/H210,"0")+IFERROR(X211/H211,"0")+IFERROR(X212/H212,"0")+IFERROR(X213/H213,"0")+IFERROR(X214/H214,"0")</f>
        <v>256.06321839080465</v>
      </c>
      <c r="Y215" s="551">
        <f>IFERROR(Y206/H206,"0")+IFERROR(Y207/H207,"0")+IFERROR(Y208/H208,"0")+IFERROR(Y209/H209,"0")+IFERROR(Y210/H210,"0")+IFERROR(Y211/H211,"0")+IFERROR(Y212/H212,"0")+IFERROR(Y213/H213,"0")+IFERROR(Y214/H214,"0")</f>
        <v>259</v>
      </c>
      <c r="Z215" s="55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1.8232599999999999</v>
      </c>
      <c r="AA215" s="552"/>
      <c r="AB215" s="552"/>
      <c r="AC215" s="552"/>
    </row>
    <row r="216" spans="1:68" x14ac:dyDescent="0.2">
      <c r="A216" s="554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70"/>
      <c r="P216" s="557" t="s">
        <v>70</v>
      </c>
      <c r="Q216" s="558"/>
      <c r="R216" s="558"/>
      <c r="S216" s="558"/>
      <c r="T216" s="558"/>
      <c r="U216" s="558"/>
      <c r="V216" s="559"/>
      <c r="W216" s="37" t="s">
        <v>68</v>
      </c>
      <c r="X216" s="551">
        <f>IFERROR(SUM(X206:X214),"0")</f>
        <v>679</v>
      </c>
      <c r="Y216" s="551">
        <f>IFERROR(SUM(Y206:Y214),"0")</f>
        <v>690.9</v>
      </c>
      <c r="Z216" s="37"/>
      <c r="AA216" s="552"/>
      <c r="AB216" s="552"/>
      <c r="AC216" s="552"/>
    </row>
    <row r="217" spans="1:68" ht="14.25" hidden="1" customHeight="1" x14ac:dyDescent="0.25">
      <c r="A217" s="553" t="s">
        <v>169</v>
      </c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4"/>
      <c r="P217" s="554"/>
      <c r="Q217" s="554"/>
      <c r="R217" s="554"/>
      <c r="S217" s="554"/>
      <c r="T217" s="554"/>
      <c r="U217" s="554"/>
      <c r="V217" s="554"/>
      <c r="W217" s="554"/>
      <c r="X217" s="554"/>
      <c r="Y217" s="554"/>
      <c r="Z217" s="554"/>
      <c r="AA217" s="545"/>
      <c r="AB217" s="545"/>
      <c r="AC217" s="545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48">
        <v>0.4</v>
      </c>
      <c r="G218" s="32">
        <v>6</v>
      </c>
      <c r="H218" s="548">
        <v>2.4</v>
      </c>
      <c r="I218" s="548">
        <v>2.6520000000000001</v>
      </c>
      <c r="J218" s="32">
        <v>182</v>
      </c>
      <c r="K218" s="32" t="s">
        <v>75</v>
      </c>
      <c r="L218" s="32"/>
      <c r="M218" s="33" t="s">
        <v>92</v>
      </c>
      <c r="N218" s="33"/>
      <c r="O218" s="32">
        <v>40</v>
      </c>
      <c r="P218" s="8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1"/>
      <c r="R218" s="561"/>
      <c r="S218" s="561"/>
      <c r="T218" s="562"/>
      <c r="U218" s="34"/>
      <c r="V218" s="34"/>
      <c r="W218" s="35" t="s">
        <v>68</v>
      </c>
      <c r="X218" s="549">
        <v>4</v>
      </c>
      <c r="Y218" s="550">
        <f>IFERROR(IF(X218="",0,CEILING((X218/$H218),1)*$H218),"")</f>
        <v>4.8</v>
      </c>
      <c r="Z218" s="36">
        <f>IFERROR(IF(Y218=0,"",ROUNDUP(Y218/H218,0)*0.00651),"")</f>
        <v>1.302E-2</v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4.4200000000000008</v>
      </c>
      <c r="BN218" s="64">
        <f>IFERROR(Y218*I218/H218,"0")</f>
        <v>5.3040000000000003</v>
      </c>
      <c r="BO218" s="64">
        <f>IFERROR(1/J218*(X218/H218),"0")</f>
        <v>9.1575091575091579E-3</v>
      </c>
      <c r="BP218" s="64">
        <f>IFERROR(1/J218*(Y218/H218),"0")</f>
        <v>1.098901098901099E-2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48">
        <v>0.4</v>
      </c>
      <c r="G219" s="32">
        <v>6</v>
      </c>
      <c r="H219" s="548">
        <v>2.4</v>
      </c>
      <c r="I219" s="548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6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1"/>
      <c r="R219" s="561"/>
      <c r="S219" s="561"/>
      <c r="T219" s="562"/>
      <c r="U219" s="34"/>
      <c r="V219" s="34"/>
      <c r="W219" s="35" t="s">
        <v>68</v>
      </c>
      <c r="X219" s="549">
        <v>13</v>
      </c>
      <c r="Y219" s="550">
        <f>IFERROR(IF(X219="",0,CEILING((X219/$H219),1)*$H219),"")</f>
        <v>14.399999999999999</v>
      </c>
      <c r="Z219" s="36">
        <f>IFERROR(IF(Y219=0,"",ROUNDUP(Y219/H219,0)*0.00651),"")</f>
        <v>3.9059999999999997E-2</v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14.365</v>
      </c>
      <c r="BN219" s="64">
        <f>IFERROR(Y219*I219/H219,"0")</f>
        <v>15.912000000000001</v>
      </c>
      <c r="BO219" s="64">
        <f>IFERROR(1/J219*(X219/H219),"0")</f>
        <v>2.9761904761904767E-2</v>
      </c>
      <c r="BP219" s="64">
        <f>IFERROR(1/J219*(Y219/H219),"0")</f>
        <v>3.2967032967032968E-2</v>
      </c>
    </row>
    <row r="220" spans="1:68" x14ac:dyDescent="0.2">
      <c r="A220" s="569"/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70"/>
      <c r="P220" s="557" t="s">
        <v>70</v>
      </c>
      <c r="Q220" s="558"/>
      <c r="R220" s="558"/>
      <c r="S220" s="558"/>
      <c r="T220" s="558"/>
      <c r="U220" s="558"/>
      <c r="V220" s="559"/>
      <c r="W220" s="37" t="s">
        <v>71</v>
      </c>
      <c r="X220" s="551">
        <f>IFERROR(X218/H218,"0")+IFERROR(X219/H219,"0")</f>
        <v>7.0833333333333339</v>
      </c>
      <c r="Y220" s="551">
        <f>IFERROR(Y218/H218,"0")+IFERROR(Y219/H219,"0")</f>
        <v>8</v>
      </c>
      <c r="Z220" s="551">
        <f>IFERROR(IF(Z218="",0,Z218),"0")+IFERROR(IF(Z219="",0,Z219),"0")</f>
        <v>5.2080000000000001E-2</v>
      </c>
      <c r="AA220" s="552"/>
      <c r="AB220" s="552"/>
      <c r="AC220" s="552"/>
    </row>
    <row r="221" spans="1:68" x14ac:dyDescent="0.2">
      <c r="A221" s="554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70"/>
      <c r="P221" s="557" t="s">
        <v>70</v>
      </c>
      <c r="Q221" s="558"/>
      <c r="R221" s="558"/>
      <c r="S221" s="558"/>
      <c r="T221" s="558"/>
      <c r="U221" s="558"/>
      <c r="V221" s="559"/>
      <c r="W221" s="37" t="s">
        <v>68</v>
      </c>
      <c r="X221" s="551">
        <f>IFERROR(SUM(X218:X219),"0")</f>
        <v>17</v>
      </c>
      <c r="Y221" s="551">
        <f>IFERROR(SUM(Y218:Y219),"0")</f>
        <v>19.2</v>
      </c>
      <c r="Z221" s="37"/>
      <c r="AA221" s="552"/>
      <c r="AB221" s="552"/>
      <c r="AC221" s="552"/>
    </row>
    <row r="222" spans="1:68" ht="16.5" hidden="1" customHeight="1" x14ac:dyDescent="0.25">
      <c r="A222" s="600" t="s">
        <v>356</v>
      </c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4"/>
      <c r="P222" s="554"/>
      <c r="Q222" s="554"/>
      <c r="R222" s="554"/>
      <c r="S222" s="554"/>
      <c r="T222" s="554"/>
      <c r="U222" s="554"/>
      <c r="V222" s="554"/>
      <c r="W222" s="554"/>
      <c r="X222" s="554"/>
      <c r="Y222" s="554"/>
      <c r="Z222" s="554"/>
      <c r="AA222" s="544"/>
      <c r="AB222" s="544"/>
      <c r="AC222" s="544"/>
    </row>
    <row r="223" spans="1:68" ht="14.25" hidden="1" customHeight="1" x14ac:dyDescent="0.25">
      <c r="A223" s="553" t="s">
        <v>102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45"/>
      <c r="AB223" s="545"/>
      <c r="AC223" s="545"/>
    </row>
    <row r="224" spans="1:68" ht="27" hidden="1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48">
        <v>1.45</v>
      </c>
      <c r="G224" s="32">
        <v>8</v>
      </c>
      <c r="H224" s="548">
        <v>11.6</v>
      </c>
      <c r="I224" s="54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1"/>
      <c r="R224" s="561"/>
      <c r="S224" s="561"/>
      <c r="T224" s="562"/>
      <c r="U224" s="34"/>
      <c r="V224" s="34"/>
      <c r="W224" s="35" t="s">
        <v>68</v>
      </c>
      <c r="X224" s="549">
        <v>0</v>
      </c>
      <c r="Y224" s="55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48">
        <v>1.45</v>
      </c>
      <c r="G225" s="32">
        <v>8</v>
      </c>
      <c r="H225" s="548">
        <v>11.6</v>
      </c>
      <c r="I225" s="54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1"/>
      <c r="R225" s="561"/>
      <c r="S225" s="561"/>
      <c r="T225" s="562"/>
      <c r="U225" s="34"/>
      <c r="V225" s="34"/>
      <c r="W225" s="35" t="s">
        <v>68</v>
      </c>
      <c r="X225" s="549">
        <v>0</v>
      </c>
      <c r="Y225" s="55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48">
        <v>1.45</v>
      </c>
      <c r="G226" s="32">
        <v>8</v>
      </c>
      <c r="H226" s="548">
        <v>11.6</v>
      </c>
      <c r="I226" s="54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1"/>
      <c r="R226" s="561"/>
      <c r="S226" s="561"/>
      <c r="T226" s="562"/>
      <c r="U226" s="34"/>
      <c r="V226" s="34"/>
      <c r="W226" s="35" t="s">
        <v>68</v>
      </c>
      <c r="X226" s="549">
        <v>0</v>
      </c>
      <c r="Y226" s="55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hidden="1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48">
        <v>0.4</v>
      </c>
      <c r="G227" s="32">
        <v>10</v>
      </c>
      <c r="H227" s="548">
        <v>4</v>
      </c>
      <c r="I227" s="54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1"/>
      <c r="R227" s="561"/>
      <c r="S227" s="561"/>
      <c r="T227" s="562"/>
      <c r="U227" s="34"/>
      <c r="V227" s="34"/>
      <c r="W227" s="35" t="s">
        <v>68</v>
      </c>
      <c r="X227" s="549">
        <v>0</v>
      </c>
      <c r="Y227" s="55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1"/>
      <c r="R228" s="561"/>
      <c r="S228" s="561"/>
      <c r="T228" s="562"/>
      <c r="U228" s="34"/>
      <c r="V228" s="34"/>
      <c r="W228" s="35" t="s">
        <v>68</v>
      </c>
      <c r="X228" s="549">
        <v>0</v>
      </c>
      <c r="Y228" s="55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hidden="1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48">
        <v>0.37</v>
      </c>
      <c r="G229" s="32">
        <v>10</v>
      </c>
      <c r="H229" s="548">
        <v>3.7</v>
      </c>
      <c r="I229" s="54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1"/>
      <c r="R229" s="561"/>
      <c r="S229" s="561"/>
      <c r="T229" s="562"/>
      <c r="U229" s="34"/>
      <c r="V229" s="34"/>
      <c r="W229" s="35" t="s">
        <v>68</v>
      </c>
      <c r="X229" s="549">
        <v>0</v>
      </c>
      <c r="Y229" s="55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48">
        <v>0.4</v>
      </c>
      <c r="G230" s="32">
        <v>10</v>
      </c>
      <c r="H230" s="548">
        <v>4</v>
      </c>
      <c r="I230" s="54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1"/>
      <c r="R230" s="561"/>
      <c r="S230" s="561"/>
      <c r="T230" s="562"/>
      <c r="U230" s="34"/>
      <c r="V230" s="34"/>
      <c r="W230" s="35" t="s">
        <v>68</v>
      </c>
      <c r="X230" s="549">
        <v>0</v>
      </c>
      <c r="Y230" s="55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hidden="1" x14ac:dyDescent="0.2">
      <c r="A231" s="569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70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51">
        <f>IFERROR(X224/H224,"0")+IFERROR(X225/H225,"0")+IFERROR(X226/H226,"0")+IFERROR(X227/H227,"0")+IFERROR(X228/H228,"0")+IFERROR(X229/H229,"0")+IFERROR(X230/H230,"0")</f>
        <v>0</v>
      </c>
      <c r="Y231" s="551">
        <f>IFERROR(Y224/H224,"0")+IFERROR(Y225/H225,"0")+IFERROR(Y226/H226,"0")+IFERROR(Y227/H227,"0")+IFERROR(Y228/H228,"0")+IFERROR(Y229/H229,"0")+IFERROR(Y230/H230,"0")</f>
        <v>0</v>
      </c>
      <c r="Z231" s="55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52"/>
      <c r="AB231" s="552"/>
      <c r="AC231" s="552"/>
    </row>
    <row r="232" spans="1:68" hidden="1" x14ac:dyDescent="0.2">
      <c r="A232" s="554"/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70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51">
        <f>IFERROR(SUM(X224:X230),"0")</f>
        <v>0</v>
      </c>
      <c r="Y232" s="551">
        <f>IFERROR(SUM(Y224:Y230),"0")</f>
        <v>0</v>
      </c>
      <c r="Z232" s="37"/>
      <c r="AA232" s="552"/>
      <c r="AB232" s="552"/>
      <c r="AC232" s="552"/>
    </row>
    <row r="233" spans="1:68" ht="14.25" hidden="1" customHeight="1" x14ac:dyDescent="0.25">
      <c r="A233" s="553" t="s">
        <v>134</v>
      </c>
      <c r="B233" s="554"/>
      <c r="C233" s="554"/>
      <c r="D233" s="554"/>
      <c r="E233" s="554"/>
      <c r="F233" s="554"/>
      <c r="G233" s="554"/>
      <c r="H233" s="554"/>
      <c r="I233" s="554"/>
      <c r="J233" s="554"/>
      <c r="K233" s="554"/>
      <c r="L233" s="554"/>
      <c r="M233" s="554"/>
      <c r="N233" s="554"/>
      <c r="O233" s="554"/>
      <c r="P233" s="554"/>
      <c r="Q233" s="554"/>
      <c r="R233" s="554"/>
      <c r="S233" s="554"/>
      <c r="T233" s="554"/>
      <c r="U233" s="554"/>
      <c r="V233" s="554"/>
      <c r="W233" s="554"/>
      <c r="X233" s="554"/>
      <c r="Y233" s="554"/>
      <c r="Z233" s="554"/>
      <c r="AA233" s="545"/>
      <c r="AB233" s="545"/>
      <c r="AC233" s="545"/>
    </row>
    <row r="234" spans="1:68" ht="27" hidden="1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48">
        <v>0.33</v>
      </c>
      <c r="G234" s="32">
        <v>6</v>
      </c>
      <c r="H234" s="548">
        <v>1.98</v>
      </c>
      <c r="I234" s="548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59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1"/>
      <c r="R234" s="561"/>
      <c r="S234" s="561"/>
      <c r="T234" s="562"/>
      <c r="U234" s="34"/>
      <c r="V234" s="34"/>
      <c r="W234" s="35" t="s">
        <v>68</v>
      </c>
      <c r="X234" s="549">
        <v>0</v>
      </c>
      <c r="Y234" s="55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9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70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51">
        <f>IFERROR(X234/H234,"0")</f>
        <v>0</v>
      </c>
      <c r="Y235" s="551">
        <f>IFERROR(Y234/H234,"0")</f>
        <v>0</v>
      </c>
      <c r="Z235" s="551">
        <f>IFERROR(IF(Z234="",0,Z234),"0")</f>
        <v>0</v>
      </c>
      <c r="AA235" s="552"/>
      <c r="AB235" s="552"/>
      <c r="AC235" s="552"/>
    </row>
    <row r="236" spans="1:68" hidden="1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70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51">
        <f>IFERROR(SUM(X234:X234),"0")</f>
        <v>0</v>
      </c>
      <c r="Y236" s="551">
        <f>IFERROR(SUM(Y234:Y234),"0")</f>
        <v>0</v>
      </c>
      <c r="Z236" s="37"/>
      <c r="AA236" s="552"/>
      <c r="AB236" s="552"/>
      <c r="AC236" s="552"/>
    </row>
    <row r="237" spans="1:68" ht="14.25" hidden="1" customHeight="1" x14ac:dyDescent="0.25">
      <c r="A237" s="553" t="s">
        <v>379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45"/>
      <c r="AB237" s="545"/>
      <c r="AC237" s="545"/>
    </row>
    <row r="238" spans="1:68" ht="27" hidden="1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48">
        <v>0.12</v>
      </c>
      <c r="G238" s="32">
        <v>15</v>
      </c>
      <c r="H238" s="548">
        <v>1.8</v>
      </c>
      <c r="I238" s="548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27" t="s">
        <v>382</v>
      </c>
      <c r="Q238" s="561"/>
      <c r="R238" s="561"/>
      <c r="S238" s="561"/>
      <c r="T238" s="562"/>
      <c r="U238" s="34"/>
      <c r="V238" s="34"/>
      <c r="W238" s="35" t="s">
        <v>68</v>
      </c>
      <c r="X238" s="549">
        <v>0</v>
      </c>
      <c r="Y238" s="55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69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70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51">
        <f>IFERROR(X238/H238,"0")</f>
        <v>0</v>
      </c>
      <c r="Y239" s="551">
        <f>IFERROR(Y238/H238,"0")</f>
        <v>0</v>
      </c>
      <c r="Z239" s="551">
        <f>IFERROR(IF(Z238="",0,Z238),"0")</f>
        <v>0</v>
      </c>
      <c r="AA239" s="552"/>
      <c r="AB239" s="552"/>
      <c r="AC239" s="552"/>
    </row>
    <row r="240" spans="1:68" hidden="1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70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51">
        <f>IFERROR(SUM(X238:X238),"0")</f>
        <v>0</v>
      </c>
      <c r="Y240" s="551">
        <f>IFERROR(SUM(Y238:Y238),"0")</f>
        <v>0</v>
      </c>
      <c r="Z240" s="37"/>
      <c r="AA240" s="552"/>
      <c r="AB240" s="552"/>
      <c r="AC240" s="552"/>
    </row>
    <row r="241" spans="1:68" ht="14.25" hidden="1" customHeight="1" x14ac:dyDescent="0.25">
      <c r="A241" s="553" t="s">
        <v>384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45"/>
      <c r="AB241" s="545"/>
      <c r="AC241" s="545"/>
    </row>
    <row r="242" spans="1:68" ht="27" hidden="1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48">
        <v>5.5E-2</v>
      </c>
      <c r="G242" s="32">
        <v>18</v>
      </c>
      <c r="H242" s="548">
        <v>0.99</v>
      </c>
      <c r="I242" s="548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3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1"/>
      <c r="R242" s="561"/>
      <c r="S242" s="561"/>
      <c r="T242" s="562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48">
        <v>0.12</v>
      </c>
      <c r="G243" s="32">
        <v>15</v>
      </c>
      <c r="H243" s="548">
        <v>1.8</v>
      </c>
      <c r="I243" s="548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61" t="s">
        <v>390</v>
      </c>
      <c r="Q243" s="561"/>
      <c r="R243" s="561"/>
      <c r="S243" s="561"/>
      <c r="T243" s="562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48">
        <v>0.05</v>
      </c>
      <c r="G244" s="32">
        <v>18</v>
      </c>
      <c r="H244" s="548">
        <v>0.9</v>
      </c>
      <c r="I244" s="548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8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1"/>
      <c r="R244" s="561"/>
      <c r="S244" s="561"/>
      <c r="T244" s="562"/>
      <c r="U244" s="34"/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2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69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70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51">
        <f>IFERROR(X242/H242,"0")+IFERROR(X243/H243,"0")+IFERROR(X244/H244,"0")+IFERROR(X245/H245,"0")</f>
        <v>0</v>
      </c>
      <c r="Y246" s="551">
        <f>IFERROR(Y242/H242,"0")+IFERROR(Y243/H243,"0")+IFERROR(Y244/H244,"0")+IFERROR(Y245/H245,"0")</f>
        <v>0</v>
      </c>
      <c r="Z246" s="551">
        <f>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hidden="1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70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51">
        <f>IFERROR(SUM(X242:X245),"0")</f>
        <v>0</v>
      </c>
      <c r="Y247" s="551">
        <f>IFERROR(SUM(Y242:Y245),"0")</f>
        <v>0</v>
      </c>
      <c r="Z247" s="37"/>
      <c r="AA247" s="552"/>
      <c r="AB247" s="552"/>
      <c r="AC247" s="552"/>
    </row>
    <row r="248" spans="1:68" ht="16.5" hidden="1" customHeight="1" x14ac:dyDescent="0.25">
      <c r="A248" s="600" t="s">
        <v>395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102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396</v>
      </c>
      <c r="B250" s="54" t="s">
        <v>397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399</v>
      </c>
      <c r="B251" s="54" t="s">
        <v>400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402</v>
      </c>
      <c r="B252" s="54" t="s">
        <v>403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405</v>
      </c>
      <c r="B253" s="54" t="s">
        <v>406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408</v>
      </c>
      <c r="B254" s="54" t="s">
        <v>409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9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70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70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600" t="s">
        <v>411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102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412</v>
      </c>
      <c r="B259" s="54" t="s">
        <v>413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43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414</v>
      </c>
      <c r="B260" s="54" t="s">
        <v>415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61" t="s">
        <v>416</v>
      </c>
      <c r="Q260" s="561"/>
      <c r="R260" s="561"/>
      <c r="S260" s="561"/>
      <c r="T260" s="562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418</v>
      </c>
      <c r="B261" s="54" t="s">
        <v>419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4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421</v>
      </c>
      <c r="B262" s="54" t="s">
        <v>422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717" t="s">
        <v>423</v>
      </c>
      <c r="Q262" s="561"/>
      <c r="R262" s="561"/>
      <c r="S262" s="561"/>
      <c r="T262" s="562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9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70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70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600" t="s">
        <v>425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72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426</v>
      </c>
      <c r="B267" s="54" t="s">
        <v>427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429</v>
      </c>
      <c r="B268" s="54" t="s">
        <v>430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68</v>
      </c>
      <c r="X269" s="549">
        <v>77</v>
      </c>
      <c r="Y269" s="550">
        <f>IFERROR(IF(X269="",0,CEILING((X269/$H269),1)*$H269),"")</f>
        <v>79.2</v>
      </c>
      <c r="Z269" s="36">
        <f>IFERROR(IF(Y269=0,"",ROUNDUP(Y269/H269,0)*0.00651),"")</f>
        <v>0.21482999999999999</v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82.775000000000006</v>
      </c>
      <c r="BN269" s="64">
        <f>IFERROR(Y269*I269/H269,"0")</f>
        <v>85.140000000000015</v>
      </c>
      <c r="BO269" s="64">
        <f>IFERROR(1/J269*(X269/H269),"0")</f>
        <v>0.17628205128205132</v>
      </c>
      <c r="BP269" s="64">
        <f>IFERROR(1/J269*(Y269/H269),"0")</f>
        <v>0.18131868131868134</v>
      </c>
    </row>
    <row r="270" spans="1:68" x14ac:dyDescent="0.2">
      <c r="A270" s="569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70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51">
        <f>IFERROR(X267/H267,"0")+IFERROR(X268/H268,"0")+IFERROR(X269/H269,"0")</f>
        <v>32.083333333333336</v>
      </c>
      <c r="Y270" s="551">
        <f>IFERROR(Y267/H267,"0")+IFERROR(Y268/H268,"0")+IFERROR(Y269/H269,"0")</f>
        <v>33</v>
      </c>
      <c r="Z270" s="551">
        <f>IFERROR(IF(Z267="",0,Z267),"0")+IFERROR(IF(Z268="",0,Z268),"0")+IFERROR(IF(Z269="",0,Z269),"0")</f>
        <v>0.21482999999999999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70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51">
        <f>IFERROR(SUM(X267:X269),"0")</f>
        <v>77</v>
      </c>
      <c r="Y271" s="551">
        <f>IFERROR(SUM(Y267:Y269),"0")</f>
        <v>79.2</v>
      </c>
      <c r="Z271" s="37"/>
      <c r="AA271" s="552"/>
      <c r="AB271" s="552"/>
      <c r="AC271" s="552"/>
    </row>
    <row r="272" spans="1:68" ht="16.5" hidden="1" customHeight="1" x14ac:dyDescent="0.25">
      <c r="A272" s="600" t="s">
        <v>435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63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436</v>
      </c>
      <c r="B274" s="54" t="s">
        <v>437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9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70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70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72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439</v>
      </c>
      <c r="B278" s="54" t="s">
        <v>440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9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70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70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600" t="s">
        <v>442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102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443</v>
      </c>
      <c r="B283" s="54" t="s">
        <v>444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68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9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70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70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600" t="s">
        <v>447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102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68</v>
      </c>
      <c r="X288" s="549">
        <v>5</v>
      </c>
      <c r="Y288" s="550">
        <f>IFERROR(IF(X288="",0,CEILING((X288/$H288),1)*$H288),"")</f>
        <v>10.8</v>
      </c>
      <c r="Z288" s="36">
        <f>IFERROR(IF(Y288=0,"",ROUNDUP(Y288/H288,0)*0.01898),"")</f>
        <v>1.898E-2</v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5.2013888888888884</v>
      </c>
      <c r="BN288" s="64">
        <f>IFERROR(Y288*I288/H288,"0")</f>
        <v>11.234999999999999</v>
      </c>
      <c r="BO288" s="64">
        <f>IFERROR(1/J288*(X288/H288),"0")</f>
        <v>7.2337962962962955E-3</v>
      </c>
      <c r="BP288" s="64">
        <f>IFERROR(1/J288*(Y288/H288),"0")</f>
        <v>1.5625E-2</v>
      </c>
    </row>
    <row r="289" spans="1:68" ht="37.5" hidden="1" customHeight="1" x14ac:dyDescent="0.25">
      <c r="A289" s="54" t="s">
        <v>451</v>
      </c>
      <c r="B289" s="54" t="s">
        <v>452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454</v>
      </c>
      <c r="B290" s="54" t="s">
        <v>455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8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457</v>
      </c>
      <c r="B291" s="54" t="s">
        <v>458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6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70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51">
        <f>IFERROR(X288/H288,"0")+IFERROR(X289/H289,"0")+IFERROR(X290/H290,"0")+IFERROR(X291/H291,"0")+IFERROR(X292/H292,"0")</f>
        <v>0.46296296296296291</v>
      </c>
      <c r="Y293" s="551">
        <f>IFERROR(Y288/H288,"0")+IFERROR(Y289/H289,"0")+IFERROR(Y290/H290,"0")+IFERROR(Y291/H291,"0")+IFERROR(Y292/H292,"0")</f>
        <v>1</v>
      </c>
      <c r="Z293" s="551">
        <f>IFERROR(IF(Z288="",0,Z288),"0")+IFERROR(IF(Z289="",0,Z289),"0")+IFERROR(IF(Z290="",0,Z290),"0")+IFERROR(IF(Z291="",0,Z291),"0")+IFERROR(IF(Z292="",0,Z292),"0")</f>
        <v>1.898E-2</v>
      </c>
      <c r="AA293" s="552"/>
      <c r="AB293" s="552"/>
      <c r="AC293" s="552"/>
    </row>
    <row r="294" spans="1:68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70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51">
        <f>IFERROR(SUM(X288:X292),"0")</f>
        <v>5</v>
      </c>
      <c r="Y294" s="551">
        <f>IFERROR(SUM(Y288:Y292),"0")</f>
        <v>10.8</v>
      </c>
      <c r="Z294" s="37"/>
      <c r="AA294" s="552"/>
      <c r="AB294" s="552"/>
      <c r="AC294" s="552"/>
    </row>
    <row r="295" spans="1:68" ht="14.25" hidden="1" customHeight="1" x14ac:dyDescent="0.25">
      <c r="A295" s="553" t="s">
        <v>63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462</v>
      </c>
      <c r="B296" s="54" t="s">
        <v>463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68</v>
      </c>
      <c r="X296" s="549">
        <v>0</v>
      </c>
      <c r="Y296" s="550">
        <f t="shared" ref="Y296:Y302" si="3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8">IFERROR(X296*I296/H296,"0")</f>
        <v>0</v>
      </c>
      <c r="BN296" s="64">
        <f t="shared" ref="BN296:BN302" si="39">IFERROR(Y296*I296/H296,"0")</f>
        <v>0</v>
      </c>
      <c r="BO296" s="64">
        <f t="shared" ref="BO296:BO302" si="40">IFERROR(1/J296*(X296/H296),"0")</f>
        <v>0</v>
      </c>
      <c r="BP296" s="64">
        <f t="shared" ref="BP296:BP302" si="41">IFERROR(1/J296*(Y296/H296),"0")</f>
        <v>0</v>
      </c>
    </row>
    <row r="297" spans="1:68" ht="27" hidden="1" customHeight="1" x14ac:dyDescent="0.25">
      <c r="A297" s="54" t="s">
        <v>465</v>
      </c>
      <c r="B297" s="54" t="s">
        <v>466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68</v>
      </c>
      <c r="X297" s="549">
        <v>0</v>
      </c>
      <c r="Y297" s="550">
        <f t="shared" si="3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8"/>
        <v>0</v>
      </c>
      <c r="BN297" s="64">
        <f t="shared" si="39"/>
        <v>0</v>
      </c>
      <c r="BO297" s="64">
        <f t="shared" si="40"/>
        <v>0</v>
      </c>
      <c r="BP297" s="64">
        <f t="shared" si="41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2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68</v>
      </c>
      <c r="X298" s="549">
        <v>0</v>
      </c>
      <c r="Y298" s="550">
        <f t="shared" si="3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8"/>
        <v>0</v>
      </c>
      <c r="BN298" s="64">
        <f t="shared" si="39"/>
        <v>0</v>
      </c>
      <c r="BO298" s="64">
        <f t="shared" si="40"/>
        <v>0</v>
      </c>
      <c r="BP298" s="64">
        <f t="shared" si="41"/>
        <v>0</v>
      </c>
    </row>
    <row r="299" spans="1:68" ht="27" hidden="1" customHeight="1" x14ac:dyDescent="0.25">
      <c r="A299" s="54" t="s">
        <v>471</v>
      </c>
      <c r="B299" s="54" t="s">
        <v>472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68</v>
      </c>
      <c r="X299" s="549">
        <v>0</v>
      </c>
      <c r="Y299" s="550">
        <f t="shared" si="3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8"/>
        <v>0</v>
      </c>
      <c r="BN299" s="64">
        <f t="shared" si="39"/>
        <v>0</v>
      </c>
      <c r="BO299" s="64">
        <f t="shared" si="40"/>
        <v>0</v>
      </c>
      <c r="BP299" s="64">
        <f t="shared" si="41"/>
        <v>0</v>
      </c>
    </row>
    <row r="300" spans="1:68" ht="27" hidden="1" customHeight="1" x14ac:dyDescent="0.25">
      <c r="A300" s="54" t="s">
        <v>473</v>
      </c>
      <c r="B300" s="54" t="s">
        <v>474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68</v>
      </c>
      <c r="X300" s="549">
        <v>0</v>
      </c>
      <c r="Y300" s="550">
        <f t="shared" si="3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8"/>
        <v>0</v>
      </c>
      <c r="BN300" s="64">
        <f t="shared" si="39"/>
        <v>0</v>
      </c>
      <c r="BO300" s="64">
        <f t="shared" si="40"/>
        <v>0</v>
      </c>
      <c r="BP300" s="64">
        <f t="shared" si="41"/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68</v>
      </c>
      <c r="X301" s="549">
        <v>0</v>
      </c>
      <c r="Y301" s="550">
        <f t="shared" si="3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8"/>
        <v>0</v>
      </c>
      <c r="BN301" s="64">
        <f t="shared" si="39"/>
        <v>0</v>
      </c>
      <c r="BO301" s="64">
        <f t="shared" si="40"/>
        <v>0</v>
      </c>
      <c r="BP301" s="64">
        <f t="shared" si="4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60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68</v>
      </c>
      <c r="X302" s="549">
        <v>3</v>
      </c>
      <c r="Y302" s="550">
        <f t="shared" si="37"/>
        <v>3.6</v>
      </c>
      <c r="Z302" s="36">
        <f>IFERROR(IF(Y302=0,"",ROUNDUP(Y302/H302,0)*0.00651),"")</f>
        <v>1.302E-2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8"/>
        <v>3.38</v>
      </c>
      <c r="BN302" s="64">
        <f t="shared" si="39"/>
        <v>4.056</v>
      </c>
      <c r="BO302" s="64">
        <f t="shared" si="40"/>
        <v>9.1575091575091579E-3</v>
      </c>
      <c r="BP302" s="64">
        <f t="shared" si="41"/>
        <v>1.098901098901099E-2</v>
      </c>
    </row>
    <row r="303" spans="1:68" x14ac:dyDescent="0.2">
      <c r="A303" s="569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70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51">
        <f>IFERROR(X296/H296,"0")+IFERROR(X297/H297,"0")+IFERROR(X298/H298,"0")+IFERROR(X299/H299,"0")+IFERROR(X300/H300,"0")+IFERROR(X301/H301,"0")+IFERROR(X302/H302,"0")</f>
        <v>1.6666666666666665</v>
      </c>
      <c r="Y303" s="551">
        <f>IFERROR(Y296/H296,"0")+IFERROR(Y297/H297,"0")+IFERROR(Y298/H298,"0")+IFERROR(Y299/H299,"0")+IFERROR(Y300/H300,"0")+IFERROR(Y301/H301,"0")+IFERROR(Y302/H302,"0")</f>
        <v>2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1.302E-2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70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51">
        <f>IFERROR(SUM(X296:X302),"0")</f>
        <v>3</v>
      </c>
      <c r="Y304" s="551">
        <f>IFERROR(SUM(Y296:Y302),"0")</f>
        <v>3.6</v>
      </c>
      <c r="Z304" s="37"/>
      <c r="AA304" s="552"/>
      <c r="AB304" s="552"/>
      <c r="AC304" s="552"/>
    </row>
    <row r="305" spans="1:68" ht="14.25" hidden="1" customHeight="1" x14ac:dyDescent="0.25">
      <c r="A305" s="553" t="s">
        <v>72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481</v>
      </c>
      <c r="B306" s="54" t="s">
        <v>482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484</v>
      </c>
      <c r="B307" s="54" t="s">
        <v>485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68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490</v>
      </c>
      <c r="B309" s="54" t="s">
        <v>491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493</v>
      </c>
      <c r="B310" s="54" t="s">
        <v>494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9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70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70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169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hidden="1" customHeight="1" x14ac:dyDescent="0.25">
      <c r="A314" s="54" t="s">
        <v>496</v>
      </c>
      <c r="B314" s="54" t="s">
        <v>497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68</v>
      </c>
      <c r="X314" s="549">
        <v>0</v>
      </c>
      <c r="Y314" s="550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6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68</v>
      </c>
      <c r="X315" s="549">
        <v>52</v>
      </c>
      <c r="Y315" s="550">
        <f>IFERROR(IF(X315="",0,CEILING((X315/$H315),1)*$H315),"")</f>
        <v>54.6</v>
      </c>
      <c r="Z315" s="36">
        <f>IFERROR(IF(Y315=0,"",ROUNDUP(Y315/H315,0)*0.01898),"")</f>
        <v>0.13286000000000001</v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55.46</v>
      </c>
      <c r="BN315" s="64">
        <f>IFERROR(Y315*I315/H315,"0")</f>
        <v>58.233000000000011</v>
      </c>
      <c r="BO315" s="64">
        <f>IFERROR(1/J315*(X315/H315),"0")</f>
        <v>0.10416666666666667</v>
      </c>
      <c r="BP315" s="64">
        <f>IFERROR(1/J315*(Y315/H315),"0")</f>
        <v>0.109375</v>
      </c>
    </row>
    <row r="316" spans="1:68" ht="16.5" hidden="1" customHeight="1" x14ac:dyDescent="0.25">
      <c r="A316" s="54" t="s">
        <v>502</v>
      </c>
      <c r="B316" s="54" t="s">
        <v>503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2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70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51">
        <f>IFERROR(X314/H314,"0")+IFERROR(X315/H315,"0")+IFERROR(X316/H316,"0")</f>
        <v>6.666666666666667</v>
      </c>
      <c r="Y317" s="551">
        <f>IFERROR(Y314/H314,"0")+IFERROR(Y315/H315,"0")+IFERROR(Y316/H316,"0")</f>
        <v>7</v>
      </c>
      <c r="Z317" s="551">
        <f>IFERROR(IF(Z314="",0,Z314),"0")+IFERROR(IF(Z315="",0,Z315),"0")+IFERROR(IF(Z316="",0,Z316),"0")</f>
        <v>0.13286000000000001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70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51">
        <f>IFERROR(SUM(X314:X316),"0")</f>
        <v>52</v>
      </c>
      <c r="Y318" s="551">
        <f>IFERROR(SUM(Y314:Y316),"0")</f>
        <v>54.6</v>
      </c>
      <c r="Z318" s="37"/>
      <c r="AA318" s="552"/>
      <c r="AB318" s="552"/>
      <c r="AC318" s="552"/>
    </row>
    <row r="319" spans="1:68" ht="14.25" hidden="1" customHeight="1" x14ac:dyDescent="0.25">
      <c r="A319" s="553" t="s">
        <v>94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505</v>
      </c>
      <c r="B320" s="54" t="s">
        <v>506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3" t="s">
        <v>507</v>
      </c>
      <c r="Q320" s="561"/>
      <c r="R320" s="561"/>
      <c r="S320" s="561"/>
      <c r="T320" s="562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509</v>
      </c>
      <c r="B321" s="54" t="s">
        <v>510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734" t="s">
        <v>511</v>
      </c>
      <c r="Q321" s="561"/>
      <c r="R321" s="561"/>
      <c r="S321" s="561"/>
      <c r="T321" s="562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6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68</v>
      </c>
      <c r="X322" s="549">
        <v>1</v>
      </c>
      <c r="Y322" s="550">
        <f>IFERROR(IF(X322="",0,CEILING((X322/$H322),1)*$H322),"")</f>
        <v>2.5499999999999998</v>
      </c>
      <c r="Z322" s="36">
        <f>IFERROR(IF(Y322=0,"",ROUNDUP(Y322/H322,0)*0.00651),"")</f>
        <v>6.5100000000000002E-3</v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1.1588235294117648</v>
      </c>
      <c r="BN322" s="64">
        <f>IFERROR(Y322*I322/H322,"0")</f>
        <v>2.9550000000000001</v>
      </c>
      <c r="BO322" s="64">
        <f>IFERROR(1/J322*(X322/H322),"0")</f>
        <v>2.1547080370609788E-3</v>
      </c>
      <c r="BP322" s="64">
        <f>IFERROR(1/J322*(Y322/H322),"0")</f>
        <v>5.4945054945054949E-3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68</v>
      </c>
      <c r="X323" s="549">
        <v>10</v>
      </c>
      <c r="Y323" s="550">
        <f>IFERROR(IF(X323="",0,CEILING((X323/$H323),1)*$H323),"")</f>
        <v>10.199999999999999</v>
      </c>
      <c r="Z323" s="36">
        <f>IFERROR(IF(Y323=0,"",ROUNDUP(Y323/H323,0)*0.00651),"")</f>
        <v>2.6040000000000001E-2</v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11.294117647058822</v>
      </c>
      <c r="BN323" s="64">
        <f>IFERROR(Y323*I323/H323,"0")</f>
        <v>11.52</v>
      </c>
      <c r="BO323" s="64">
        <f>IFERROR(1/J323*(X323/H323),"0")</f>
        <v>2.1547080370609786E-2</v>
      </c>
      <c r="BP323" s="64">
        <f>IFERROR(1/J323*(Y323/H323),"0")</f>
        <v>2.197802197802198E-2</v>
      </c>
    </row>
    <row r="324" spans="1:68" x14ac:dyDescent="0.2">
      <c r="A324" s="569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70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51">
        <f>IFERROR(X320/H320,"0")+IFERROR(X321/H321,"0")+IFERROR(X322/H322,"0")+IFERROR(X323/H323,"0")</f>
        <v>4.3137254901960791</v>
      </c>
      <c r="Y324" s="551">
        <f>IFERROR(Y320/H320,"0")+IFERROR(Y321/H321,"0")+IFERROR(Y322/H322,"0")+IFERROR(Y323/H323,"0")</f>
        <v>5</v>
      </c>
      <c r="Z324" s="551">
        <f>IFERROR(IF(Z320="",0,Z320),"0")+IFERROR(IF(Z321="",0,Z321),"0")+IFERROR(IF(Z322="",0,Z322),"0")+IFERROR(IF(Z323="",0,Z323),"0")</f>
        <v>3.2550000000000003E-2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70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51">
        <f>IFERROR(SUM(X320:X323),"0")</f>
        <v>11</v>
      </c>
      <c r="Y325" s="551">
        <f>IFERROR(SUM(Y320:Y323),"0")</f>
        <v>12.75</v>
      </c>
      <c r="Z325" s="37"/>
      <c r="AA325" s="552"/>
      <c r="AB325" s="552"/>
      <c r="AC325" s="552"/>
    </row>
    <row r="326" spans="1:68" ht="14.25" hidden="1" customHeight="1" x14ac:dyDescent="0.25">
      <c r="A326" s="553" t="s">
        <v>517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518</v>
      </c>
      <c r="B327" s="54" t="s">
        <v>519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5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524</v>
      </c>
      <c r="B329" s="54" t="s">
        <v>525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9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70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70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600" t="s">
        <v>526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72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527</v>
      </c>
      <c r="B334" s="54" t="s">
        <v>528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530</v>
      </c>
      <c r="B335" s="54" t="s">
        <v>531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533</v>
      </c>
      <c r="B336" s="54" t="s">
        <v>534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9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70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hidden="1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70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hidden="1" customHeight="1" x14ac:dyDescent="0.2">
      <c r="A339" s="597" t="s">
        <v>536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600" t="s">
        <v>537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102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6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68</v>
      </c>
      <c r="X342" s="549">
        <v>490</v>
      </c>
      <c r="Y342" s="550">
        <f t="shared" ref="Y342:Y348" si="42">IFERROR(IF(X342="",0,CEILING((X342/$H342),1)*$H342),"")</f>
        <v>495</v>
      </c>
      <c r="Z342" s="36">
        <f>IFERROR(IF(Y342=0,"",ROUNDUP(Y342/H342,0)*0.02175),"")</f>
        <v>0.71775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43">IFERROR(X342*I342/H342,"0")</f>
        <v>505.68</v>
      </c>
      <c r="BN342" s="64">
        <f t="shared" ref="BN342:BN348" si="44">IFERROR(Y342*I342/H342,"0")</f>
        <v>510.84000000000003</v>
      </c>
      <c r="BO342" s="64">
        <f t="shared" ref="BO342:BO348" si="45">IFERROR(1/J342*(X342/H342),"0")</f>
        <v>0.68055555555555547</v>
      </c>
      <c r="BP342" s="64">
        <f t="shared" ref="BP342:BP348" si="46">IFERROR(1/J342*(Y342/H342),"0")</f>
        <v>0.6875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68</v>
      </c>
      <c r="X343" s="549">
        <v>969</v>
      </c>
      <c r="Y343" s="550">
        <f t="shared" si="42"/>
        <v>975</v>
      </c>
      <c r="Z343" s="36">
        <f>IFERROR(IF(Y343=0,"",ROUNDUP(Y343/H343,0)*0.02175),"")</f>
        <v>1.4137499999999998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43"/>
        <v>1000.008</v>
      </c>
      <c r="BN343" s="64">
        <f t="shared" si="44"/>
        <v>1006.2</v>
      </c>
      <c r="BO343" s="64">
        <f t="shared" si="45"/>
        <v>1.3458333333333332</v>
      </c>
      <c r="BP343" s="64">
        <f t="shared" si="46"/>
        <v>1.3541666666666665</v>
      </c>
    </row>
    <row r="344" spans="1:68" ht="27" customHeight="1" x14ac:dyDescent="0.25">
      <c r="A344" s="54" t="s">
        <v>544</v>
      </c>
      <c r="B344" s="54" t="s">
        <v>545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92</v>
      </c>
      <c r="N344" s="33"/>
      <c r="O344" s="32">
        <v>60</v>
      </c>
      <c r="P344" s="8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68</v>
      </c>
      <c r="X344" s="549">
        <v>444</v>
      </c>
      <c r="Y344" s="550">
        <f t="shared" si="42"/>
        <v>450</v>
      </c>
      <c r="Z344" s="36">
        <f>IFERROR(IF(Y344=0,"",ROUNDUP(Y344/H344,0)*0.02175),"")</f>
        <v>0.65249999999999997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43"/>
        <v>458.20799999999997</v>
      </c>
      <c r="BN344" s="64">
        <f t="shared" si="44"/>
        <v>464.4</v>
      </c>
      <c r="BO344" s="64">
        <f t="shared" si="45"/>
        <v>0.6166666666666667</v>
      </c>
      <c r="BP344" s="64">
        <f t="shared" si="46"/>
        <v>0.625</v>
      </c>
    </row>
    <row r="345" spans="1:68" ht="37.5" customHeight="1" x14ac:dyDescent="0.25">
      <c r="A345" s="54" t="s">
        <v>547</v>
      </c>
      <c r="B345" s="54" t="s">
        <v>548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68</v>
      </c>
      <c r="X345" s="549">
        <v>568</v>
      </c>
      <c r="Y345" s="550">
        <f t="shared" si="42"/>
        <v>570</v>
      </c>
      <c r="Z345" s="36">
        <f>IFERROR(IF(Y345=0,"",ROUNDUP(Y345/H345,0)*0.02175),"")</f>
        <v>0.8264999999999999</v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43"/>
        <v>586.17599999999993</v>
      </c>
      <c r="BN345" s="64">
        <f t="shared" si="44"/>
        <v>588.24</v>
      </c>
      <c r="BO345" s="64">
        <f t="shared" si="45"/>
        <v>0.78888888888888886</v>
      </c>
      <c r="BP345" s="64">
        <f t="shared" si="46"/>
        <v>0.79166666666666663</v>
      </c>
    </row>
    <row r="346" spans="1:68" ht="27" hidden="1" customHeight="1" x14ac:dyDescent="0.25">
      <c r="A346" s="54" t="s">
        <v>550</v>
      </c>
      <c r="B346" s="54" t="s">
        <v>551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75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68</v>
      </c>
      <c r="X346" s="549">
        <v>0</v>
      </c>
      <c r="Y346" s="550">
        <f t="shared" si="42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43"/>
        <v>0</v>
      </c>
      <c r="BN346" s="64">
        <f t="shared" si="44"/>
        <v>0</v>
      </c>
      <c r="BO346" s="64">
        <f t="shared" si="45"/>
        <v>0</v>
      </c>
      <c r="BP346" s="64">
        <f t="shared" si="46"/>
        <v>0</v>
      </c>
    </row>
    <row r="347" spans="1:68" ht="27" hidden="1" customHeight="1" x14ac:dyDescent="0.25">
      <c r="A347" s="54" t="s">
        <v>553</v>
      </c>
      <c r="B347" s="54" t="s">
        <v>554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68</v>
      </c>
      <c r="X347" s="549">
        <v>0</v>
      </c>
      <c r="Y347" s="550">
        <f t="shared" si="42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43"/>
        <v>0</v>
      </c>
      <c r="BN347" s="64">
        <f t="shared" si="44"/>
        <v>0</v>
      </c>
      <c r="BO347" s="64">
        <f t="shared" si="45"/>
        <v>0</v>
      </c>
      <c r="BP347" s="64">
        <f t="shared" si="46"/>
        <v>0</v>
      </c>
    </row>
    <row r="348" spans="1:68" ht="37.5" hidden="1" customHeight="1" x14ac:dyDescent="0.25">
      <c r="A348" s="54" t="s">
        <v>555</v>
      </c>
      <c r="B348" s="54" t="s">
        <v>556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68</v>
      </c>
      <c r="X348" s="549">
        <v>0</v>
      </c>
      <c r="Y348" s="550">
        <f t="shared" si="42"/>
        <v>0</v>
      </c>
      <c r="Z348" s="36" t="str">
        <f>IFERROR(IF(Y348=0,"",ROUNDUP(Y348/H348,0)*0.00902),"")</f>
        <v/>
      </c>
      <c r="AA348" s="56"/>
      <c r="AB348" s="57"/>
      <c r="AC348" s="399" t="s">
        <v>549</v>
      </c>
      <c r="AG348" s="64"/>
      <c r="AJ348" s="68"/>
      <c r="AK348" s="68">
        <v>0</v>
      </c>
      <c r="BB348" s="400" t="s">
        <v>1</v>
      </c>
      <c r="BM348" s="64">
        <f t="shared" si="43"/>
        <v>0</v>
      </c>
      <c r="BN348" s="64">
        <f t="shared" si="44"/>
        <v>0</v>
      </c>
      <c r="BO348" s="64">
        <f t="shared" si="45"/>
        <v>0</v>
      </c>
      <c r="BP348" s="64">
        <f t="shared" si="46"/>
        <v>0</v>
      </c>
    </row>
    <row r="349" spans="1:68" x14ac:dyDescent="0.2">
      <c r="A349" s="569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70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51">
        <f>IFERROR(X342/H342,"0")+IFERROR(X343/H343,"0")+IFERROR(X344/H344,"0")+IFERROR(X345/H345,"0")+IFERROR(X346/H346,"0")+IFERROR(X347/H347,"0")+IFERROR(X348/H348,"0")</f>
        <v>164.73333333333332</v>
      </c>
      <c r="Y349" s="551">
        <f>IFERROR(Y342/H342,"0")+IFERROR(Y343/H343,"0")+IFERROR(Y344/H344,"0")+IFERROR(Y345/H345,"0")+IFERROR(Y346/H346,"0")+IFERROR(Y347/H347,"0")+IFERROR(Y348/H348,"0")</f>
        <v>166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3.6104999999999996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70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51">
        <f>IFERROR(SUM(X342:X348),"0")</f>
        <v>2471</v>
      </c>
      <c r="Y350" s="551">
        <f>IFERROR(SUM(Y342:Y348),"0")</f>
        <v>2490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134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68</v>
      </c>
      <c r="X352" s="549">
        <v>915</v>
      </c>
      <c r="Y352" s="550">
        <f>IFERROR(IF(X352="",0,CEILING((X352/$H352),1)*$H352),"")</f>
        <v>915</v>
      </c>
      <c r="Z352" s="36">
        <f>IFERROR(IF(Y352=0,"",ROUNDUP(Y352/H352,0)*0.02175),"")</f>
        <v>1.3267499999999999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944.28000000000009</v>
      </c>
      <c r="BN352" s="64">
        <f>IFERROR(Y352*I352/H352,"0")</f>
        <v>944.28000000000009</v>
      </c>
      <c r="BO352" s="64">
        <f>IFERROR(1/J352*(X352/H352),"0")</f>
        <v>1.2708333333333333</v>
      </c>
      <c r="BP352" s="64">
        <f>IFERROR(1/J352*(Y352/H352),"0")</f>
        <v>1.2708333333333333</v>
      </c>
    </row>
    <row r="353" spans="1:68" ht="16.5" hidden="1" customHeight="1" x14ac:dyDescent="0.25">
      <c r="A353" s="54" t="s">
        <v>560</v>
      </c>
      <c r="B353" s="54" t="s">
        <v>561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70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51">
        <f>IFERROR(X352/H352,"0")+IFERROR(X353/H353,"0")</f>
        <v>61</v>
      </c>
      <c r="Y354" s="551">
        <f>IFERROR(Y352/H352,"0")+IFERROR(Y353/H353,"0")</f>
        <v>61</v>
      </c>
      <c r="Z354" s="551">
        <f>IFERROR(IF(Z352="",0,Z352),"0")+IFERROR(IF(Z353="",0,Z353),"0")</f>
        <v>1.3267499999999999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70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51">
        <f>IFERROR(SUM(X352:X353),"0")</f>
        <v>915</v>
      </c>
      <c r="Y355" s="551">
        <f>IFERROR(SUM(Y352:Y353),"0")</f>
        <v>915</v>
      </c>
      <c r="Z355" s="37"/>
      <c r="AA355" s="552"/>
      <c r="AB355" s="552"/>
      <c r="AC355" s="552"/>
    </row>
    <row r="356" spans="1:68" ht="14.25" hidden="1" customHeight="1" x14ac:dyDescent="0.25">
      <c r="A356" s="553" t="s">
        <v>72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562</v>
      </c>
      <c r="B357" s="54" t="s">
        <v>563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2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565</v>
      </c>
      <c r="B358" s="54" t="s">
        <v>566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9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70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70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169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hidden="1" customHeight="1" x14ac:dyDescent="0.25">
      <c r="A362" s="54" t="s">
        <v>568</v>
      </c>
      <c r="B362" s="54" t="s">
        <v>569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7" t="s">
        <v>570</v>
      </c>
      <c r="Q362" s="561"/>
      <c r="R362" s="561"/>
      <c r="S362" s="561"/>
      <c r="T362" s="562"/>
      <c r="U362" s="34"/>
      <c r="V362" s="34"/>
      <c r="W362" s="35" t="s">
        <v>68</v>
      </c>
      <c r="X362" s="549">
        <v>0</v>
      </c>
      <c r="Y362" s="550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69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70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51">
        <f>IFERROR(X362/H362,"0")</f>
        <v>0</v>
      </c>
      <c r="Y363" s="551">
        <f>IFERROR(Y362/H362,"0")</f>
        <v>0</v>
      </c>
      <c r="Z363" s="551">
        <f>IFERROR(IF(Z362="",0,Z362),"0")</f>
        <v>0</v>
      </c>
      <c r="AA363" s="552"/>
      <c r="AB363" s="552"/>
      <c r="AC363" s="552"/>
    </row>
    <row r="364" spans="1:68" hidden="1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70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51">
        <f>IFERROR(SUM(X362:X362),"0")</f>
        <v>0</v>
      </c>
      <c r="Y364" s="551">
        <f>IFERROR(SUM(Y362:Y362),"0")</f>
        <v>0</v>
      </c>
      <c r="Z364" s="37"/>
      <c r="AA364" s="552"/>
      <c r="AB364" s="552"/>
      <c r="AC364" s="552"/>
    </row>
    <row r="365" spans="1:68" ht="16.5" hidden="1" customHeight="1" x14ac:dyDescent="0.25">
      <c r="A365" s="600" t="s">
        <v>572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102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4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68</v>
      </c>
      <c r="X367" s="549">
        <v>6</v>
      </c>
      <c r="Y367" s="550">
        <f>IFERROR(IF(X367="",0,CEILING((X367/$H367),1)*$H367),"")</f>
        <v>10.8</v>
      </c>
      <c r="Z367" s="36">
        <f>IFERROR(IF(Y367=0,"",ROUNDUP(Y367/H367,0)*0.01898),"")</f>
        <v>1.898E-2</v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6.2416666666666663</v>
      </c>
      <c r="BN367" s="64">
        <f>IFERROR(Y367*I367/H367,"0")</f>
        <v>11.234999999999999</v>
      </c>
      <c r="BO367" s="64">
        <f>IFERROR(1/J367*(X367/H367),"0")</f>
        <v>8.6805555555555542E-3</v>
      </c>
      <c r="BP367" s="64">
        <f>IFERROR(1/J367*(Y367/H367),"0")</f>
        <v>1.5625E-2</v>
      </c>
    </row>
    <row r="368" spans="1:68" ht="37.5" hidden="1" customHeight="1" x14ac:dyDescent="0.25">
      <c r="A368" s="54" t="s">
        <v>576</v>
      </c>
      <c r="B368" s="54" t="s">
        <v>577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6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579</v>
      </c>
      <c r="B369" s="54" t="s">
        <v>580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70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51">
        <f>IFERROR(X367/H367,"0")+IFERROR(X368/H368,"0")+IFERROR(X369/H369,"0")</f>
        <v>0.55555555555555547</v>
      </c>
      <c r="Y370" s="551">
        <f>IFERROR(Y367/H367,"0")+IFERROR(Y368/H368,"0")+IFERROR(Y369/H369,"0")</f>
        <v>1</v>
      </c>
      <c r="Z370" s="551">
        <f>IFERROR(IF(Z367="",0,Z367),"0")+IFERROR(IF(Z368="",0,Z368),"0")+IFERROR(IF(Z369="",0,Z369),"0")</f>
        <v>1.898E-2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70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51">
        <f>IFERROR(SUM(X367:X369),"0")</f>
        <v>6</v>
      </c>
      <c r="Y371" s="551">
        <f>IFERROR(SUM(Y367:Y369),"0")</f>
        <v>10.8</v>
      </c>
      <c r="Z371" s="37"/>
      <c r="AA371" s="552"/>
      <c r="AB371" s="552"/>
      <c r="AC371" s="552"/>
    </row>
    <row r="372" spans="1:68" ht="14.25" hidden="1" customHeight="1" x14ac:dyDescent="0.25">
      <c r="A372" s="553" t="s">
        <v>63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581</v>
      </c>
      <c r="B373" s="54" t="s">
        <v>582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9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70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70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72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3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68</v>
      </c>
      <c r="X377" s="549">
        <v>2869</v>
      </c>
      <c r="Y377" s="550">
        <f>IFERROR(IF(X377="",0,CEILING((X377/$H377),1)*$H377),"")</f>
        <v>2871</v>
      </c>
      <c r="Z377" s="36">
        <f>IFERROR(IF(Y377=0,"",ROUNDUP(Y377/H377,0)*0.01898),"")</f>
        <v>6.0546199999999999</v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3034.4456666666665</v>
      </c>
      <c r="BN377" s="64">
        <f>IFERROR(Y377*I377/H377,"0")</f>
        <v>3036.5609999999997</v>
      </c>
      <c r="BO377" s="64">
        <f>IFERROR(1/J377*(X377/H377),"0")</f>
        <v>4.9809027777777777</v>
      </c>
      <c r="BP377" s="64">
        <f>IFERROR(1/J377*(Y377/H377),"0")</f>
        <v>4.984375</v>
      </c>
    </row>
    <row r="378" spans="1:68" ht="27" hidden="1" customHeight="1" x14ac:dyDescent="0.25">
      <c r="A378" s="54" t="s">
        <v>587</v>
      </c>
      <c r="B378" s="54" t="s">
        <v>588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0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9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70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51">
        <f>IFERROR(X377/H377,"0")+IFERROR(X378/H378,"0")</f>
        <v>318.77777777777777</v>
      </c>
      <c r="Y379" s="551">
        <f>IFERROR(Y377/H377,"0")+IFERROR(Y378/H378,"0")</f>
        <v>319</v>
      </c>
      <c r="Z379" s="551">
        <f>IFERROR(IF(Z377="",0,Z377),"0")+IFERROR(IF(Z378="",0,Z378),"0")</f>
        <v>6.0546199999999999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70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51">
        <f>IFERROR(SUM(X377:X378),"0")</f>
        <v>2869</v>
      </c>
      <c r="Y380" s="551">
        <f>IFERROR(SUM(Y377:Y378),"0")</f>
        <v>2871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169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589</v>
      </c>
      <c r="B382" s="54" t="s">
        <v>590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9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70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70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597" t="s">
        <v>592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600" t="s">
        <v>593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63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594</v>
      </c>
      <c r="B388" s="54" t="s">
        <v>595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4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68</v>
      </c>
      <c r="X388" s="549">
        <v>0</v>
      </c>
      <c r="Y388" s="550">
        <f t="shared" ref="Y388:Y397" si="4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8">IFERROR(X388*I388/H388,"0")</f>
        <v>0</v>
      </c>
      <c r="BN388" s="64">
        <f t="shared" ref="BN388:BN397" si="49">IFERROR(Y388*I388/H388,"0")</f>
        <v>0</v>
      </c>
      <c r="BO388" s="64">
        <f t="shared" ref="BO388:BO397" si="50">IFERROR(1/J388*(X388/H388),"0")</f>
        <v>0</v>
      </c>
      <c r="BP388" s="64">
        <f t="shared" ref="BP388:BP397" si="51">IFERROR(1/J388*(Y388/H388),"0")</f>
        <v>0</v>
      </c>
    </row>
    <row r="389" spans="1:68" ht="27" hidden="1" customHeight="1" x14ac:dyDescent="0.25">
      <c r="A389" s="54" t="s">
        <v>597</v>
      </c>
      <c r="B389" s="54" t="s">
        <v>598</v>
      </c>
      <c r="C389" s="31">
        <v>4301031406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68</v>
      </c>
      <c r="X389" s="549">
        <v>0</v>
      </c>
      <c r="Y389" s="550">
        <f t="shared" si="47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8"/>
        <v>0</v>
      </c>
      <c r="BN389" s="64">
        <f t="shared" si="49"/>
        <v>0</v>
      </c>
      <c r="BO389" s="64">
        <f t="shared" si="50"/>
        <v>0</v>
      </c>
      <c r="BP389" s="64">
        <f t="shared" si="51"/>
        <v>0</v>
      </c>
    </row>
    <row r="390" spans="1:68" ht="27" hidden="1" customHeight="1" x14ac:dyDescent="0.25">
      <c r="A390" s="54" t="s">
        <v>597</v>
      </c>
      <c r="B390" s="54" t="s">
        <v>600</v>
      </c>
      <c r="C390" s="31">
        <v>4301031382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5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68</v>
      </c>
      <c r="X390" s="549">
        <v>0</v>
      </c>
      <c r="Y390" s="550">
        <f t="shared" si="4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8"/>
        <v>0</v>
      </c>
      <c r="BN390" s="64">
        <f t="shared" si="49"/>
        <v>0</v>
      </c>
      <c r="BO390" s="64">
        <f t="shared" si="50"/>
        <v>0</v>
      </c>
      <c r="BP390" s="64">
        <f t="shared" si="51"/>
        <v>0</v>
      </c>
    </row>
    <row r="391" spans="1:68" ht="27" hidden="1" customHeight="1" x14ac:dyDescent="0.25">
      <c r="A391" s="54" t="s">
        <v>601</v>
      </c>
      <c r="B391" s="54" t="s">
        <v>602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68</v>
      </c>
      <c r="X391" s="549">
        <v>0</v>
      </c>
      <c r="Y391" s="550">
        <f t="shared" si="47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8"/>
        <v>0</v>
      </c>
      <c r="BN391" s="64">
        <f t="shared" si="49"/>
        <v>0</v>
      </c>
      <c r="BO391" s="64">
        <f t="shared" si="50"/>
        <v>0</v>
      </c>
      <c r="BP391" s="64">
        <f t="shared" si="51"/>
        <v>0</v>
      </c>
    </row>
    <row r="392" spans="1:68" ht="27" hidden="1" customHeight="1" x14ac:dyDescent="0.25">
      <c r="A392" s="54" t="s">
        <v>604</v>
      </c>
      <c r="B392" s="54" t="s">
        <v>605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68</v>
      </c>
      <c r="X392" s="549">
        <v>0</v>
      </c>
      <c r="Y392" s="550">
        <f t="shared" si="47"/>
        <v>0</v>
      </c>
      <c r="Z392" s="36" t="str">
        <f t="shared" ref="Z392:Z397" si="52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8"/>
        <v>0</v>
      </c>
      <c r="BN392" s="64">
        <f t="shared" si="49"/>
        <v>0</v>
      </c>
      <c r="BO392" s="64">
        <f t="shared" si="50"/>
        <v>0</v>
      </c>
      <c r="BP392" s="64">
        <f t="shared" si="51"/>
        <v>0</v>
      </c>
    </row>
    <row r="393" spans="1:68" ht="27" hidden="1" customHeight="1" x14ac:dyDescent="0.25">
      <c r="A393" s="54" t="s">
        <v>606</v>
      </c>
      <c r="B393" s="54" t="s">
        <v>607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68</v>
      </c>
      <c r="X393" s="549">
        <v>0</v>
      </c>
      <c r="Y393" s="550">
        <f t="shared" si="47"/>
        <v>0</v>
      </c>
      <c r="Z393" s="36" t="str">
        <f t="shared" si="52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8"/>
        <v>0</v>
      </c>
      <c r="BN393" s="64">
        <f t="shared" si="49"/>
        <v>0</v>
      </c>
      <c r="BO393" s="64">
        <f t="shared" si="50"/>
        <v>0</v>
      </c>
      <c r="BP393" s="64">
        <f t="shared" si="51"/>
        <v>0</v>
      </c>
    </row>
    <row r="394" spans="1:68" ht="37.5" hidden="1" customHeight="1" x14ac:dyDescent="0.25">
      <c r="A394" s="54" t="s">
        <v>608</v>
      </c>
      <c r="B394" s="54" t="s">
        <v>609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68</v>
      </c>
      <c r="X394" s="549">
        <v>0</v>
      </c>
      <c r="Y394" s="550">
        <f t="shared" si="47"/>
        <v>0</v>
      </c>
      <c r="Z394" s="36" t="str">
        <f t="shared" si="52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8"/>
        <v>0</v>
      </c>
      <c r="BN394" s="64">
        <f t="shared" si="49"/>
        <v>0</v>
      </c>
      <c r="BO394" s="64">
        <f t="shared" si="50"/>
        <v>0</v>
      </c>
      <c r="BP394" s="64">
        <f t="shared" si="51"/>
        <v>0</v>
      </c>
    </row>
    <row r="395" spans="1:68" ht="27" hidden="1" customHeight="1" x14ac:dyDescent="0.25">
      <c r="A395" s="54" t="s">
        <v>611</v>
      </c>
      <c r="B395" s="54" t="s">
        <v>612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68</v>
      </c>
      <c r="X395" s="549">
        <v>0</v>
      </c>
      <c r="Y395" s="550">
        <f t="shared" si="47"/>
        <v>0</v>
      </c>
      <c r="Z395" s="36" t="str">
        <f t="shared" si="52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8"/>
        <v>0</v>
      </c>
      <c r="BN395" s="64">
        <f t="shared" si="49"/>
        <v>0</v>
      </c>
      <c r="BO395" s="64">
        <f t="shared" si="50"/>
        <v>0</v>
      </c>
      <c r="BP395" s="64">
        <f t="shared" si="51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68</v>
      </c>
      <c r="X396" s="549">
        <v>13</v>
      </c>
      <c r="Y396" s="550">
        <f t="shared" si="47"/>
        <v>14.700000000000001</v>
      </c>
      <c r="Z396" s="36">
        <f t="shared" si="52"/>
        <v>3.5140000000000005E-2</v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8"/>
        <v>13.804761904761904</v>
      </c>
      <c r="BN396" s="64">
        <f t="shared" si="49"/>
        <v>15.61</v>
      </c>
      <c r="BO396" s="64">
        <f t="shared" si="50"/>
        <v>2.6455026455026454E-2</v>
      </c>
      <c r="BP396" s="64">
        <f t="shared" si="51"/>
        <v>2.9914529914529919E-2</v>
      </c>
    </row>
    <row r="397" spans="1:68" ht="37.5" hidden="1" customHeight="1" x14ac:dyDescent="0.25">
      <c r="A397" s="54" t="s">
        <v>617</v>
      </c>
      <c r="B397" s="54" t="s">
        <v>618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68</v>
      </c>
      <c r="X397" s="549">
        <v>0</v>
      </c>
      <c r="Y397" s="550">
        <f t="shared" si="47"/>
        <v>0</v>
      </c>
      <c r="Z397" s="36" t="str">
        <f t="shared" si="52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8"/>
        <v>0</v>
      </c>
      <c r="BN397" s="64">
        <f t="shared" si="49"/>
        <v>0</v>
      </c>
      <c r="BO397" s="64">
        <f t="shared" si="50"/>
        <v>0</v>
      </c>
      <c r="BP397" s="64">
        <f t="shared" si="51"/>
        <v>0</v>
      </c>
    </row>
    <row r="398" spans="1:68" x14ac:dyDescent="0.2">
      <c r="A398" s="569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70"/>
      <c r="P398" s="557" t="s">
        <v>70</v>
      </c>
      <c r="Q398" s="558"/>
      <c r="R398" s="558"/>
      <c r="S398" s="558"/>
      <c r="T398" s="558"/>
      <c r="U398" s="558"/>
      <c r="V398" s="559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6.1904761904761898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7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3.5140000000000005E-2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70"/>
      <c r="P399" s="557" t="s">
        <v>70</v>
      </c>
      <c r="Q399" s="558"/>
      <c r="R399" s="558"/>
      <c r="S399" s="558"/>
      <c r="T399" s="558"/>
      <c r="U399" s="558"/>
      <c r="V399" s="559"/>
      <c r="W399" s="37" t="s">
        <v>68</v>
      </c>
      <c r="X399" s="551">
        <f>IFERROR(SUM(X388:X397),"0")</f>
        <v>13</v>
      </c>
      <c r="Y399" s="551">
        <f>IFERROR(SUM(Y388:Y397),"0")</f>
        <v>14.700000000000001</v>
      </c>
      <c r="Z399" s="37"/>
      <c r="AA399" s="552"/>
      <c r="AB399" s="552"/>
      <c r="AC399" s="552"/>
    </row>
    <row r="400" spans="1:68" ht="14.25" hidden="1" customHeight="1" x14ac:dyDescent="0.25">
      <c r="A400" s="553" t="s">
        <v>72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619</v>
      </c>
      <c r="B401" s="54" t="s">
        <v>620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5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622</v>
      </c>
      <c r="B402" s="54" t="s">
        <v>623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5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9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70"/>
      <c r="P403" s="557" t="s">
        <v>70</v>
      </c>
      <c r="Q403" s="558"/>
      <c r="R403" s="558"/>
      <c r="S403" s="558"/>
      <c r="T403" s="558"/>
      <c r="U403" s="558"/>
      <c r="V403" s="559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70"/>
      <c r="P404" s="557" t="s">
        <v>70</v>
      </c>
      <c r="Q404" s="558"/>
      <c r="R404" s="558"/>
      <c r="S404" s="558"/>
      <c r="T404" s="558"/>
      <c r="U404" s="558"/>
      <c r="V404" s="559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600" t="s">
        <v>625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134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626</v>
      </c>
      <c r="B407" s="54" t="s">
        <v>627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9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70"/>
      <c r="P408" s="557" t="s">
        <v>70</v>
      </c>
      <c r="Q408" s="558"/>
      <c r="R408" s="558"/>
      <c r="S408" s="558"/>
      <c r="T408" s="558"/>
      <c r="U408" s="558"/>
      <c r="V408" s="559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70"/>
      <c r="P409" s="557" t="s">
        <v>70</v>
      </c>
      <c r="Q409" s="558"/>
      <c r="R409" s="558"/>
      <c r="S409" s="558"/>
      <c r="T409" s="558"/>
      <c r="U409" s="558"/>
      <c r="V409" s="559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63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629</v>
      </c>
      <c r="B411" s="54" t="s">
        <v>630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0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632</v>
      </c>
      <c r="B412" s="54" t="s">
        <v>633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635</v>
      </c>
      <c r="B413" s="54" t="s">
        <v>636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638</v>
      </c>
      <c r="B414" s="54" t="s">
        <v>639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9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70"/>
      <c r="P415" s="557" t="s">
        <v>70</v>
      </c>
      <c r="Q415" s="558"/>
      <c r="R415" s="558"/>
      <c r="S415" s="558"/>
      <c r="T415" s="558"/>
      <c r="U415" s="558"/>
      <c r="V415" s="559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70"/>
      <c r="P416" s="557" t="s">
        <v>70</v>
      </c>
      <c r="Q416" s="558"/>
      <c r="R416" s="558"/>
      <c r="S416" s="558"/>
      <c r="T416" s="558"/>
      <c r="U416" s="558"/>
      <c r="V416" s="559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600" t="s">
        <v>640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63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hidden="1" customHeight="1" x14ac:dyDescent="0.25">
      <c r="A419" s="54" t="s">
        <v>641</v>
      </c>
      <c r="B419" s="54" t="s">
        <v>642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69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70"/>
      <c r="P420" s="557" t="s">
        <v>70</v>
      </c>
      <c r="Q420" s="558"/>
      <c r="R420" s="558"/>
      <c r="S420" s="558"/>
      <c r="T420" s="558"/>
      <c r="U420" s="558"/>
      <c r="V420" s="559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hidden="1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70"/>
      <c r="P421" s="557" t="s">
        <v>70</v>
      </c>
      <c r="Q421" s="558"/>
      <c r="R421" s="558"/>
      <c r="S421" s="558"/>
      <c r="T421" s="558"/>
      <c r="U421" s="558"/>
      <c r="V421" s="559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hidden="1" customHeight="1" x14ac:dyDescent="0.25">
      <c r="A422" s="600" t="s">
        <v>644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63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645</v>
      </c>
      <c r="B424" s="54" t="s">
        <v>646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9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70"/>
      <c r="P425" s="557" t="s">
        <v>70</v>
      </c>
      <c r="Q425" s="558"/>
      <c r="R425" s="558"/>
      <c r="S425" s="558"/>
      <c r="T425" s="558"/>
      <c r="U425" s="558"/>
      <c r="V425" s="559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70"/>
      <c r="P426" s="557" t="s">
        <v>70</v>
      </c>
      <c r="Q426" s="558"/>
      <c r="R426" s="558"/>
      <c r="S426" s="558"/>
      <c r="T426" s="558"/>
      <c r="U426" s="558"/>
      <c r="V426" s="559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597" t="s">
        <v>648</v>
      </c>
      <c r="B427" s="598"/>
      <c r="C427" s="598"/>
      <c r="D427" s="598"/>
      <c r="E427" s="598"/>
      <c r="F427" s="598"/>
      <c r="G427" s="598"/>
      <c r="H427" s="598"/>
      <c r="I427" s="598"/>
      <c r="J427" s="598"/>
      <c r="K427" s="598"/>
      <c r="L427" s="598"/>
      <c r="M427" s="598"/>
      <c r="N427" s="598"/>
      <c r="O427" s="598"/>
      <c r="P427" s="598"/>
      <c r="Q427" s="598"/>
      <c r="R427" s="598"/>
      <c r="S427" s="598"/>
      <c r="T427" s="598"/>
      <c r="U427" s="598"/>
      <c r="V427" s="598"/>
      <c r="W427" s="598"/>
      <c r="X427" s="598"/>
      <c r="Y427" s="598"/>
      <c r="Z427" s="598"/>
      <c r="AA427" s="48"/>
      <c r="AB427" s="48"/>
      <c r="AC427" s="48"/>
    </row>
    <row r="428" spans="1:68" ht="16.5" hidden="1" customHeight="1" x14ac:dyDescent="0.25">
      <c r="A428" s="600" t="s">
        <v>648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102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hidden="1" customHeight="1" x14ac:dyDescent="0.25">
      <c r="A430" s="54" t="s">
        <v>649</v>
      </c>
      <c r="B430" s="54" t="s">
        <v>650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68</v>
      </c>
      <c r="X430" s="549">
        <v>0</v>
      </c>
      <c r="Y430" s="550">
        <f t="shared" ref="Y430:Y442" si="53">IFERROR(IF(X430="",0,CEILING((X430/$H430),1)*$H430),"")</f>
        <v>0</v>
      </c>
      <c r="Z430" s="36" t="str">
        <f t="shared" ref="Z430:Z436" si="54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5">IFERROR(X430*I430/H430,"0")</f>
        <v>0</v>
      </c>
      <c r="BN430" s="64">
        <f t="shared" ref="BN430:BN442" si="56">IFERROR(Y430*I430/H430,"0")</f>
        <v>0</v>
      </c>
      <c r="BO430" s="64">
        <f t="shared" ref="BO430:BO442" si="57">IFERROR(1/J430*(X430/H430),"0")</f>
        <v>0</v>
      </c>
      <c r="BP430" s="64">
        <f t="shared" ref="BP430:BP442" si="58">IFERROR(1/J430*(Y430/H430),"0")</f>
        <v>0</v>
      </c>
    </row>
    <row r="431" spans="1:68" ht="27" hidden="1" customHeight="1" x14ac:dyDescent="0.25">
      <c r="A431" s="54" t="s">
        <v>652</v>
      </c>
      <c r="B431" s="54" t="s">
        <v>653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0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68</v>
      </c>
      <c r="X431" s="549">
        <v>0</v>
      </c>
      <c r="Y431" s="550">
        <f t="shared" si="53"/>
        <v>0</v>
      </c>
      <c r="Z431" s="36" t="str">
        <f t="shared" si="54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hidden="1" customHeight="1" x14ac:dyDescent="0.25">
      <c r="A432" s="54" t="s">
        <v>655</v>
      </c>
      <c r="B432" s="54" t="s">
        <v>656</v>
      </c>
      <c r="C432" s="31">
        <v>4301012145</v>
      </c>
      <c r="D432" s="564">
        <v>4607091383522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80" t="s">
        <v>657</v>
      </c>
      <c r="Q432" s="561"/>
      <c r="R432" s="561"/>
      <c r="S432" s="561"/>
      <c r="T432" s="562"/>
      <c r="U432" s="34"/>
      <c r="V432" s="34"/>
      <c r="W432" s="35" t="s">
        <v>68</v>
      </c>
      <c r="X432" s="549">
        <v>0</v>
      </c>
      <c r="Y432" s="550">
        <f t="shared" si="53"/>
        <v>0</v>
      </c>
      <c r="Z432" s="36" t="str">
        <f t="shared" si="54"/>
        <v/>
      </c>
      <c r="AA432" s="56"/>
      <c r="AB432" s="57"/>
      <c r="AC432" s="467" t="s">
        <v>658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659</v>
      </c>
      <c r="B433" s="54" t="s">
        <v>660</v>
      </c>
      <c r="C433" s="31">
        <v>4301011376</v>
      </c>
      <c r="D433" s="564">
        <v>4680115885226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76</v>
      </c>
      <c r="N433" s="33"/>
      <c r="O433" s="32">
        <v>60</v>
      </c>
      <c r="P433" s="7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61"/>
      <c r="R433" s="561"/>
      <c r="S433" s="561"/>
      <c r="T433" s="562"/>
      <c r="U433" s="34"/>
      <c r="V433" s="34"/>
      <c r="W433" s="35" t="s">
        <v>68</v>
      </c>
      <c r="X433" s="549">
        <v>952</v>
      </c>
      <c r="Y433" s="550">
        <f t="shared" si="53"/>
        <v>955.68000000000006</v>
      </c>
      <c r="Z433" s="36">
        <f t="shared" si="54"/>
        <v>2.1647600000000002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5"/>
        <v>1016.9090909090908</v>
      </c>
      <c r="BN433" s="64">
        <f t="shared" si="56"/>
        <v>1020.84</v>
      </c>
      <c r="BO433" s="64">
        <f t="shared" si="57"/>
        <v>1.7336829836829837</v>
      </c>
      <c r="BP433" s="64">
        <f t="shared" si="58"/>
        <v>1.7403846153846154</v>
      </c>
    </row>
    <row r="434" spans="1:68" ht="16.5" hidden="1" customHeight="1" x14ac:dyDescent="0.25">
      <c r="A434" s="54" t="s">
        <v>662</v>
      </c>
      <c r="B434" s="54" t="s">
        <v>663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68</v>
      </c>
      <c r="X434" s="549">
        <v>0</v>
      </c>
      <c r="Y434" s="550">
        <f t="shared" si="53"/>
        <v>0</v>
      </c>
      <c r="Z434" s="36" t="str">
        <f t="shared" si="54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68</v>
      </c>
      <c r="X435" s="549">
        <v>789</v>
      </c>
      <c r="Y435" s="550">
        <f t="shared" si="53"/>
        <v>792</v>
      </c>
      <c r="Z435" s="36">
        <f t="shared" si="54"/>
        <v>1.794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5"/>
        <v>842.7954545454545</v>
      </c>
      <c r="BN435" s="64">
        <f t="shared" si="56"/>
        <v>846</v>
      </c>
      <c r="BO435" s="64">
        <f t="shared" si="57"/>
        <v>1.4368444055944056</v>
      </c>
      <c r="BP435" s="64">
        <f t="shared" si="58"/>
        <v>1.4423076923076923</v>
      </c>
    </row>
    <row r="436" spans="1:68" ht="16.5" hidden="1" customHeight="1" x14ac:dyDescent="0.25">
      <c r="A436" s="54" t="s">
        <v>668</v>
      </c>
      <c r="B436" s="54" t="s">
        <v>669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6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68</v>
      </c>
      <c r="X436" s="549">
        <v>0</v>
      </c>
      <c r="Y436" s="550">
        <f t="shared" si="53"/>
        <v>0</v>
      </c>
      <c r="Z436" s="36" t="str">
        <f t="shared" si="54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671</v>
      </c>
      <c r="B437" s="54" t="s">
        <v>672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8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68</v>
      </c>
      <c r="X437" s="549">
        <v>0</v>
      </c>
      <c r="Y437" s="550">
        <f t="shared" si="53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68</v>
      </c>
      <c r="X438" s="549">
        <v>23</v>
      </c>
      <c r="Y438" s="550">
        <f t="shared" si="53"/>
        <v>24</v>
      </c>
      <c r="Z438" s="36">
        <f>IFERROR(IF(Y438=0,"",ROUNDUP(Y438/H438,0)*0.00902),"")</f>
        <v>4.5100000000000001E-2</v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5"/>
        <v>33.206249999999997</v>
      </c>
      <c r="BN438" s="64">
        <f t="shared" si="56"/>
        <v>34.65</v>
      </c>
      <c r="BO438" s="64">
        <f t="shared" si="57"/>
        <v>3.6300505050505055E-2</v>
      </c>
      <c r="BP438" s="64">
        <f t="shared" si="58"/>
        <v>3.787878787878788E-2</v>
      </c>
    </row>
    <row r="439" spans="1:68" ht="27" hidden="1" customHeight="1" x14ac:dyDescent="0.25">
      <c r="A439" s="54" t="s">
        <v>675</v>
      </c>
      <c r="B439" s="54" t="s">
        <v>676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715" t="s">
        <v>677</v>
      </c>
      <c r="Q439" s="561"/>
      <c r="R439" s="561"/>
      <c r="S439" s="561"/>
      <c r="T439" s="562"/>
      <c r="U439" s="34"/>
      <c r="V439" s="34"/>
      <c r="W439" s="35" t="s">
        <v>68</v>
      </c>
      <c r="X439" s="549">
        <v>0</v>
      </c>
      <c r="Y439" s="550">
        <f t="shared" si="53"/>
        <v>0</v>
      </c>
      <c r="Z439" s="36" t="str">
        <f>IFERROR(IF(Y439=0,"",ROUNDUP(Y439/H439,0)*0.00902),"")</f>
        <v/>
      </c>
      <c r="AA439" s="56"/>
      <c r="AB439" s="57"/>
      <c r="AC439" s="481" t="s">
        <v>658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678</v>
      </c>
      <c r="B440" s="54" t="s">
        <v>679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68</v>
      </c>
      <c r="X440" s="549">
        <v>0</v>
      </c>
      <c r="Y440" s="550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ht="27" hidden="1" customHeight="1" x14ac:dyDescent="0.25">
      <c r="A441" s="54" t="s">
        <v>680</v>
      </c>
      <c r="B441" s="54" t="s">
        <v>681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4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68</v>
      </c>
      <c r="X441" s="549">
        <v>0</v>
      </c>
      <c r="Y441" s="550">
        <f t="shared" si="53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5"/>
        <v>0</v>
      </c>
      <c r="BN441" s="64">
        <f t="shared" si="56"/>
        <v>0</v>
      </c>
      <c r="BO441" s="64">
        <f t="shared" si="57"/>
        <v>0</v>
      </c>
      <c r="BP441" s="64">
        <f t="shared" si="58"/>
        <v>0</v>
      </c>
    </row>
    <row r="442" spans="1:68" ht="27" hidden="1" customHeight="1" x14ac:dyDescent="0.25">
      <c r="A442" s="54" t="s">
        <v>682</v>
      </c>
      <c r="B442" s="54" t="s">
        <v>683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7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68</v>
      </c>
      <c r="X442" s="549">
        <v>0</v>
      </c>
      <c r="Y442" s="550">
        <f t="shared" si="53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5"/>
        <v>0</v>
      </c>
      <c r="BN442" s="64">
        <f t="shared" si="56"/>
        <v>0</v>
      </c>
      <c r="BO442" s="64">
        <f t="shared" si="57"/>
        <v>0</v>
      </c>
      <c r="BP442" s="64">
        <f t="shared" si="58"/>
        <v>0</v>
      </c>
    </row>
    <row r="443" spans="1:68" x14ac:dyDescent="0.2">
      <c r="A443" s="569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70"/>
      <c r="P443" s="557" t="s">
        <v>70</v>
      </c>
      <c r="Q443" s="558"/>
      <c r="R443" s="558"/>
      <c r="S443" s="558"/>
      <c r="T443" s="558"/>
      <c r="U443" s="558"/>
      <c r="V443" s="559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334.52651515151518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336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4.0038600000000004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70"/>
      <c r="P444" s="557" t="s">
        <v>70</v>
      </c>
      <c r="Q444" s="558"/>
      <c r="R444" s="558"/>
      <c r="S444" s="558"/>
      <c r="T444" s="558"/>
      <c r="U444" s="558"/>
      <c r="V444" s="559"/>
      <c r="W444" s="37" t="s">
        <v>68</v>
      </c>
      <c r="X444" s="551">
        <f>IFERROR(SUM(X430:X442),"0")</f>
        <v>1764</v>
      </c>
      <c r="Y444" s="551">
        <f>IFERROR(SUM(Y430:Y442),"0")</f>
        <v>1771.68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134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3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68</v>
      </c>
      <c r="X446" s="549">
        <v>624</v>
      </c>
      <c r="Y446" s="550">
        <f>IFERROR(IF(X446="",0,CEILING((X446/$H446),1)*$H446),"")</f>
        <v>628.32000000000005</v>
      </c>
      <c r="Z446" s="36">
        <f>IFERROR(IF(Y446=0,"",ROUNDUP(Y446/H446,0)*0.01196),"")</f>
        <v>1.4232400000000001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666.5454545454545</v>
      </c>
      <c r="BN446" s="64">
        <f>IFERROR(Y446*I446/H446,"0")</f>
        <v>671.16</v>
      </c>
      <c r="BO446" s="64">
        <f>IFERROR(1/J446*(X446/H446),"0")</f>
        <v>1.1363636363636362</v>
      </c>
      <c r="BP446" s="64">
        <f>IFERROR(1/J446*(Y446/H446),"0")</f>
        <v>1.1442307692307694</v>
      </c>
    </row>
    <row r="447" spans="1:68" ht="16.5" hidden="1" customHeight="1" x14ac:dyDescent="0.25">
      <c r="A447" s="54" t="s">
        <v>687</v>
      </c>
      <c r="B447" s="54" t="s">
        <v>688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6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68</v>
      </c>
      <c r="X448" s="549">
        <v>17</v>
      </c>
      <c r="Y448" s="550">
        <f>IFERROR(IF(X448="",0,CEILING((X448/$H448),1)*$H448),"")</f>
        <v>19.2</v>
      </c>
      <c r="Z448" s="36">
        <f>IFERROR(IF(Y448=0,"",ROUNDUP(Y448/H448,0)*0.00902),"")</f>
        <v>3.6080000000000001E-2</v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24.543750000000003</v>
      </c>
      <c r="BN448" s="64">
        <f>IFERROR(Y448*I448/H448,"0")</f>
        <v>27.72</v>
      </c>
      <c r="BO448" s="64">
        <f>IFERROR(1/J448*(X448/H448),"0")</f>
        <v>2.6830808080808084E-2</v>
      </c>
      <c r="BP448" s="64">
        <f>IFERROR(1/J448*(Y448/H448),"0")</f>
        <v>3.0303030303030304E-2</v>
      </c>
    </row>
    <row r="449" spans="1:68" x14ac:dyDescent="0.2">
      <c r="A449" s="569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70"/>
      <c r="P449" s="557" t="s">
        <v>70</v>
      </c>
      <c r="Q449" s="558"/>
      <c r="R449" s="558"/>
      <c r="S449" s="558"/>
      <c r="T449" s="558"/>
      <c r="U449" s="558"/>
      <c r="V449" s="559"/>
      <c r="W449" s="37" t="s">
        <v>71</v>
      </c>
      <c r="X449" s="551">
        <f>IFERROR(X446/H446,"0")+IFERROR(X447/H447,"0")+IFERROR(X448/H448,"0")</f>
        <v>121.72348484848484</v>
      </c>
      <c r="Y449" s="551">
        <f>IFERROR(Y446/H446,"0")+IFERROR(Y447/H447,"0")+IFERROR(Y448/H448,"0")</f>
        <v>123</v>
      </c>
      <c r="Z449" s="551">
        <f>IFERROR(IF(Z446="",0,Z446),"0")+IFERROR(IF(Z447="",0,Z447),"0")+IFERROR(IF(Z448="",0,Z448),"0")</f>
        <v>1.45932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70"/>
      <c r="P450" s="557" t="s">
        <v>70</v>
      </c>
      <c r="Q450" s="558"/>
      <c r="R450" s="558"/>
      <c r="S450" s="558"/>
      <c r="T450" s="558"/>
      <c r="U450" s="558"/>
      <c r="V450" s="559"/>
      <c r="W450" s="37" t="s">
        <v>68</v>
      </c>
      <c r="X450" s="551">
        <f>IFERROR(SUM(X446:X448),"0")</f>
        <v>641</v>
      </c>
      <c r="Y450" s="551">
        <f>IFERROR(SUM(Y446:Y448),"0")</f>
        <v>647.5200000000001</v>
      </c>
      <c r="Z450" s="37"/>
      <c r="AA450" s="552"/>
      <c r="AB450" s="552"/>
      <c r="AC450" s="552"/>
    </row>
    <row r="451" spans="1:68" ht="14.25" hidden="1" customHeight="1" x14ac:dyDescent="0.25">
      <c r="A451" s="553" t="s">
        <v>63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68</v>
      </c>
      <c r="X452" s="549">
        <v>214</v>
      </c>
      <c r="Y452" s="550">
        <f t="shared" ref="Y452:Y457" si="59">IFERROR(IF(X452="",0,CEILING((X452/$H452),1)*$H452),"")</f>
        <v>216.48000000000002</v>
      </c>
      <c r="Z452" s="36">
        <f>IFERROR(IF(Y452=0,"",ROUNDUP(Y452/H452,0)*0.01196),"")</f>
        <v>0.49036000000000002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60">IFERROR(X452*I452/H452,"0")</f>
        <v>228.59090909090909</v>
      </c>
      <c r="BN452" s="64">
        <f t="shared" ref="BN452:BN457" si="61">IFERROR(Y452*I452/H452,"0")</f>
        <v>231.24</v>
      </c>
      <c r="BO452" s="64">
        <f t="shared" ref="BO452:BO457" si="62">IFERROR(1/J452*(X452/H452),"0")</f>
        <v>0.38971445221445222</v>
      </c>
      <c r="BP452" s="64">
        <f t="shared" ref="BP452:BP457" si="63">IFERROR(1/J452*(Y452/H452),"0")</f>
        <v>0.39423076923076927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68</v>
      </c>
      <c r="X453" s="549">
        <v>124</v>
      </c>
      <c r="Y453" s="550">
        <f t="shared" si="59"/>
        <v>126.72</v>
      </c>
      <c r="Z453" s="36">
        <f>IFERROR(IF(Y453=0,"",ROUNDUP(Y453/H453,0)*0.01196),"")</f>
        <v>0.28704000000000002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60"/>
        <v>132.45454545454544</v>
      </c>
      <c r="BN453" s="64">
        <f t="shared" si="61"/>
        <v>135.35999999999999</v>
      </c>
      <c r="BO453" s="64">
        <f t="shared" si="62"/>
        <v>0.22581585081585082</v>
      </c>
      <c r="BP453" s="64">
        <f t="shared" si="63"/>
        <v>0.23076923076923078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68</v>
      </c>
      <c r="X454" s="549">
        <v>650</v>
      </c>
      <c r="Y454" s="550">
        <f t="shared" si="59"/>
        <v>654.72</v>
      </c>
      <c r="Z454" s="36">
        <f>IFERROR(IF(Y454=0,"",ROUNDUP(Y454/H454,0)*0.01196),"")</f>
        <v>1.4830399999999999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60"/>
        <v>694.31818181818176</v>
      </c>
      <c r="BN454" s="64">
        <f t="shared" si="61"/>
        <v>699.36</v>
      </c>
      <c r="BO454" s="64">
        <f t="shared" si="62"/>
        <v>1.1837121212121211</v>
      </c>
      <c r="BP454" s="64">
        <f t="shared" si="63"/>
        <v>1.1923076923076923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68</v>
      </c>
      <c r="X455" s="549">
        <v>0</v>
      </c>
      <c r="Y455" s="550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ht="27" hidden="1" customHeight="1" x14ac:dyDescent="0.25">
      <c r="A456" s="54" t="s">
        <v>702</v>
      </c>
      <c r="B456" s="54" t="s">
        <v>703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68</v>
      </c>
      <c r="X456" s="549">
        <v>0</v>
      </c>
      <c r="Y456" s="550">
        <f t="shared" si="59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60"/>
        <v>0</v>
      </c>
      <c r="BN456" s="64">
        <f t="shared" si="61"/>
        <v>0</v>
      </c>
      <c r="BO456" s="64">
        <f t="shared" si="62"/>
        <v>0</v>
      </c>
      <c r="BP456" s="64">
        <f t="shared" si="63"/>
        <v>0</v>
      </c>
    </row>
    <row r="457" spans="1:68" ht="27" hidden="1" customHeight="1" x14ac:dyDescent="0.25">
      <c r="A457" s="54" t="s">
        <v>704</v>
      </c>
      <c r="B457" s="54" t="s">
        <v>705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68</v>
      </c>
      <c r="X457" s="549">
        <v>0</v>
      </c>
      <c r="Y457" s="550">
        <f t="shared" si="59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60"/>
        <v>0</v>
      </c>
      <c r="BN457" s="64">
        <f t="shared" si="61"/>
        <v>0</v>
      </c>
      <c r="BO457" s="64">
        <f t="shared" si="62"/>
        <v>0</v>
      </c>
      <c r="BP457" s="64">
        <f t="shared" si="63"/>
        <v>0</v>
      </c>
    </row>
    <row r="458" spans="1:68" x14ac:dyDescent="0.2">
      <c r="A458" s="569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70"/>
      <c r="P458" s="557" t="s">
        <v>70</v>
      </c>
      <c r="Q458" s="558"/>
      <c r="R458" s="558"/>
      <c r="S458" s="558"/>
      <c r="T458" s="558"/>
      <c r="U458" s="558"/>
      <c r="V458" s="559"/>
      <c r="W458" s="37" t="s">
        <v>71</v>
      </c>
      <c r="X458" s="551">
        <f>IFERROR(X452/H452,"0")+IFERROR(X453/H453,"0")+IFERROR(X454/H454,"0")+IFERROR(X455/H455,"0")+IFERROR(X456/H456,"0")+IFERROR(X457/H457,"0")</f>
        <v>187.12121212121212</v>
      </c>
      <c r="Y458" s="551">
        <f>IFERROR(Y452/H452,"0")+IFERROR(Y453/H453,"0")+IFERROR(Y454/H454,"0")+IFERROR(Y455/H455,"0")+IFERROR(Y456/H456,"0")+IFERROR(Y457/H457,"0")</f>
        <v>189</v>
      </c>
      <c r="Z458" s="551">
        <f>IFERROR(IF(Z452="",0,Z452),"0")+IFERROR(IF(Z453="",0,Z453),"0")+IFERROR(IF(Z454="",0,Z454),"0")+IFERROR(IF(Z455="",0,Z455),"0")+IFERROR(IF(Z456="",0,Z456),"0")+IFERROR(IF(Z457="",0,Z457),"0")</f>
        <v>2.26044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70"/>
      <c r="P459" s="557" t="s">
        <v>70</v>
      </c>
      <c r="Q459" s="558"/>
      <c r="R459" s="558"/>
      <c r="S459" s="558"/>
      <c r="T459" s="558"/>
      <c r="U459" s="558"/>
      <c r="V459" s="559"/>
      <c r="W459" s="37" t="s">
        <v>68</v>
      </c>
      <c r="X459" s="551">
        <f>IFERROR(SUM(X452:X457),"0")</f>
        <v>988</v>
      </c>
      <c r="Y459" s="551">
        <f>IFERROR(SUM(Y452:Y457),"0")</f>
        <v>997.92000000000007</v>
      </c>
      <c r="Z459" s="37"/>
      <c r="AA459" s="552"/>
      <c r="AB459" s="552"/>
      <c r="AC459" s="552"/>
    </row>
    <row r="460" spans="1:68" ht="14.25" hidden="1" customHeight="1" x14ac:dyDescent="0.25">
      <c r="A460" s="553" t="s">
        <v>72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706</v>
      </c>
      <c r="B461" s="54" t="s">
        <v>707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709</v>
      </c>
      <c r="B462" s="54" t="s">
        <v>710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79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9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70"/>
      <c r="P464" s="557" t="s">
        <v>70</v>
      </c>
      <c r="Q464" s="558"/>
      <c r="R464" s="558"/>
      <c r="S464" s="558"/>
      <c r="T464" s="558"/>
      <c r="U464" s="558"/>
      <c r="V464" s="559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70"/>
      <c r="P465" s="557" t="s">
        <v>70</v>
      </c>
      <c r="Q465" s="558"/>
      <c r="R465" s="558"/>
      <c r="S465" s="558"/>
      <c r="T465" s="558"/>
      <c r="U465" s="558"/>
      <c r="V465" s="559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597" t="s">
        <v>715</v>
      </c>
      <c r="B466" s="598"/>
      <c r="C466" s="598"/>
      <c r="D466" s="598"/>
      <c r="E466" s="598"/>
      <c r="F466" s="598"/>
      <c r="G466" s="598"/>
      <c r="H466" s="598"/>
      <c r="I466" s="598"/>
      <c r="J466" s="598"/>
      <c r="K466" s="598"/>
      <c r="L466" s="598"/>
      <c r="M466" s="598"/>
      <c r="N466" s="598"/>
      <c r="O466" s="598"/>
      <c r="P466" s="598"/>
      <c r="Q466" s="598"/>
      <c r="R466" s="598"/>
      <c r="S466" s="598"/>
      <c r="T466" s="598"/>
      <c r="U466" s="598"/>
      <c r="V466" s="598"/>
      <c r="W466" s="598"/>
      <c r="X466" s="598"/>
      <c r="Y466" s="598"/>
      <c r="Z466" s="598"/>
      <c r="AA466" s="48"/>
      <c r="AB466" s="48"/>
      <c r="AC466" s="48"/>
    </row>
    <row r="467" spans="1:68" ht="16.5" hidden="1" customHeight="1" x14ac:dyDescent="0.25">
      <c r="A467" s="600" t="s">
        <v>715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102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716</v>
      </c>
      <c r="B469" s="54" t="s">
        <v>717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704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719</v>
      </c>
      <c r="B470" s="54" t="s">
        <v>720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4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725</v>
      </c>
      <c r="B472" s="54" t="s">
        <v>726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9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70"/>
      <c r="P473" s="557" t="s">
        <v>70</v>
      </c>
      <c r="Q473" s="558"/>
      <c r="R473" s="558"/>
      <c r="S473" s="558"/>
      <c r="T473" s="558"/>
      <c r="U473" s="558"/>
      <c r="V473" s="559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70"/>
      <c r="P474" s="557" t="s">
        <v>70</v>
      </c>
      <c r="Q474" s="558"/>
      <c r="R474" s="558"/>
      <c r="S474" s="558"/>
      <c r="T474" s="558"/>
      <c r="U474" s="558"/>
      <c r="V474" s="559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134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727</v>
      </c>
      <c r="B476" s="54" t="s">
        <v>728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730</v>
      </c>
      <c r="B477" s="54" t="s">
        <v>731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48" t="s">
        <v>732</v>
      </c>
      <c r="Q477" s="561"/>
      <c r="R477" s="561"/>
      <c r="S477" s="561"/>
      <c r="T477" s="562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734</v>
      </c>
      <c r="B478" s="54" t="s">
        <v>735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9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70"/>
      <c r="P479" s="557" t="s">
        <v>70</v>
      </c>
      <c r="Q479" s="558"/>
      <c r="R479" s="558"/>
      <c r="S479" s="558"/>
      <c r="T479" s="558"/>
      <c r="U479" s="558"/>
      <c r="V479" s="559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70"/>
      <c r="P480" s="557" t="s">
        <v>70</v>
      </c>
      <c r="Q480" s="558"/>
      <c r="R480" s="558"/>
      <c r="S480" s="558"/>
      <c r="T480" s="558"/>
      <c r="U480" s="558"/>
      <c r="V480" s="559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63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737</v>
      </c>
      <c r="B482" s="54" t="s">
        <v>738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77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740</v>
      </c>
      <c r="B483" s="54" t="s">
        <v>741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25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9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70"/>
      <c r="P484" s="557" t="s">
        <v>70</v>
      </c>
      <c r="Q484" s="558"/>
      <c r="R484" s="558"/>
      <c r="S484" s="558"/>
      <c r="T484" s="558"/>
      <c r="U484" s="558"/>
      <c r="V484" s="559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70"/>
      <c r="P485" s="557" t="s">
        <v>70</v>
      </c>
      <c r="Q485" s="558"/>
      <c r="R485" s="558"/>
      <c r="S485" s="558"/>
      <c r="T485" s="558"/>
      <c r="U485" s="558"/>
      <c r="V485" s="559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72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hidden="1" customHeight="1" x14ac:dyDescent="0.25">
      <c r="A487" s="54" t="s">
        <v>743</v>
      </c>
      <c r="B487" s="54" t="s">
        <v>744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746</v>
      </c>
      <c r="B488" s="54" t="s">
        <v>747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772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569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70"/>
      <c r="P489" s="557" t="s">
        <v>70</v>
      </c>
      <c r="Q489" s="558"/>
      <c r="R489" s="558"/>
      <c r="S489" s="558"/>
      <c r="T489" s="558"/>
      <c r="U489" s="558"/>
      <c r="V489" s="559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hidden="1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70"/>
      <c r="P490" s="557" t="s">
        <v>70</v>
      </c>
      <c r="Q490" s="558"/>
      <c r="R490" s="558"/>
      <c r="S490" s="558"/>
      <c r="T490" s="558"/>
      <c r="U490" s="558"/>
      <c r="V490" s="559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169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748</v>
      </c>
      <c r="B492" s="54" t="s">
        <v>749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7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751</v>
      </c>
      <c r="B493" s="54" t="s">
        <v>752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700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9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70"/>
      <c r="P494" s="557" t="s">
        <v>70</v>
      </c>
      <c r="Q494" s="558"/>
      <c r="R494" s="558"/>
      <c r="S494" s="558"/>
      <c r="T494" s="558"/>
      <c r="U494" s="558"/>
      <c r="V494" s="559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70"/>
      <c r="P495" s="557" t="s">
        <v>70</v>
      </c>
      <c r="Q495" s="558"/>
      <c r="R495" s="558"/>
      <c r="S495" s="558"/>
      <c r="T495" s="558"/>
      <c r="U495" s="558"/>
      <c r="V495" s="559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600" t="s">
        <v>754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134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755</v>
      </c>
      <c r="B498" s="54" t="s">
        <v>756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75" t="s">
        <v>757</v>
      </c>
      <c r="Q498" s="561"/>
      <c r="R498" s="561"/>
      <c r="S498" s="561"/>
      <c r="T498" s="562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9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70"/>
      <c r="P499" s="557" t="s">
        <v>70</v>
      </c>
      <c r="Q499" s="558"/>
      <c r="R499" s="558"/>
      <c r="S499" s="558"/>
      <c r="T499" s="558"/>
      <c r="U499" s="558"/>
      <c r="V499" s="559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70"/>
      <c r="P500" s="557" t="s">
        <v>70</v>
      </c>
      <c r="Q500" s="558"/>
      <c r="R500" s="558"/>
      <c r="S500" s="558"/>
      <c r="T500" s="558"/>
      <c r="U500" s="558"/>
      <c r="V500" s="559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827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706"/>
      <c r="P501" s="590" t="s">
        <v>759</v>
      </c>
      <c r="Q501" s="591"/>
      <c r="R501" s="591"/>
      <c r="S501" s="591"/>
      <c r="T501" s="591"/>
      <c r="U501" s="591"/>
      <c r="V501" s="592"/>
      <c r="W501" s="37" t="s">
        <v>68</v>
      </c>
      <c r="X501" s="551">
        <f>IFERROR(X24+X33+X37+X45+X49+X59+X66+X72+X81+X86+X93+X101+X109+X115+X122+X127+X133+X138+X143+X148+X154+X160+X172+X178+X182+X188+X193+X204+X216+X221+X232+X236+X240+X247+X256+X264+X271+X276+X280+X285+X294+X304+X312+X318+X325+X331+X338+X350+X355+X360+X364+X371+X375+X380+X384+X399+X404+X409+X416+X421+X426+X444+X450+X459+X465+X474+X480+X485+X490+X495+X500,"0")</f>
        <v>11851</v>
      </c>
      <c r="Y501" s="551">
        <f>IFERROR(Y24+Y33+Y37+Y45+Y49+Y59+Y66+Y72+Y81+Y86+Y93+Y101+Y109+Y115+Y122+Y127+Y133+Y138+Y143+Y148+Y154+Y160+Y172+Y178+Y182+Y188+Y193+Y204+Y216+Y221+Y232+Y236+Y240+Y247+Y256+Y264+Y271+Y276+Y280+Y285+Y294+Y304+Y312+Y318+Y325+Y331+Y338+Y350+Y355+Y360+Y364+Y371+Y375+Y380+Y384+Y399+Y404+Y409+Y416+Y421+Y426+Y444+Y450+Y459+Y465+Y474+Y480+Y485+Y490+Y495+Y500,"0")</f>
        <v>11973.970000000003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706"/>
      <c r="P502" s="590" t="s">
        <v>760</v>
      </c>
      <c r="Q502" s="591"/>
      <c r="R502" s="591"/>
      <c r="S502" s="591"/>
      <c r="T502" s="591"/>
      <c r="U502" s="591"/>
      <c r="V502" s="592"/>
      <c r="W502" s="37" t="s">
        <v>68</v>
      </c>
      <c r="X502" s="551">
        <f>IFERROR(SUM(BM22:BM498),"0")</f>
        <v>12540.659442829987</v>
      </c>
      <c r="Y502" s="551">
        <f>IFERROR(SUM(BN22:BN498),"0")</f>
        <v>12671.893999999998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706"/>
      <c r="P503" s="590" t="s">
        <v>761</v>
      </c>
      <c r="Q503" s="591"/>
      <c r="R503" s="591"/>
      <c r="S503" s="591"/>
      <c r="T503" s="591"/>
      <c r="U503" s="591"/>
      <c r="V503" s="592"/>
      <c r="W503" s="37" t="s">
        <v>762</v>
      </c>
      <c r="X503" s="38">
        <f>ROUNDUP(SUM(BO22:BO498),0)</f>
        <v>21</v>
      </c>
      <c r="Y503" s="38">
        <f>ROUNDUP(SUM(BP22:BP498),0)</f>
        <v>21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706"/>
      <c r="P504" s="590" t="s">
        <v>763</v>
      </c>
      <c r="Q504" s="591"/>
      <c r="R504" s="591"/>
      <c r="S504" s="591"/>
      <c r="T504" s="591"/>
      <c r="U504" s="591"/>
      <c r="V504" s="592"/>
      <c r="W504" s="37" t="s">
        <v>68</v>
      </c>
      <c r="X504" s="551">
        <f>GrossWeightTotal+PalletQtyTotal*25</f>
        <v>13065.659442829987</v>
      </c>
      <c r="Y504" s="551">
        <f>GrossWeightTotalR+PalletQtyTotalR*25</f>
        <v>13196.893999999998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706"/>
      <c r="P505" s="590" t="s">
        <v>764</v>
      </c>
      <c r="Q505" s="591"/>
      <c r="R505" s="591"/>
      <c r="S505" s="591"/>
      <c r="T505" s="591"/>
      <c r="U505" s="591"/>
      <c r="V505" s="592"/>
      <c r="W505" s="37" t="s">
        <v>762</v>
      </c>
      <c r="X505" s="551">
        <f>IFERROR(X23+X32+X36+X44+X48+X58+X65+X71+X80+X85+X92+X100+X108+X114+X121+X126+X132+X137+X142+X147+X153+X159+X171+X177+X181+X187+X192+X203+X215+X220+X231+X235+X239+X246+X255+X263+X270+X275+X279+X284+X293+X303+X311+X317+X324+X330+X337+X349+X354+X359+X363+X370+X374+X379+X383+X398+X403+X408+X415+X420+X425+X443+X449+X458+X464+X473+X479+X484+X489+X494+X499,"0")</f>
        <v>1826.3495533702767</v>
      </c>
      <c r="Y505" s="551">
        <f>IFERROR(Y23+Y32+Y36+Y44+Y48+Y58+Y65+Y71+Y80+Y85+Y92+Y100+Y108+Y114+Y121+Y126+Y132+Y137+Y142+Y147+Y153+Y159+Y171+Y177+Y181+Y187+Y192+Y203+Y215+Y220+Y231+Y235+Y239+Y246+Y255+Y263+Y270+Y275+Y279+Y284+Y293+Y303+Y311+Y317+Y324+Y330+Y337+Y349+Y354+Y359+Y363+Y370+Y374+Y379+Y383+Y398+Y403+Y408+Y415+Y420+Y425+Y443+Y449+Y458+Y464+Y473+Y479+Y484+Y489+Y494+Y499,"0")</f>
        <v>1850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706"/>
      <c r="P506" s="590" t="s">
        <v>765</v>
      </c>
      <c r="Q506" s="591"/>
      <c r="R506" s="591"/>
      <c r="S506" s="591"/>
      <c r="T506" s="591"/>
      <c r="U506" s="591"/>
      <c r="V506" s="592"/>
      <c r="W506" s="39" t="s">
        <v>766</v>
      </c>
      <c r="X506" s="37"/>
      <c r="Y506" s="37"/>
      <c r="Z506" s="37">
        <f>IFERROR(Z23+Z32+Z36+Z44+Z48+Z58+Z65+Z71+Z80+Z85+Z92+Z100+Z108+Z114+Z121+Z126+Z132+Z137+Z142+Z147+Z153+Z159+Z171+Z177+Z181+Z187+Z192+Z203+Z215+Z220+Z231+Z235+Z239+Z246+Z255+Z263+Z270+Z275+Z279+Z284+Z293+Z303+Z311+Z317+Z324+Z330+Z337+Z349+Z354+Z359+Z363+Z370+Z374+Z379+Z383+Z398+Z403+Z408+Z415+Z420+Z425+Z443+Z449+Z458+Z464+Z473+Z479+Z484+Z489+Z494+Z499,"0")</f>
        <v>24.091199999999997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3" t="s">
        <v>100</v>
      </c>
      <c r="D508" s="670"/>
      <c r="E508" s="670"/>
      <c r="F508" s="670"/>
      <c r="G508" s="670"/>
      <c r="H508" s="671"/>
      <c r="I508" s="573" t="s">
        <v>255</v>
      </c>
      <c r="J508" s="670"/>
      <c r="K508" s="670"/>
      <c r="L508" s="670"/>
      <c r="M508" s="670"/>
      <c r="N508" s="670"/>
      <c r="O508" s="670"/>
      <c r="P508" s="670"/>
      <c r="Q508" s="670"/>
      <c r="R508" s="670"/>
      <c r="S508" s="671"/>
      <c r="T508" s="573" t="s">
        <v>536</v>
      </c>
      <c r="U508" s="671"/>
      <c r="V508" s="573" t="s">
        <v>592</v>
      </c>
      <c r="W508" s="670"/>
      <c r="X508" s="670"/>
      <c r="Y508" s="671"/>
      <c r="Z508" s="546" t="s">
        <v>648</v>
      </c>
      <c r="AA508" s="573" t="s">
        <v>715</v>
      </c>
      <c r="AB508" s="671"/>
      <c r="AC508" s="52"/>
      <c r="AF508" s="547"/>
    </row>
    <row r="509" spans="1:68" ht="14.25" customHeight="1" thickTop="1" x14ac:dyDescent="0.2">
      <c r="A509" s="629" t="s">
        <v>768</v>
      </c>
      <c r="B509" s="573" t="s">
        <v>62</v>
      </c>
      <c r="C509" s="573" t="s">
        <v>101</v>
      </c>
      <c r="D509" s="573" t="s">
        <v>116</v>
      </c>
      <c r="E509" s="573" t="s">
        <v>176</v>
      </c>
      <c r="F509" s="573" t="s">
        <v>198</v>
      </c>
      <c r="G509" s="573" t="s">
        <v>231</v>
      </c>
      <c r="H509" s="573" t="s">
        <v>100</v>
      </c>
      <c r="I509" s="573" t="s">
        <v>256</v>
      </c>
      <c r="J509" s="573" t="s">
        <v>296</v>
      </c>
      <c r="K509" s="573" t="s">
        <v>356</v>
      </c>
      <c r="L509" s="573" t="s">
        <v>395</v>
      </c>
      <c r="M509" s="573" t="s">
        <v>411</v>
      </c>
      <c r="N509" s="547"/>
      <c r="O509" s="573" t="s">
        <v>425</v>
      </c>
      <c r="P509" s="573" t="s">
        <v>435</v>
      </c>
      <c r="Q509" s="573" t="s">
        <v>442</v>
      </c>
      <c r="R509" s="573" t="s">
        <v>447</v>
      </c>
      <c r="S509" s="573" t="s">
        <v>526</v>
      </c>
      <c r="T509" s="573" t="s">
        <v>537</v>
      </c>
      <c r="U509" s="573" t="s">
        <v>572</v>
      </c>
      <c r="V509" s="573" t="s">
        <v>593</v>
      </c>
      <c r="W509" s="573" t="s">
        <v>625</v>
      </c>
      <c r="X509" s="573" t="s">
        <v>640</v>
      </c>
      <c r="Y509" s="573" t="s">
        <v>644</v>
      </c>
      <c r="Z509" s="573" t="s">
        <v>648</v>
      </c>
      <c r="AA509" s="573" t="s">
        <v>715</v>
      </c>
      <c r="AB509" s="573" t="s">
        <v>754</v>
      </c>
      <c r="AC509" s="52"/>
      <c r="AF509" s="547"/>
    </row>
    <row r="510" spans="1:68" ht="13.5" customHeight="1" thickBot="1" x14ac:dyDescent="0.25">
      <c r="A510" s="630"/>
      <c r="B510" s="574"/>
      <c r="C510" s="574"/>
      <c r="D510" s="574"/>
      <c r="E510" s="574"/>
      <c r="F510" s="574"/>
      <c r="G510" s="574"/>
      <c r="H510" s="574"/>
      <c r="I510" s="574"/>
      <c r="J510" s="574"/>
      <c r="K510" s="574"/>
      <c r="L510" s="574"/>
      <c r="M510" s="574"/>
      <c r="N510" s="547"/>
      <c r="O510" s="574"/>
      <c r="P510" s="574"/>
      <c r="Q510" s="574"/>
      <c r="R510" s="574"/>
      <c r="S510" s="574"/>
      <c r="T510" s="574"/>
      <c r="U510" s="574"/>
      <c r="V510" s="574"/>
      <c r="W510" s="574"/>
      <c r="X510" s="574"/>
      <c r="Y510" s="574"/>
      <c r="Z510" s="574"/>
      <c r="AA510" s="574"/>
      <c r="AB510" s="574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100.6</v>
      </c>
      <c r="E511" s="46">
        <f>IFERROR(Y89*1,"0")+IFERROR(Y90*1,"0")+IFERROR(Y91*1,"0")+IFERROR(Y95*1,"0")+IFERROR(Y96*1,"0")+IFERROR(Y97*1,"0")+IFERROR(Y98*1,"0")+IFERROR(Y99*1,"0")</f>
        <v>216</v>
      </c>
      <c r="F511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708.6</v>
      </c>
      <c r="G511" s="46">
        <f>IFERROR(Y130*1,"0")+IFERROR(Y131*1,"0")+IFERROR(Y135*1,"0")+IFERROR(Y136*1,"0")+IFERROR(Y140*1,"0")+IFERROR(Y141*1,"0")</f>
        <v>0</v>
      </c>
      <c r="H511" s="46">
        <f>IFERROR(Y146*1,"0")+IFERROR(Y150*1,"0")+IFERROR(Y151*1,"0")+IFERROR(Y152*1,"0")</f>
        <v>0</v>
      </c>
      <c r="I511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119.7</v>
      </c>
      <c r="J511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949.5</v>
      </c>
      <c r="K511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79.2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81.75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3405</v>
      </c>
      <c r="U511" s="46">
        <f>IFERROR(Y367*1,"0")+IFERROR(Y368*1,"0")+IFERROR(Y369*1,"0")+IFERROR(Y373*1,"0")+IFERROR(Y377*1,"0")+IFERROR(Y378*1,"0")+IFERROR(Y382*1,"0")</f>
        <v>2881.8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14.700000000000001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3417.12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Cgg4ac8NkI/Jv64R9IKp2A6iFzqc3EX5g6MzkoMVVE8MsshV1idTqI3tU8+m2Y1kNrodEBRW00cFDIbkuIfjKw==" saltValue="NeYVUYw9cC7dOxr7/mcTjg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46"/>
        <filter val="0,56"/>
        <filter val="0,75"/>
        <filter val="0,83"/>
        <filter val="1 764,00"/>
        <filter val="1 826,35"/>
        <filter val="1,00"/>
        <filter val="1,67"/>
        <filter val="10,00"/>
        <filter val="10,13"/>
        <filter val="10,56"/>
        <filter val="11 851,00"/>
        <filter val="11,00"/>
        <filter val="114,00"/>
        <filter val="115,00"/>
        <filter val="116,00"/>
        <filter val="12 540,66"/>
        <filter val="121,72"/>
        <filter val="124,00"/>
        <filter val="13 065,66"/>
        <filter val="13,00"/>
        <filter val="133,00"/>
        <filter val="145,31"/>
        <filter val="158,00"/>
        <filter val="164,73"/>
        <filter val="17,00"/>
        <filter val="173,00"/>
        <filter val="187,12"/>
        <filter val="2 471,00"/>
        <filter val="2 869,00"/>
        <filter val="21"/>
        <filter val="214,00"/>
        <filter val="23,00"/>
        <filter val="230,00"/>
        <filter val="256,06"/>
        <filter val="26,00"/>
        <filter val="274,00"/>
        <filter val="3,00"/>
        <filter val="301,00"/>
        <filter val="318,78"/>
        <filter val="32,08"/>
        <filter val="334,53"/>
        <filter val="35,00"/>
        <filter val="38,33"/>
        <filter val="4,00"/>
        <filter val="4,31"/>
        <filter val="4,58"/>
        <filter val="40,00"/>
        <filter val="444,00"/>
        <filter val="48,00"/>
        <filter val="49,26"/>
        <filter val="490,00"/>
        <filter val="5,00"/>
        <filter val="52,00"/>
        <filter val="54,07"/>
        <filter val="568,00"/>
        <filter val="57,00"/>
        <filter val="575,00"/>
        <filter val="6,00"/>
        <filter val="6,19"/>
        <filter val="6,67"/>
        <filter val="61,00"/>
        <filter val="624,00"/>
        <filter val="641,00"/>
        <filter val="650,00"/>
        <filter val="679,00"/>
        <filter val="69,00"/>
        <filter val="7,00"/>
        <filter val="7,08"/>
        <filter val="71,00"/>
        <filter val="77,00"/>
        <filter val="789,00"/>
        <filter val="79,00"/>
        <filter val="89,00"/>
        <filter val="9,00"/>
        <filter val="9,56"/>
        <filter val="91,00"/>
        <filter val="915,00"/>
        <filter val="952,00"/>
        <filter val="969,00"/>
        <filter val="988,00"/>
      </filters>
    </filterColumn>
    <filterColumn colId="29" showButton="0"/>
    <filterColumn colId="30" showButton="0"/>
  </autoFilter>
  <mergeCells count="894">
    <mergeCell ref="A8:C8"/>
    <mergeCell ref="P124:T124"/>
    <mergeCell ref="D268:E268"/>
    <mergeCell ref="P151:T151"/>
    <mergeCell ref="A137:O138"/>
    <mergeCell ref="D395:E395"/>
    <mergeCell ref="P138:V138"/>
    <mergeCell ref="P374:V374"/>
    <mergeCell ref="A128:Z128"/>
    <mergeCell ref="D97:E97"/>
    <mergeCell ref="A10:C10"/>
    <mergeCell ref="A217:Z217"/>
    <mergeCell ref="P218:T218"/>
    <mergeCell ref="P311:V311"/>
    <mergeCell ref="A21:Z21"/>
    <mergeCell ref="A129:Z129"/>
    <mergeCell ref="A194:Z194"/>
    <mergeCell ref="D42:E42"/>
    <mergeCell ref="D344:E344"/>
    <mergeCell ref="D17:E18"/>
    <mergeCell ref="P373:T373"/>
    <mergeCell ref="P307:T307"/>
    <mergeCell ref="P202:T202"/>
    <mergeCell ref="D250:E250"/>
    <mergeCell ref="V12:W12"/>
    <mergeCell ref="D191:E191"/>
    <mergeCell ref="D433:E433"/>
    <mergeCell ref="D262:E262"/>
    <mergeCell ref="P368:T368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A279:O280"/>
    <mergeCell ref="P174:T174"/>
    <mergeCell ref="A339:Z339"/>
    <mergeCell ref="D95:E95"/>
    <mergeCell ref="Y17:Y18"/>
    <mergeCell ref="U17:V17"/>
    <mergeCell ref="D57:E57"/>
    <mergeCell ref="A428:Z428"/>
    <mergeCell ref="P425:V425"/>
    <mergeCell ref="X17:X18"/>
    <mergeCell ref="P216:V216"/>
    <mergeCell ref="P23:V23"/>
    <mergeCell ref="M509:M510"/>
    <mergeCell ref="P443:V443"/>
    <mergeCell ref="O509:O510"/>
    <mergeCell ref="A333:Z333"/>
    <mergeCell ref="D54:E54"/>
    <mergeCell ref="P160:V160"/>
    <mergeCell ref="D483:E483"/>
    <mergeCell ref="P83:T83"/>
    <mergeCell ref="P501:V501"/>
    <mergeCell ref="P447:T447"/>
    <mergeCell ref="A497:Z497"/>
    <mergeCell ref="D471:E471"/>
    <mergeCell ref="A449:O450"/>
    <mergeCell ref="P434:T434"/>
    <mergeCell ref="D244:E244"/>
    <mergeCell ref="P228:T228"/>
    <mergeCell ref="Q6:R6"/>
    <mergeCell ref="P200:T200"/>
    <mergeCell ref="P243:T243"/>
    <mergeCell ref="A51:Z51"/>
    <mergeCell ref="D170:E170"/>
    <mergeCell ref="P509:P510"/>
    <mergeCell ref="P303:V303"/>
    <mergeCell ref="P132:V132"/>
    <mergeCell ref="A58:O59"/>
    <mergeCell ref="Z509:Z510"/>
    <mergeCell ref="P494:V494"/>
    <mergeCell ref="A484:O485"/>
    <mergeCell ref="D462:E462"/>
    <mergeCell ref="A479:O480"/>
    <mergeCell ref="P363:V363"/>
    <mergeCell ref="D310:E310"/>
    <mergeCell ref="P342:T342"/>
    <mergeCell ref="D323:E323"/>
    <mergeCell ref="D394:E394"/>
    <mergeCell ref="A192:O193"/>
    <mergeCell ref="A263:O264"/>
    <mergeCell ref="P436:T436"/>
    <mergeCell ref="P292:T292"/>
    <mergeCell ref="P81:V81"/>
    <mergeCell ref="Q5:R5"/>
    <mergeCell ref="N17:N18"/>
    <mergeCell ref="D242:E242"/>
    <mergeCell ref="P199:T199"/>
    <mergeCell ref="D120:E120"/>
    <mergeCell ref="F17:F18"/>
    <mergeCell ref="P297:T297"/>
    <mergeCell ref="D478:E478"/>
    <mergeCell ref="P435:T435"/>
    <mergeCell ref="P291:T291"/>
    <mergeCell ref="D278:E278"/>
    <mergeCell ref="D234:E234"/>
    <mergeCell ref="P288:T288"/>
    <mergeCell ref="D163:E163"/>
    <mergeCell ref="A408:O409"/>
    <mergeCell ref="A383:O384"/>
    <mergeCell ref="D107:E107"/>
    <mergeCell ref="P136:T136"/>
    <mergeCell ref="P430:T430"/>
    <mergeCell ref="P350:V350"/>
    <mergeCell ref="A248:Z248"/>
    <mergeCell ref="P196:T196"/>
    <mergeCell ref="D226:E226"/>
    <mergeCell ref="D164:E164"/>
    <mergeCell ref="AD17:AF18"/>
    <mergeCell ref="P142:V142"/>
    <mergeCell ref="A337:O338"/>
    <mergeCell ref="E509:E510"/>
    <mergeCell ref="P403:V403"/>
    <mergeCell ref="G509:G510"/>
    <mergeCell ref="D76:E76"/>
    <mergeCell ref="F5:G5"/>
    <mergeCell ref="A25:Z25"/>
    <mergeCell ref="D455:E455"/>
    <mergeCell ref="D430:E430"/>
    <mergeCell ref="D175:E175"/>
    <mergeCell ref="P186:T186"/>
    <mergeCell ref="A36:O37"/>
    <mergeCell ref="P253:T253"/>
    <mergeCell ref="D392:E392"/>
    <mergeCell ref="A223:Z223"/>
    <mergeCell ref="V11:W11"/>
    <mergeCell ref="A370:O371"/>
    <mergeCell ref="D457:E457"/>
    <mergeCell ref="P57:T57"/>
    <mergeCell ref="P367:T367"/>
    <mergeCell ref="D165:E165"/>
    <mergeCell ref="P75:T75"/>
    <mergeCell ref="P2:W3"/>
    <mergeCell ref="P298:T298"/>
    <mergeCell ref="D437:E437"/>
    <mergeCell ref="P369:T369"/>
    <mergeCell ref="P198:T198"/>
    <mergeCell ref="P347:T347"/>
    <mergeCell ref="A415:O416"/>
    <mergeCell ref="P54:T54"/>
    <mergeCell ref="D35:E35"/>
    <mergeCell ref="D228:E228"/>
    <mergeCell ref="P412:T412"/>
    <mergeCell ref="P312:V312"/>
    <mergeCell ref="A23:O24"/>
    <mergeCell ref="P64:T64"/>
    <mergeCell ref="D10:E10"/>
    <mergeCell ref="P135:T135"/>
    <mergeCell ref="P362:T362"/>
    <mergeCell ref="P191:T191"/>
    <mergeCell ref="A181:O182"/>
    <mergeCell ref="A121:O122"/>
    <mergeCell ref="D243:E243"/>
    <mergeCell ref="D99:E99"/>
    <mergeCell ref="F10:G10"/>
    <mergeCell ref="D397:E397"/>
    <mergeCell ref="A499:O500"/>
    <mergeCell ref="P357:T357"/>
    <mergeCell ref="P344:T344"/>
    <mergeCell ref="D452:E452"/>
    <mergeCell ref="P371:V371"/>
    <mergeCell ref="D252:E252"/>
    <mergeCell ref="AA509:AA510"/>
    <mergeCell ref="P176:T176"/>
    <mergeCell ref="D84:E84"/>
    <mergeCell ref="P483:T483"/>
    <mergeCell ref="A157:Z157"/>
    <mergeCell ref="P478:T478"/>
    <mergeCell ref="Q509:Q510"/>
    <mergeCell ref="S509:S510"/>
    <mergeCell ref="A284:O285"/>
    <mergeCell ref="F509:F510"/>
    <mergeCell ref="H509:H510"/>
    <mergeCell ref="R509:R510"/>
    <mergeCell ref="T509:T510"/>
    <mergeCell ref="AA508:AB508"/>
    <mergeCell ref="P505:V505"/>
    <mergeCell ref="I508:S508"/>
    <mergeCell ref="A501:O506"/>
    <mergeCell ref="P495:V495"/>
    <mergeCell ref="P41:T41"/>
    <mergeCell ref="D22:E22"/>
    <mergeCell ref="D320:E320"/>
    <mergeCell ref="P470:T470"/>
    <mergeCell ref="D447:E447"/>
    <mergeCell ref="A222:Z222"/>
    <mergeCell ref="P426:V426"/>
    <mergeCell ref="P301:T301"/>
    <mergeCell ref="P255:V255"/>
    <mergeCell ref="P105:T105"/>
    <mergeCell ref="P214:T214"/>
    <mergeCell ref="P463:T463"/>
    <mergeCell ref="D213:E213"/>
    <mergeCell ref="P192:V192"/>
    <mergeCell ref="D151:E151"/>
    <mergeCell ref="P284:V284"/>
    <mergeCell ref="D321:E321"/>
    <mergeCell ref="P278:T278"/>
    <mergeCell ref="D198:E198"/>
    <mergeCell ref="D440:E440"/>
    <mergeCell ref="D296:E296"/>
    <mergeCell ref="D269:E269"/>
    <mergeCell ref="P275:V275"/>
    <mergeCell ref="P27:T27"/>
    <mergeCell ref="A9:C9"/>
    <mergeCell ref="D373:E373"/>
    <mergeCell ref="D202:E202"/>
    <mergeCell ref="A71:O72"/>
    <mergeCell ref="A179:Z179"/>
    <mergeCell ref="P112:T112"/>
    <mergeCell ref="P348:T348"/>
    <mergeCell ref="P323:T323"/>
    <mergeCell ref="A116:Z116"/>
    <mergeCell ref="D358:E358"/>
    <mergeCell ref="P337:V337"/>
    <mergeCell ref="A156:Z156"/>
    <mergeCell ref="P32:V32"/>
    <mergeCell ref="A155:Z155"/>
    <mergeCell ref="Q13:R13"/>
    <mergeCell ref="P201:T201"/>
    <mergeCell ref="D150:E150"/>
    <mergeCell ref="P107:T107"/>
    <mergeCell ref="A255:O256"/>
    <mergeCell ref="A233:Z233"/>
    <mergeCell ref="M17:M18"/>
    <mergeCell ref="O17:O18"/>
    <mergeCell ref="P336:T336"/>
    <mergeCell ref="P187:V187"/>
    <mergeCell ref="H5:M5"/>
    <mergeCell ref="P473:V473"/>
    <mergeCell ref="P98:T98"/>
    <mergeCell ref="D212:E212"/>
    <mergeCell ref="D439:E439"/>
    <mergeCell ref="P396:T396"/>
    <mergeCell ref="A341:Z341"/>
    <mergeCell ref="P225:T225"/>
    <mergeCell ref="D146:E146"/>
    <mergeCell ref="P461:T461"/>
    <mergeCell ref="A317:O318"/>
    <mergeCell ref="D6:M6"/>
    <mergeCell ref="P175:T175"/>
    <mergeCell ref="P162:T162"/>
    <mergeCell ref="P331:V331"/>
    <mergeCell ref="D83:E83"/>
    <mergeCell ref="D441:E441"/>
    <mergeCell ref="P227:T227"/>
    <mergeCell ref="D368:E368"/>
    <mergeCell ref="P106:T106"/>
    <mergeCell ref="P226:T226"/>
    <mergeCell ref="P335:T335"/>
    <mergeCell ref="P269:T269"/>
    <mergeCell ref="D207:E207"/>
    <mergeCell ref="AB509:AB510"/>
    <mergeCell ref="Z17:Z18"/>
    <mergeCell ref="AB17:AB18"/>
    <mergeCell ref="P271:V271"/>
    <mergeCell ref="P100:V100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D299:E299"/>
    <mergeCell ref="A100:O101"/>
    <mergeCell ref="A231:O232"/>
    <mergeCell ref="P35:T35"/>
    <mergeCell ref="A466:Z466"/>
    <mergeCell ref="A295:Z295"/>
    <mergeCell ref="G17:G18"/>
    <mergeCell ref="D314:E314"/>
    <mergeCell ref="P171:V171"/>
    <mergeCell ref="P121:V121"/>
    <mergeCell ref="Y509:Y510"/>
    <mergeCell ref="V6:W9"/>
    <mergeCell ref="D199:E199"/>
    <mergeCell ref="D435:E435"/>
    <mergeCell ref="P274:T274"/>
    <mergeCell ref="D413:E413"/>
    <mergeCell ref="P345:T345"/>
    <mergeCell ref="D186:E186"/>
    <mergeCell ref="P84:T84"/>
    <mergeCell ref="P22:T22"/>
    <mergeCell ref="P320:T320"/>
    <mergeCell ref="P314:T314"/>
    <mergeCell ref="P236:V236"/>
    <mergeCell ref="P92:V92"/>
    <mergeCell ref="A88:Z88"/>
    <mergeCell ref="D288:E288"/>
    <mergeCell ref="P148:V148"/>
    <mergeCell ref="P130:T130"/>
    <mergeCell ref="P421:V421"/>
    <mergeCell ref="P190:T190"/>
    <mergeCell ref="D136:E136"/>
    <mergeCell ref="D434:E434"/>
    <mergeCell ref="P240:V240"/>
    <mergeCell ref="A114:O115"/>
    <mergeCell ref="P111:T111"/>
    <mergeCell ref="AA17:AA18"/>
    <mergeCell ref="H10:M10"/>
    <mergeCell ref="AC17:AC18"/>
    <mergeCell ref="P101:V101"/>
    <mergeCell ref="P472:T472"/>
    <mergeCell ref="A491:Z491"/>
    <mergeCell ref="D393:E393"/>
    <mergeCell ref="D89:E89"/>
    <mergeCell ref="P254:T254"/>
    <mergeCell ref="P147:V147"/>
    <mergeCell ref="P251:T251"/>
    <mergeCell ref="P487:T487"/>
    <mergeCell ref="A235:O236"/>
    <mergeCell ref="P343:T343"/>
    <mergeCell ref="A467:Z467"/>
    <mergeCell ref="P488:T488"/>
    <mergeCell ref="D225:E225"/>
    <mergeCell ref="A481:Z481"/>
    <mergeCell ref="D461:E461"/>
    <mergeCell ref="P61:T61"/>
    <mergeCell ref="D200:E200"/>
    <mergeCell ref="A273:Z273"/>
    <mergeCell ref="D436:E436"/>
    <mergeCell ref="D292:E292"/>
    <mergeCell ref="D75:E75"/>
    <mergeCell ref="P247:V247"/>
    <mergeCell ref="P390:T390"/>
    <mergeCell ref="D206:E206"/>
    <mergeCell ref="D298:E298"/>
    <mergeCell ref="P91:T91"/>
    <mergeCell ref="P404:V404"/>
    <mergeCell ref="A351:Z351"/>
    <mergeCell ref="P327:T327"/>
    <mergeCell ref="A80:O81"/>
    <mergeCell ref="P212:T212"/>
    <mergeCell ref="P346:T346"/>
    <mergeCell ref="D227:E227"/>
    <mergeCell ref="P220:V220"/>
    <mergeCell ref="P224:T224"/>
    <mergeCell ref="P322:T322"/>
    <mergeCell ref="P260:T260"/>
    <mergeCell ref="P211:T211"/>
    <mergeCell ref="P89:T89"/>
    <mergeCell ref="D218:E218"/>
    <mergeCell ref="P137:V137"/>
    <mergeCell ref="A249:Z249"/>
    <mergeCell ref="D219:E219"/>
    <mergeCell ref="D104:E104"/>
    <mergeCell ref="P90:T90"/>
    <mergeCell ref="H17:H18"/>
    <mergeCell ref="P388:T388"/>
    <mergeCell ref="D64:E64"/>
    <mergeCell ref="P441:T441"/>
    <mergeCell ref="D362:E362"/>
    <mergeCell ref="P477:T477"/>
    <mergeCell ref="P306:T306"/>
    <mergeCell ref="P86:V86"/>
    <mergeCell ref="D476:E476"/>
    <mergeCell ref="P384:V384"/>
    <mergeCell ref="A451:Z451"/>
    <mergeCell ref="A445:Z445"/>
    <mergeCell ref="P207:T207"/>
    <mergeCell ref="A372:Z372"/>
    <mergeCell ref="P299:T299"/>
    <mergeCell ref="P172:V172"/>
    <mergeCell ref="P221:V221"/>
    <mergeCell ref="P215:V215"/>
    <mergeCell ref="P393:T393"/>
    <mergeCell ref="A67:Z67"/>
    <mergeCell ref="A82:Z82"/>
    <mergeCell ref="D140:E140"/>
    <mergeCell ref="D438:E438"/>
    <mergeCell ref="P474:V474"/>
    <mergeCell ref="D389:E389"/>
    <mergeCell ref="P62:T62"/>
    <mergeCell ref="P146:T146"/>
    <mergeCell ref="D152:E152"/>
    <mergeCell ref="D29:E29"/>
    <mergeCell ref="A20:Z20"/>
    <mergeCell ref="J9:M9"/>
    <mergeCell ref="D348:E348"/>
    <mergeCell ref="P141:T141"/>
    <mergeCell ref="D62:E62"/>
    <mergeCell ref="A65:O66"/>
    <mergeCell ref="D56:E56"/>
    <mergeCell ref="P377:T377"/>
    <mergeCell ref="A363:O364"/>
    <mergeCell ref="P448:T448"/>
    <mergeCell ref="P206:T206"/>
    <mergeCell ref="D347:E347"/>
    <mergeCell ref="D176:E176"/>
    <mergeCell ref="D412:E412"/>
    <mergeCell ref="A38:Z38"/>
    <mergeCell ref="A40:Z40"/>
    <mergeCell ref="P395:T395"/>
    <mergeCell ref="A340:Z340"/>
    <mergeCell ref="P446:T446"/>
    <mergeCell ref="P440:T440"/>
    <mergeCell ref="A418:Z418"/>
    <mergeCell ref="D283:E283"/>
    <mergeCell ref="A356:Z356"/>
    <mergeCell ref="D112:E112"/>
    <mergeCell ref="P321:T321"/>
    <mergeCell ref="P125:T125"/>
    <mergeCell ref="A460:Z460"/>
    <mergeCell ref="D267:E267"/>
    <mergeCell ref="A220:O221"/>
    <mergeCell ref="P261:T261"/>
    <mergeCell ref="P309:T309"/>
    <mergeCell ref="P126:V126"/>
    <mergeCell ref="D424:E424"/>
    <mergeCell ref="D342:E342"/>
    <mergeCell ref="D336:E336"/>
    <mergeCell ref="D407:E407"/>
    <mergeCell ref="P379:V379"/>
    <mergeCell ref="P450:V450"/>
    <mergeCell ref="D196:E196"/>
    <mergeCell ref="A126:O127"/>
    <mergeCell ref="P500:V500"/>
    <mergeCell ref="A496:Z496"/>
    <mergeCell ref="P58:V58"/>
    <mergeCell ref="A94:Z94"/>
    <mergeCell ref="A417:Z417"/>
    <mergeCell ref="D61:E61"/>
    <mergeCell ref="A427:Z427"/>
    <mergeCell ref="D254:E254"/>
    <mergeCell ref="P238:T238"/>
    <mergeCell ref="P231:V231"/>
    <mergeCell ref="A183:Z183"/>
    <mergeCell ref="A486:Z486"/>
    <mergeCell ref="P479:V479"/>
    <mergeCell ref="P66:V66"/>
    <mergeCell ref="P449:V449"/>
    <mergeCell ref="D335:E335"/>
    <mergeCell ref="D68:E68"/>
    <mergeCell ref="P245:T245"/>
    <mergeCell ref="A359:O360"/>
    <mergeCell ref="D346:E346"/>
    <mergeCell ref="P229:T229"/>
    <mergeCell ref="D477:E477"/>
    <mergeCell ref="A153:O154"/>
    <mergeCell ref="P77:T77"/>
    <mergeCell ref="T5:U5"/>
    <mergeCell ref="D119:E119"/>
    <mergeCell ref="P76:T76"/>
    <mergeCell ref="D190:E190"/>
    <mergeCell ref="V5:W5"/>
    <mergeCell ref="D488:E488"/>
    <mergeCell ref="A319:Z319"/>
    <mergeCell ref="P294:V294"/>
    <mergeCell ref="D111:E111"/>
    <mergeCell ref="D469:E469"/>
    <mergeCell ref="Q8:R8"/>
    <mergeCell ref="P69:T69"/>
    <mergeCell ref="P140:T140"/>
    <mergeCell ref="P438:T438"/>
    <mergeCell ref="P267:T267"/>
    <mergeCell ref="D419:E419"/>
    <mergeCell ref="P26:T26"/>
    <mergeCell ref="D463:E463"/>
    <mergeCell ref="A270:O271"/>
    <mergeCell ref="P338:V338"/>
    <mergeCell ref="P71:V71"/>
    <mergeCell ref="P444:V444"/>
    <mergeCell ref="A15:M15"/>
    <mergeCell ref="D125:E125"/>
    <mergeCell ref="T6:U9"/>
    <mergeCell ref="Q10:R10"/>
    <mergeCell ref="D185:E185"/>
    <mergeCell ref="D41:E41"/>
    <mergeCell ref="A429:Z429"/>
    <mergeCell ref="P499:V499"/>
    <mergeCell ref="A12:M12"/>
    <mergeCell ref="P355:V355"/>
    <mergeCell ref="D487:E487"/>
    <mergeCell ref="P293:V293"/>
    <mergeCell ref="D343:E343"/>
    <mergeCell ref="P397:T397"/>
    <mergeCell ref="P74:T74"/>
    <mergeCell ref="A19:Z19"/>
    <mergeCell ref="P310:T310"/>
    <mergeCell ref="A489:O490"/>
    <mergeCell ref="A14:M14"/>
    <mergeCell ref="P163:T163"/>
    <mergeCell ref="P424:T424"/>
    <mergeCell ref="D345:E345"/>
    <mergeCell ref="P296:T296"/>
    <mergeCell ref="P318:V318"/>
    <mergeCell ref="P256:V256"/>
    <mergeCell ref="A494:O495"/>
    <mergeCell ref="L509:L510"/>
    <mergeCell ref="P304:V304"/>
    <mergeCell ref="D492:E492"/>
    <mergeCell ref="P181:V181"/>
    <mergeCell ref="D96:E96"/>
    <mergeCell ref="D52:E52"/>
    <mergeCell ref="P133:V133"/>
    <mergeCell ref="P469:T469"/>
    <mergeCell ref="D390:E390"/>
    <mergeCell ref="P127:V127"/>
    <mergeCell ref="A123:Z123"/>
    <mergeCell ref="D454:E454"/>
    <mergeCell ref="P370:V370"/>
    <mergeCell ref="P484:V484"/>
    <mergeCell ref="D328:E328"/>
    <mergeCell ref="P263:V263"/>
    <mergeCell ref="A349:O350"/>
    <mergeCell ref="P239:V239"/>
    <mergeCell ref="A257:Z257"/>
    <mergeCell ref="P439:T439"/>
    <mergeCell ref="P433:T433"/>
    <mergeCell ref="P262:T262"/>
    <mergeCell ref="D105:E105"/>
    <mergeCell ref="P70:T70"/>
    <mergeCell ref="D27:E27"/>
    <mergeCell ref="P408:V408"/>
    <mergeCell ref="V508:Y508"/>
    <mergeCell ref="P208:T208"/>
    <mergeCell ref="D396:E396"/>
    <mergeCell ref="D456:E456"/>
    <mergeCell ref="A132:O133"/>
    <mergeCell ref="D414:E414"/>
    <mergeCell ref="D352:E352"/>
    <mergeCell ref="P419:T419"/>
    <mergeCell ref="A275:O276"/>
    <mergeCell ref="P219:T219"/>
    <mergeCell ref="D162:E162"/>
    <mergeCell ref="D91:E91"/>
    <mergeCell ref="D327:E327"/>
    <mergeCell ref="P210:T210"/>
    <mergeCell ref="P493:T493"/>
    <mergeCell ref="A189:Z189"/>
    <mergeCell ref="P431:T431"/>
    <mergeCell ref="A425:O426"/>
    <mergeCell ref="P411:T411"/>
    <mergeCell ref="P442:T442"/>
    <mergeCell ref="P489:V489"/>
    <mergeCell ref="D448:E448"/>
    <mergeCell ref="A17:A18"/>
    <mergeCell ref="C17:C18"/>
    <mergeCell ref="K17:K18"/>
    <mergeCell ref="D401:E401"/>
    <mergeCell ref="P358:T358"/>
    <mergeCell ref="P380:V380"/>
    <mergeCell ref="D230:E230"/>
    <mergeCell ref="D168:E168"/>
    <mergeCell ref="D180:E180"/>
    <mergeCell ref="P197:T197"/>
    <mergeCell ref="A354:O355"/>
    <mergeCell ref="D118:E118"/>
    <mergeCell ref="D167:E167"/>
    <mergeCell ref="P53:T53"/>
    <mergeCell ref="P289:T289"/>
    <mergeCell ref="P68:T68"/>
    <mergeCell ref="D169:E169"/>
    <mergeCell ref="P353:T353"/>
    <mergeCell ref="P204:V204"/>
    <mergeCell ref="A134:Z134"/>
    <mergeCell ref="D388:E388"/>
    <mergeCell ref="D90:E90"/>
    <mergeCell ref="P119:T119"/>
    <mergeCell ref="P354:V354"/>
    <mergeCell ref="A5:C5"/>
    <mergeCell ref="A110:Z110"/>
    <mergeCell ref="A237:Z237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A265:Z265"/>
    <mergeCell ref="A420:O421"/>
    <mergeCell ref="P317:V317"/>
    <mergeCell ref="P15:T16"/>
    <mergeCell ref="P308:T308"/>
    <mergeCell ref="P185:T185"/>
    <mergeCell ref="D106:E106"/>
    <mergeCell ref="P283:T283"/>
    <mergeCell ref="P72:V72"/>
    <mergeCell ref="D391:E391"/>
    <mergeCell ref="I509:I510"/>
    <mergeCell ref="P52:T52"/>
    <mergeCell ref="K509:K510"/>
    <mergeCell ref="X509:X510"/>
    <mergeCell ref="D210:E210"/>
    <mergeCell ref="D308:E308"/>
    <mergeCell ref="A468:Z468"/>
    <mergeCell ref="D498:E498"/>
    <mergeCell ref="P482:T482"/>
    <mergeCell ref="A475:Z475"/>
    <mergeCell ref="P490:V490"/>
    <mergeCell ref="P492:T492"/>
    <mergeCell ref="P465:V465"/>
    <mergeCell ref="D442:E442"/>
    <mergeCell ref="D493:E493"/>
    <mergeCell ref="D431:E431"/>
    <mergeCell ref="A422:Z422"/>
    <mergeCell ref="A458:O459"/>
    <mergeCell ref="P85:V85"/>
    <mergeCell ref="P383:V383"/>
    <mergeCell ref="A145:Z145"/>
    <mergeCell ref="A272:Z272"/>
    <mergeCell ref="A406:Z406"/>
    <mergeCell ref="J509:J510"/>
    <mergeCell ref="I17:I18"/>
    <mergeCell ref="C508:H508"/>
    <mergeCell ref="D141:E141"/>
    <mergeCell ref="A48:O49"/>
    <mergeCell ref="D306:E306"/>
    <mergeCell ref="D135:E135"/>
    <mergeCell ref="P456:T456"/>
    <mergeCell ref="D377:E377"/>
    <mergeCell ref="A246:O247"/>
    <mergeCell ref="P114:V114"/>
    <mergeCell ref="P414:T414"/>
    <mergeCell ref="P352:T352"/>
    <mergeCell ref="P203:V203"/>
    <mergeCell ref="A326:Z326"/>
    <mergeCell ref="P498:T498"/>
    <mergeCell ref="P178:V178"/>
    <mergeCell ref="A177:O178"/>
    <mergeCell ref="P276:V276"/>
    <mergeCell ref="P270:V270"/>
    <mergeCell ref="T508:U508"/>
    <mergeCell ref="P49:V49"/>
    <mergeCell ref="P399:V399"/>
    <mergeCell ref="A87:Z87"/>
    <mergeCell ref="D316:E316"/>
    <mergeCell ref="D1:F1"/>
    <mergeCell ref="P409:V409"/>
    <mergeCell ref="A405:Z405"/>
    <mergeCell ref="J17:J18"/>
    <mergeCell ref="L17:L18"/>
    <mergeCell ref="A85:O86"/>
    <mergeCell ref="P359:V359"/>
    <mergeCell ref="A184:Z184"/>
    <mergeCell ref="P48:V48"/>
    <mergeCell ref="D334:E334"/>
    <mergeCell ref="A293:O294"/>
    <mergeCell ref="A102:Z102"/>
    <mergeCell ref="P113:T113"/>
    <mergeCell ref="A173:Z173"/>
    <mergeCell ref="A400:Z400"/>
    <mergeCell ref="P17:T18"/>
    <mergeCell ref="P63:T63"/>
    <mergeCell ref="P250:T250"/>
    <mergeCell ref="D31:E31"/>
    <mergeCell ref="D329:E329"/>
    <mergeCell ref="D158:E158"/>
    <mergeCell ref="D229:E229"/>
    <mergeCell ref="A403:O404"/>
    <mergeCell ref="D77:E77"/>
    <mergeCell ref="P402:T402"/>
    <mergeCell ref="D274:E274"/>
    <mergeCell ref="D301:E301"/>
    <mergeCell ref="D245:E245"/>
    <mergeCell ref="A376:Z376"/>
    <mergeCell ref="D224:E224"/>
    <mergeCell ref="A398:O399"/>
    <mergeCell ref="P401:T401"/>
    <mergeCell ref="D382:E382"/>
    <mergeCell ref="P268:T268"/>
    <mergeCell ref="P230:T230"/>
    <mergeCell ref="P398:V398"/>
    <mergeCell ref="D251:E251"/>
    <mergeCell ref="A381:Z381"/>
    <mergeCell ref="P360:V360"/>
    <mergeCell ref="P36:V36"/>
    <mergeCell ref="P78:T78"/>
    <mergeCell ref="D302:E302"/>
    <mergeCell ref="A159:O160"/>
    <mergeCell ref="A386:Z386"/>
    <mergeCell ref="D378:E378"/>
    <mergeCell ref="D253:E253"/>
    <mergeCell ref="D53:E53"/>
    <mergeCell ref="P232:V232"/>
    <mergeCell ref="D47:E47"/>
    <mergeCell ref="A46:Z46"/>
    <mergeCell ref="D209:E209"/>
    <mergeCell ref="P166:T166"/>
    <mergeCell ref="A282:Z282"/>
    <mergeCell ref="P188:V188"/>
    <mergeCell ref="A187:O188"/>
    <mergeCell ref="P177:V177"/>
    <mergeCell ref="A50:Z50"/>
    <mergeCell ref="A139:Z139"/>
    <mergeCell ref="D130:E130"/>
    <mergeCell ref="D201:E201"/>
    <mergeCell ref="D43:E43"/>
    <mergeCell ref="D63:E63"/>
    <mergeCell ref="P96:T96"/>
    <mergeCell ref="D5:E5"/>
    <mergeCell ref="P382:T382"/>
    <mergeCell ref="P453:T453"/>
    <mergeCell ref="P42:T42"/>
    <mergeCell ref="A32:O33"/>
    <mergeCell ref="A303:O304"/>
    <mergeCell ref="D290:E290"/>
    <mergeCell ref="P471:T471"/>
    <mergeCell ref="P259:T259"/>
    <mergeCell ref="D69:E69"/>
    <mergeCell ref="Q9:R9"/>
    <mergeCell ref="D322:E322"/>
    <mergeCell ref="D260:E260"/>
    <mergeCell ref="Q11:R11"/>
    <mergeCell ref="D453:E453"/>
    <mergeCell ref="A6:C6"/>
    <mergeCell ref="D309:E309"/>
    <mergeCell ref="D113:E113"/>
    <mergeCell ref="P415:V415"/>
    <mergeCell ref="P180:T180"/>
    <mergeCell ref="P118:T118"/>
    <mergeCell ref="P167:T167"/>
    <mergeCell ref="A332:Z332"/>
    <mergeCell ref="A161:Z161"/>
    <mergeCell ref="H1:Q1"/>
    <mergeCell ref="P480:V480"/>
    <mergeCell ref="A305:Z305"/>
    <mergeCell ref="P280:V280"/>
    <mergeCell ref="P109:V109"/>
    <mergeCell ref="A366:Z366"/>
    <mergeCell ref="D214:E214"/>
    <mergeCell ref="A286:Z286"/>
    <mergeCell ref="P193:V193"/>
    <mergeCell ref="P246:V246"/>
    <mergeCell ref="P120:T120"/>
    <mergeCell ref="D259:E259"/>
    <mergeCell ref="D28:E28"/>
    <mergeCell ref="P476:T476"/>
    <mergeCell ref="D432:E432"/>
    <mergeCell ref="A108:O109"/>
    <mergeCell ref="D117:E117"/>
    <mergeCell ref="A361:Z361"/>
    <mergeCell ref="P413:T413"/>
    <mergeCell ref="D353:E353"/>
    <mergeCell ref="P407:T407"/>
    <mergeCell ref="A239:O240"/>
    <mergeCell ref="P242:T242"/>
    <mergeCell ref="A464:O465"/>
    <mergeCell ref="D8:M8"/>
    <mergeCell ref="V509:V510"/>
    <mergeCell ref="P485:V485"/>
    <mergeCell ref="D300:E300"/>
    <mergeCell ref="P279:V279"/>
    <mergeCell ref="P108:V108"/>
    <mergeCell ref="P31:T31"/>
    <mergeCell ref="P329:T329"/>
    <mergeCell ref="P158:T158"/>
    <mergeCell ref="P416:V416"/>
    <mergeCell ref="A241:Z241"/>
    <mergeCell ref="P45:V45"/>
    <mergeCell ref="P95:T95"/>
    <mergeCell ref="D470:E470"/>
    <mergeCell ref="P182:V182"/>
    <mergeCell ref="A509:A510"/>
    <mergeCell ref="C509:C510"/>
    <mergeCell ref="D55:E55"/>
    <mergeCell ref="D30:E30"/>
    <mergeCell ref="P325:V325"/>
    <mergeCell ref="P154:V154"/>
    <mergeCell ref="A144:Z144"/>
    <mergeCell ref="P33:V33"/>
    <mergeCell ref="P264:V264"/>
    <mergeCell ref="D7:M7"/>
    <mergeCell ref="D79:E79"/>
    <mergeCell ref="P334:T334"/>
    <mergeCell ref="P394:T394"/>
    <mergeCell ref="D315:E315"/>
    <mergeCell ref="D26:E26"/>
    <mergeCell ref="P378:T378"/>
    <mergeCell ref="P117:T117"/>
    <mergeCell ref="A324:O325"/>
    <mergeCell ref="P55:T55"/>
    <mergeCell ref="A203:O204"/>
    <mergeCell ref="Q12:R12"/>
    <mergeCell ref="D261:E261"/>
    <mergeCell ref="P169:T169"/>
    <mergeCell ref="P43:T43"/>
    <mergeCell ref="P65:V65"/>
    <mergeCell ref="P80:V80"/>
    <mergeCell ref="D74:E74"/>
    <mergeCell ref="A13:M13"/>
    <mergeCell ref="V10:W10"/>
    <mergeCell ref="P99:T99"/>
    <mergeCell ref="P170:T170"/>
    <mergeCell ref="P316:T316"/>
    <mergeCell ref="D197:E197"/>
    <mergeCell ref="D482:E482"/>
    <mergeCell ref="P330:V330"/>
    <mergeCell ref="D289:E289"/>
    <mergeCell ref="P159:V159"/>
    <mergeCell ref="P209:T209"/>
    <mergeCell ref="A149:Z149"/>
    <mergeCell ref="A385:Z385"/>
    <mergeCell ref="P234:T234"/>
    <mergeCell ref="A330:O331"/>
    <mergeCell ref="A365:Z365"/>
    <mergeCell ref="D357:E357"/>
    <mergeCell ref="P315:T315"/>
    <mergeCell ref="P302:T302"/>
    <mergeCell ref="D174:E174"/>
    <mergeCell ref="D472:E472"/>
    <mergeCell ref="P455:T455"/>
    <mergeCell ref="D208:E208"/>
    <mergeCell ref="A387:Z387"/>
    <mergeCell ref="A287:Z287"/>
    <mergeCell ref="A281:Z281"/>
    <mergeCell ref="D211:E211"/>
    <mergeCell ref="P168:T168"/>
    <mergeCell ref="A313:Z313"/>
    <mergeCell ref="D369:E369"/>
    <mergeCell ref="B509:B510"/>
    <mergeCell ref="P504:V504"/>
    <mergeCell ref="P37:V37"/>
    <mergeCell ref="D509:D510"/>
    <mergeCell ref="P104:T104"/>
    <mergeCell ref="B17:B18"/>
    <mergeCell ref="P143:V143"/>
    <mergeCell ref="A73:Z73"/>
    <mergeCell ref="A266:Z266"/>
    <mergeCell ref="D131:E131"/>
    <mergeCell ref="A171:O172"/>
    <mergeCell ref="P235:V235"/>
    <mergeCell ref="P506:V506"/>
    <mergeCell ref="A60:Z60"/>
    <mergeCell ref="A92:O93"/>
    <mergeCell ref="P252:T252"/>
    <mergeCell ref="D124:E124"/>
    <mergeCell ref="D195:E195"/>
    <mergeCell ref="P56:T56"/>
    <mergeCell ref="W509:W510"/>
    <mergeCell ref="P503:V503"/>
    <mergeCell ref="P459:V459"/>
    <mergeCell ref="A473:O474"/>
    <mergeCell ref="D411:E411"/>
    <mergeCell ref="R1:T1"/>
    <mergeCell ref="U509:U510"/>
    <mergeCell ref="P150:T150"/>
    <mergeCell ref="P28:T28"/>
    <mergeCell ref="P392:T392"/>
    <mergeCell ref="D307:E307"/>
    <mergeCell ref="P457:T457"/>
    <mergeCell ref="A443:O444"/>
    <mergeCell ref="P115:V115"/>
    <mergeCell ref="P165:T165"/>
    <mergeCell ref="P432:T432"/>
    <mergeCell ref="D98:E98"/>
    <mergeCell ref="P152:T152"/>
    <mergeCell ref="P30:T30"/>
    <mergeCell ref="P375:V375"/>
    <mergeCell ref="A147:O148"/>
    <mergeCell ref="A374:O375"/>
    <mergeCell ref="P464:V464"/>
    <mergeCell ref="P290:T290"/>
    <mergeCell ref="A311:O312"/>
    <mergeCell ref="P452:T452"/>
    <mergeCell ref="P79:T79"/>
    <mergeCell ref="P244:T244"/>
    <mergeCell ref="P437:T437"/>
    <mergeCell ref="A34:Z34"/>
    <mergeCell ref="H9:I9"/>
    <mergeCell ref="P24:V24"/>
    <mergeCell ref="P389:T389"/>
    <mergeCell ref="P454:T454"/>
    <mergeCell ref="D297:E297"/>
    <mergeCell ref="P324:V324"/>
    <mergeCell ref="P153:V153"/>
    <mergeCell ref="A205:Z205"/>
    <mergeCell ref="D70:E70"/>
    <mergeCell ref="P391:T391"/>
    <mergeCell ref="D238:E238"/>
    <mergeCell ref="P328:T328"/>
    <mergeCell ref="P213:T213"/>
    <mergeCell ref="D78:E78"/>
    <mergeCell ref="A379:O380"/>
    <mergeCell ref="W17:W18"/>
    <mergeCell ref="A258:Z258"/>
    <mergeCell ref="P29:T29"/>
    <mergeCell ref="P93:V93"/>
    <mergeCell ref="P97:T97"/>
    <mergeCell ref="P59:V59"/>
    <mergeCell ref="P47:T47"/>
    <mergeCell ref="P131:T13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2051F4aiG4T3mYgSig5C0FmUKA+0K3fLm7uGTXHdM8yoL3RxMYkMlMwQOqtxl2C2OndtmV6nS/17tAz9ofk9lA==" saltValue="VIft2jRIoH6MtptG40VgS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